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" sheetId="1" state="visible" r:id="rId3"/>
    <sheet name="ZoneBreakout" sheetId="2" state="visible" r:id="rId4"/>
    <sheet name="Module1" sheetId="3" state="hidden" r:id="rId5"/>
    <sheet name="Module2" sheetId="4" state="hidden" r:id="rId6"/>
  </sheets>
  <externalReferences>
    <externalReference r:id="rId7"/>
    <externalReference r:id="rId8"/>
  </externalReferences>
  <definedNames>
    <definedName function="false" hidden="false" localSheetId="0" name="_xlnm.Print_Area" vbProcedure="false">Consolidated!$1:$557</definedName>
    <definedName function="false" hidden="false" localSheetId="0" name="_xlnm.Print_Titles" vbProcedure="false">Consolidated!$1:$4</definedName>
    <definedName function="false" hidden="true" localSheetId="0" name="_xlnm._FilterDatabase" vbProcedure="false">Consolidated!$A$4:$AK$524</definedName>
    <definedName function="false" hidden="false" name="ALL" vbProcedure="false">'[1]'!$A$4:$C$712</definedName>
    <definedName function="false" hidden="false" name="AUGUST" vbProcedure="false">'[2]'!$A$3:$BH$1025</definedName>
    <definedName function="false" hidden="false" name="DECEM" vbProcedure="false">'[2]'!$A$3:$BH$1025</definedName>
    <definedName function="false" hidden="false" name="FEB" vbProcedure="false">#REF!</definedName>
    <definedName function="false" hidden="false" name="NOM" vbProcedure="false">'[2]'!$A$3:$XFD$362</definedName>
    <definedName function="false" hidden="false" name="PRINT" vbProcedure="false">'[2]'!$A$3:$XFD$1025</definedName>
    <definedName function="false" hidden="false" localSheetId="0" name="ALL" vbProcedure="false">Consolidated!$4:$523</definedName>
    <definedName function="false" hidden="false" localSheetId="0" name="AUGUST" vbProcedure="false">Consolidated!$4:$527</definedName>
    <definedName function="false" hidden="false" localSheetId="0" name="DECEM" vbProcedure="false">Consolidated!$4:$527</definedName>
    <definedName function="false" hidden="false" localSheetId="0" name="NOM" vbProcedure="false">Consolidated!$4:$525</definedName>
    <definedName function="false" hidden="false" localSheetId="0" name="PRINT" vbProcedure="false">Consolidated!$A$4:$AI$557</definedName>
    <definedName function="false" hidden="false" localSheetId="0" name="Z_264FE5D0_70B0_11D1_97F6_0060970EA2DD__wvu_FilterData" vbProcedure="false">Consolidated!$4:$4</definedName>
    <definedName function="false" hidden="false" localSheetId="0" name="Z_264FE5D5_70B0_11D1_97F6_0060970EA2DD__wvu_FilterData" vbProcedure="false">Consolidated!$4:$4</definedName>
    <definedName function="false" hidden="false" localSheetId="0" name="Z_8C0CA726_70AB_11D1_AB10_0060970EAA63__wvu_FilterData" vbProcedure="false">Consolidated!$4:$4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<sst xmlns="http://schemas.openxmlformats.org/spreadsheetml/2006/main" count="6871" uniqueCount="1524">
  <si>
    <t xml:space="preserve">OCTOBER</t>
  </si>
  <si>
    <t xml:space="preserve">TRANSPORT</t>
  </si>
  <si>
    <t xml:space="preserve">Columns for Current Month's Nom</t>
  </si>
  <si>
    <t xml:space="preserve">x</t>
  </si>
  <si>
    <t xml:space="preserve">X</t>
  </si>
  <si>
    <t xml:space="preserve">o:/nga/asset/weissman/
nominate/consolidated_2000.xls</t>
  </si>
  <si>
    <t xml:space="preserve">CO</t>
  </si>
  <si>
    <t xml:space="preserve">DATE ADDED TO CONSOL</t>
  </si>
  <si>
    <t xml:space="preserve">SHORT SYN NO</t>
  </si>
  <si>
    <t xml:space="preserve">TYPE</t>
  </si>
  <si>
    <t xml:space="preserve">SOURCE</t>
  </si>
  <si>
    <t xml:space="preserve">FACILITY NAME</t>
  </si>
  <si>
    <t xml:space="preserve">FIRM OR SPOT</t>
  </si>
  <si>
    <t xml:space="preserve">METER</t>
  </si>
  <si>
    <t xml:space="preserve">SYSTEM</t>
  </si>
  <si>
    <t xml:space="preserve">WELLHEAD or
INTERCONNECT</t>
  </si>
  <si>
    <t xml:space="preserve">METER HAS EYES</t>
  </si>
  <si>
    <t xml:space="preserve">3RD PARTY</t>
  </si>
  <si>
    <t xml:space="preserve">CUSTOMER GROUP</t>
  </si>
  <si>
    <t xml:space="preserve">INSERT TO BALANCE NOM</t>
  </si>
  <si>
    <t xml:space="preserve">TRADE ZONE</t>
  </si>
  <si>
    <t xml:space="preserve">AVAIL</t>
  </si>
  <si>
    <t xml:space="preserve">DECEMBER FACILITATION REPORT</t>
  </si>
  <si>
    <t xml:space="preserve">DECEMBER ACTUAL NOM</t>
  </si>
  <si>
    <t xml:space="preserve">NOVEMBER VARIANCE
FACILITATION REPORT VS
ACTUAL NOM</t>
  </si>
  <si>
    <t xml:space="preserve">DECEMBER 1999 NOMINATION COMMENTS</t>
  </si>
  <si>
    <t xml:space="preserve">MARCH FACILITATION REPORT</t>
  </si>
  <si>
    <t xml:space="preserve">MARCH ACTUAL NOM</t>
  </si>
  <si>
    <t xml:space="preserve">APRIL FACILITATION REPORT</t>
  </si>
  <si>
    <t xml:space="preserve">APRIL ACTUAL NOM</t>
  </si>
  <si>
    <t xml:space="preserve">DIFF MAR NOM vs. APR NOM</t>
  </si>
  <si>
    <t xml:space="preserve">JANUARY VARIANCE
FACILITATION REPORT VS
ACTUAL NOM</t>
  </si>
  <si>
    <t xml:space="preserve">APRIL 2000 NOMINATION COMMENTS</t>
  </si>
  <si>
    <t xml:space="preserve">STATUS</t>
  </si>
  <si>
    <t xml:space="preserve">DUMP</t>
  </si>
  <si>
    <t xml:space="preserve">CPR</t>
  </si>
  <si>
    <t xml:space="preserve">LATEST SITARA</t>
  </si>
  <si>
    <t xml:space="preserve">DESK GRANDPA
OR PIPELINE CONTRACT</t>
  </si>
  <si>
    <t xml:space="preserve">TRANSPORT RATE</t>
  </si>
  <si>
    <t xml:space="preserve">EFFECTIVE DATE</t>
  </si>
  <si>
    <t xml:space="preserve">TRANSPORT COMMENTS</t>
  </si>
  <si>
    <t xml:space="preserve">PRODUCER SERVICES NUMBER</t>
  </si>
  <si>
    <t xml:space="preserve">PRE 6/14/99</t>
  </si>
  <si>
    <t xml:space="preserve">AMES GAS GATHERING C</t>
  </si>
  <si>
    <t xml:space="preserve">PARTLOW OIL UNIT 1 #1 F &amp; #1 H</t>
  </si>
  <si>
    <t xml:space="preserve">SPOT</t>
  </si>
  <si>
    <t xml:space="preserve">WELLHEAD</t>
  </si>
  <si>
    <t xml:space="preserve">THIRD</t>
  </si>
  <si>
    <t xml:space="preserve">AMES GAS GATHERING</t>
  </si>
  <si>
    <t xml:space="preserve">10</t>
  </si>
  <si>
    <t xml:space="preserve">facitation report</t>
  </si>
  <si>
    <t xml:space="preserve">desk deal</t>
  </si>
  <si>
    <t xml:space="preserve">GRANDPA</t>
  </si>
  <si>
    <t xml:space="preserve">Skip Simmons low volume</t>
  </si>
  <si>
    <t xml:space="preserve">99TG21</t>
  </si>
  <si>
    <t xml:space="preserve">AMES/HULL C/P                 </t>
  </si>
  <si>
    <t xml:space="preserve">no flow last 2 mos.</t>
  </si>
  <si>
    <t xml:space="preserve">99TG20</t>
  </si>
  <si>
    <t xml:space="preserve">ANDERSON PETRO-EQUIP</t>
  </si>
  <si>
    <t xml:space="preserve">SANGER HEIRS NO 1             </t>
  </si>
  <si>
    <t xml:space="preserve">FIRM</t>
  </si>
  <si>
    <t xml:space="preserve">ANDERSON PETRO</t>
  </si>
  <si>
    <t xml:space="preserve">18</t>
  </si>
  <si>
    <t xml:space="preserve">faciltation report</t>
  </si>
  <si>
    <t xml:space="preserve">NO</t>
  </si>
  <si>
    <t xml:space="preserve">ANTARA RESOURCES, IN</t>
  </si>
  <si>
    <t xml:space="preserve">ANTARA RES - WILLIAMS #1 CDP  </t>
  </si>
  <si>
    <t xml:space="preserve">ANTARA RESOURCES</t>
  </si>
  <si>
    <t xml:space="preserve">08</t>
  </si>
  <si>
    <t xml:space="preserve">faciltation reprot</t>
  </si>
  <si>
    <t xml:space="preserve">PIPELINE</t>
  </si>
  <si>
    <t xml:space="preserve">documented on 1999 deal ticket</t>
  </si>
  <si>
    <t xml:space="preserve">98JZ18</t>
  </si>
  <si>
    <t xml:space="preserve">ARANSAS DRILLING &amp; W</t>
  </si>
  <si>
    <t xml:space="preserve">HAMMON E AMOCO GAS HPL        </t>
  </si>
  <si>
    <t xml:space="preserve">ARANSAS DRILLING</t>
  </si>
  <si>
    <t xml:space="preserve">12</t>
  </si>
  <si>
    <t xml:space="preserve">deal ticket dtd 3/23/97</t>
  </si>
  <si>
    <t xml:space="preserve">97JZ18</t>
  </si>
  <si>
    <t xml:space="preserve">ASHER RESOURCES, INC.</t>
  </si>
  <si>
    <t xml:space="preserve">ASHER CAMPANA C/P</t>
  </si>
  <si>
    <t xml:space="preserve">per Lisa Hesse list 6/10/99</t>
  </si>
  <si>
    <t xml:space="preserve">98MK09</t>
  </si>
  <si>
    <t xml:space="preserve">ATASCA RESOURCES, IN</t>
  </si>
  <si>
    <t xml:space="preserve">CORDELE FIELD COMMONPOINT     </t>
  </si>
  <si>
    <t xml:space="preserve">ATASCA RESOURCES</t>
  </si>
  <si>
    <t xml:space="preserve">05</t>
  </si>
  <si>
    <t xml:space="preserve">99GV08</t>
  </si>
  <si>
    <t xml:space="preserve">KANE C/P</t>
  </si>
  <si>
    <t xml:space="preserve">facitlation report</t>
  </si>
  <si>
    <t xml:space="preserve">99GV07</t>
  </si>
  <si>
    <t xml:space="preserve">AURORA RESOURCES</t>
  </si>
  <si>
    <t xml:space="preserve">CRABTREE #1 &amp; #2</t>
  </si>
  <si>
    <t xml:space="preserve">facitlation reprot</t>
  </si>
  <si>
    <t xml:space="preserve">98JA14</t>
  </si>
  <si>
    <t xml:space="preserve">BASIN EXPLORATION, I</t>
  </si>
  <si>
    <t xml:space="preserve">BASIN - MITCHELL CENTRAL POINT</t>
  </si>
  <si>
    <t xml:space="preserve">BASIN EXPLORATION</t>
  </si>
  <si>
    <t xml:space="preserve">06</t>
  </si>
  <si>
    <t xml:space="preserve">waiting on customer nom-actual based on recent production.</t>
  </si>
  <si>
    <t xml:space="preserve">Per customer nom</t>
  </si>
  <si>
    <t xml:space="preserve">98BZ01</t>
  </si>
  <si>
    <t xml:space="preserve">BASS ENTERPRISES PRO</t>
  </si>
  <si>
    <t xml:space="preserve">TDC #1                        </t>
  </si>
  <si>
    <t xml:space="preserve">BASS ENTERPRISES</t>
  </si>
  <si>
    <t xml:space="preserve">15</t>
  </si>
  <si>
    <t xml:space="preserve">customer nom</t>
  </si>
  <si>
    <t xml:space="preserve">99BR07</t>
  </si>
  <si>
    <t xml:space="preserve">BELLWETHER EXPLORATION</t>
  </si>
  <si>
    <t xml:space="preserve">VOLPE BROTHERS #1    (trade zone 14) (GE23473)</t>
  </si>
  <si>
    <t xml:space="preserve">001Gulf Energy</t>
  </si>
  <si>
    <t xml:space="preserve">99MJ05</t>
  </si>
  <si>
    <t xml:space="preserve">VASQUEZ ROMEO #1   (trade zone 14) (GE23481)</t>
  </si>
  <si>
    <t xml:space="preserve">VELA CUELLAR #1   (trade zone 01) (GE23465)</t>
  </si>
  <si>
    <t xml:space="preserve">   </t>
  </si>
  <si>
    <t xml:space="preserve">VASQUEZ-URIBE A" #2  (trade zone 14) (GE23468)</t>
  </si>
  <si>
    <t xml:space="preserve">VASQUEZ-SHARP-ANDERS G.U. #2  </t>
  </si>
  <si>
    <t xml:space="preserve">01</t>
  </si>
  <si>
    <t xml:space="preserve">????-major interconnect-actuals not all ours-faciltation report</t>
  </si>
  <si>
    <t xml:space="preserve">CULPEPPER COMNPT (trade zone 14) (GE27-004-08)</t>
  </si>
  <si>
    <t xml:space="preserve">facilation report</t>
  </si>
  <si>
    <t xml:space="preserve">per Lisa Hesse 7/1/99 high volume list input</t>
  </si>
  <si>
    <t xml:space="preserve">BETTIS, BOYLE &amp; STOVALL</t>
  </si>
  <si>
    <t xml:space="preserve">PAYNE, J. C. #1               </t>
  </si>
  <si>
    <t xml:space="preserve">GARDNER ENERGY</t>
  </si>
  <si>
    <t xml:space="preserve">14</t>
  </si>
  <si>
    <t xml:space="preserve">all bettis not garnder-facitlation report</t>
  </si>
  <si>
    <t xml:space="preserve">98JA07</t>
  </si>
  <si>
    <t xml:space="preserve">BETTIS, BOYLE &amp; STOVALL CDP</t>
  </si>
  <si>
    <t xml:space="preserve">waiting on customer nom-actual based on 3 mo. Avg.</t>
  </si>
  <si>
    <t xml:space="preserve">BLACK STONE ENERGY</t>
  </si>
  <si>
    <t xml:space="preserve">PGTT JUNCTION 16 LEASE LINE  "</t>
  </si>
  <si>
    <t xml:space="preserve">see above</t>
  </si>
  <si>
    <t xml:space="preserve">Mar Actual - 1-18 days</t>
  </si>
  <si>
    <t xml:space="preserve">98RW01</t>
  </si>
  <si>
    <t xml:space="preserve">BRAMMER CONTRACTING</t>
  </si>
  <si>
    <t xml:space="preserve">JAMBERS, GEORGE T. #1</t>
  </si>
  <si>
    <t xml:space="preserve">HUNTER PETROLEUM, INC.</t>
  </si>
  <si>
    <t xml:space="preserve">99BR10</t>
  </si>
  <si>
    <t xml:space="preserve">BRAYTON OPERATING CO</t>
  </si>
  <si>
    <t xml:space="preserve">BRAYTON BABB CENTRAL POINT    </t>
  </si>
  <si>
    <t xml:space="preserve">BRAYTON OPERATING</t>
  </si>
  <si>
    <t xml:space="preserve">deal ticket dtd 7/28/98</t>
  </si>
  <si>
    <t xml:space="preserve">98JZ01</t>
  </si>
  <si>
    <t xml:space="preserve">BRISTOL </t>
  </si>
  <si>
    <t xml:space="preserve">VICTORIA REGINAL AIRPORT UN #1</t>
  </si>
  <si>
    <t xml:space="preserve">AURORA NATURAL</t>
  </si>
  <si>
    <t xml:space="preserve">Oct actual</t>
  </si>
  <si>
    <t xml:space="preserve">99MJ22</t>
  </si>
  <si>
    <t xml:space="preserve">BRISTOL RESOURCES CORPORATION</t>
  </si>
  <si>
    <t xml:space="preserve">MORALES FLD DEL POINT</t>
  </si>
  <si>
    <t xml:space="preserve">CLEAN INSERT ROW</t>
  </si>
  <si>
    <t xml:space="preserve">INSERT</t>
  </si>
  <si>
    <t xml:space="preserve">clean insert line</t>
  </si>
  <si>
    <t xml:space="preserve">97JZ13</t>
  </si>
  <si>
    <t xml:space="preserve">C &amp; M OPERATING     </t>
  </si>
  <si>
    <t xml:space="preserve">EGYPT NW C/P                  </t>
  </si>
  <si>
    <t xml:space="preserve">C &amp; M OPERATING</t>
  </si>
  <si>
    <t xml:space="preserve">facitation reprot</t>
  </si>
  <si>
    <t xml:space="preserve">99GB04</t>
  </si>
  <si>
    <t xml:space="preserve">C&amp;E OPERATING</t>
  </si>
  <si>
    <t xml:space="preserve">BERNARD, W. FLD C/P-VENTURE P/</t>
  </si>
  <si>
    <t xml:space="preserve">appears to be no flow</t>
  </si>
  <si>
    <t xml:space="preserve">C &amp; E SWKA CENTRAL POINT      </t>
  </si>
  <si>
    <t xml:space="preserve">03</t>
  </si>
  <si>
    <t xml:space="preserve">Nov actual</t>
  </si>
  <si>
    <t xml:space="preserve">facilitation report</t>
  </si>
  <si>
    <t xml:space="preserve">per Lisa Hesse list 6/10/99; rate reduced to $0.07 or $0.065 for &gt; 20,000/d</t>
  </si>
  <si>
    <t xml:space="preserve">99JZ16</t>
  </si>
  <si>
    <t xml:space="preserve">BERCLAIR</t>
  </si>
  <si>
    <t xml:space="preserve">Oct Actual</t>
  </si>
  <si>
    <t xml:space="preserve">Waiting on customer nom - facilitation report</t>
  </si>
  <si>
    <t xml:space="preserve">Steve Weller to Jill Zivley; replaces metervols.xls for georgis; quote for less 1,000/d was $0.15</t>
  </si>
  <si>
    <t xml:space="preserve">C &amp; E ALLISON CENTRAL POINT</t>
  </si>
  <si>
    <t xml:space="preserve">customer nom-actual based on 3 mo. Avg.very close</t>
  </si>
  <si>
    <t xml:space="preserve">C &amp; E LUCAS CENTRAL POINT      </t>
  </si>
  <si>
    <t xml:space="preserve">New prodution (3) wells; Lucas #2 &amp; #3, Cartwright #6</t>
  </si>
  <si>
    <t xml:space="preserve">CABOT OIL &amp; GAS</t>
  </si>
  <si>
    <t xml:space="preserve">E. P. COOPER UNIT WELLS</t>
  </si>
  <si>
    <t xml:space="preserve">Actual</t>
  </si>
  <si>
    <t xml:space="preserve">Waiting on cus nom - Mar Actual 1-18 days</t>
  </si>
  <si>
    <t xml:space="preserve">98JZ27</t>
  </si>
  <si>
    <t xml:space="preserve">CAGO INC.</t>
  </si>
  <si>
    <t xml:space="preserve">KIRBYSTEPHENSON 5</t>
  </si>
  <si>
    <t xml:space="preserve">CAGO, Inc.</t>
  </si>
  <si>
    <t xml:space="preserve">20</t>
  </si>
  <si>
    <t xml:space="preserve">per deal ticket</t>
  </si>
  <si>
    <t xml:space="preserve">99GB02</t>
  </si>
  <si>
    <t xml:space="preserve">CAMOIL, INC.        </t>
  </si>
  <si>
    <t xml:space="preserve">CAMOIL</t>
  </si>
  <si>
    <t xml:space="preserve">faccilation report</t>
  </si>
  <si>
    <t xml:space="preserve">99MJ19</t>
  </si>
  <si>
    <t xml:space="preserve">CAMOIL, INC CENTRAL POINT     </t>
  </si>
  <si>
    <t xml:space="preserve">98AM01</t>
  </si>
  <si>
    <t xml:space="preserve">Carrizo(HALL HOUSTON OIL)</t>
  </si>
  <si>
    <t xml:space="preserve">HOUSTON BALTHROP CENTRAL POINT</t>
  </si>
  <si>
    <t xml:space="preserve">HALL HOUSTON OIL</t>
  </si>
  <si>
    <t xml:space="preserve">Don’t see any flow-ok</t>
  </si>
  <si>
    <t xml:space="preserve">9 days in Feb - 62.5%</t>
  </si>
  <si>
    <t xml:space="preserve">98JZ04</t>
  </si>
  <si>
    <t xml:space="preserve">HOUSTON MCMILLAN CENTRAL POINT</t>
  </si>
  <si>
    <t xml:space="preserve">Mar acutal (1-18 days)</t>
  </si>
  <si>
    <t xml:space="preserve">NEED</t>
  </si>
  <si>
    <t xml:space="preserve">CAVALIER</t>
  </si>
  <si>
    <t xml:space="preserve">CAVALIER ROWAN CP</t>
  </si>
  <si>
    <t xml:space="preserve">CAVALIER OIL &amp; GAS</t>
  </si>
  <si>
    <t xml:space="preserve">09</t>
  </si>
  <si>
    <t xml:space="preserve">Need</t>
  </si>
  <si>
    <t xml:space="preserve">CD RESOURCES</t>
  </si>
  <si>
    <t xml:space="preserve">99MJ09</t>
  </si>
  <si>
    <t xml:space="preserve">WEIDING #1</t>
  </si>
  <si>
    <t xml:space="preserve">CICO OIL &amp; GAS COMPANY</t>
  </si>
  <si>
    <t xml:space="preserve">CICO OIL &amp; GAS LENNOX C/P</t>
  </si>
  <si>
    <t xml:space="preserve">22</t>
  </si>
  <si>
    <t xml:space="preserve">Mar turn-on</t>
  </si>
  <si>
    <t xml:space="preserve">CIMA ENERGY</t>
  </si>
  <si>
    <t xml:space="preserve">ADAM C/P - CORDELE FLD</t>
  </si>
  <si>
    <t xml:space="preserve">CINERGY (FOR PRODUCERS ENERGY MAR)</t>
  </si>
  <si>
    <t xml:space="preserve">HANCOCK COMNPT                </t>
  </si>
  <si>
    <t xml:space="preserve">PRODUCERS ENERGY</t>
  </si>
  <si>
    <t xml:space="preserve">actual based on 3 mo. Avg.</t>
  </si>
  <si>
    <t xml:space="preserve">99BR17</t>
  </si>
  <si>
    <t xml:space="preserve">CINERGY (WAS PRODUCERS ENERGY MAR)</t>
  </si>
  <si>
    <t xml:space="preserve">STATE TRACT 336-L SE14 #1-U   </t>
  </si>
  <si>
    <t xml:space="preserve">actual</t>
  </si>
  <si>
    <t xml:space="preserve">CJ WOFFORD</t>
  </si>
  <si>
    <t xml:space="preserve">SCHORRE GAS UNIT              </t>
  </si>
  <si>
    <t xml:space="preserve">XPLOR ENERGY</t>
  </si>
  <si>
    <t xml:space="preserve">No flow per meter stm</t>
  </si>
  <si>
    <t xml:space="preserve">98MJ05</t>
  </si>
  <si>
    <t xml:space="preserve">CLAYTON WILLIAMS ENE</t>
  </si>
  <si>
    <t xml:space="preserve">TOVREA ALLEN T ETAL #1        </t>
  </si>
  <si>
    <t xml:space="preserve">CLAYTON WILLIAMS</t>
  </si>
  <si>
    <t xml:space="preserve">Hesse 6/03/99 memo</t>
  </si>
  <si>
    <t xml:space="preserve">99TG23</t>
  </si>
  <si>
    <t xml:space="preserve">CLIFFWOOD OIL &amp; GAS </t>
  </si>
  <si>
    <t xml:space="preserve">LOD MOGLIA #2                 </t>
  </si>
  <si>
    <t xml:space="preserve">CLIFFWOOD OIL &amp; GAS</t>
  </si>
  <si>
    <t xml:space="preserve">Mar Actual 1-19 days</t>
  </si>
  <si>
    <t xml:space="preserve">99JA06</t>
  </si>
  <si>
    <t xml:space="preserve">CLIFFWOOD-SONAT MARKETING COMPANY</t>
  </si>
  <si>
    <t xml:space="preserve">TRI-C GALLAGHER C/P</t>
  </si>
  <si>
    <t xml:space="preserve">SONAT MARKETING COMPANY</t>
  </si>
  <si>
    <t xml:space="preserve">99JA15</t>
  </si>
  <si>
    <t xml:space="preserve">COASTAL OIL &amp; GAS US</t>
  </si>
  <si>
    <t xml:space="preserve">CAGE RANCH II #7091           </t>
  </si>
  <si>
    <t xml:space="preserve">COASTAL OIL &amp; GAS</t>
  </si>
  <si>
    <t xml:space="preserve">19</t>
  </si>
  <si>
    <t xml:space="preserve">customer nom-expecting 709-5 to turn on @ 10,000mcf/d</t>
  </si>
  <si>
    <t xml:space="preserve">waiting on customer nom-new prod came on line 3/18</t>
  </si>
  <si>
    <t xml:space="preserve">99JZ17</t>
  </si>
  <si>
    <t xml:space="preserve">COBRA OIL &amp; GAS</t>
  </si>
  <si>
    <t xml:space="preserve">COBRA TIGNER</t>
  </si>
  <si>
    <t xml:space="preserve">COBRA OIL AND GAS</t>
  </si>
  <si>
    <t xml:space="preserve">customer nom - New Production?</t>
  </si>
  <si>
    <t xml:space="preserve">Waiting on customer nom - Mar actual (1-18) days</t>
  </si>
  <si>
    <t xml:space="preserve">99BR13</t>
  </si>
  <si>
    <t xml:space="preserve">COBRA OPERATING</t>
  </si>
  <si>
    <t xml:space="preserve">COBRA DESTEC C/P</t>
  </si>
  <si>
    <t xml:space="preserve">Nov Actual </t>
  </si>
  <si>
    <t xml:space="preserve">Mar Actual (1-18days) </t>
  </si>
  <si>
    <t xml:space="preserve">99JA03</t>
  </si>
  <si>
    <t xml:space="preserve">CODY ENERGY</t>
  </si>
  <si>
    <t xml:space="preserve">DELHI/HPL (THREE RIVERS)      </t>
  </si>
  <si>
    <t xml:space="preserve">metervols.xls for georgis</t>
  </si>
  <si>
    <t xml:space="preserve">COKINOS NATURAL GAS </t>
  </si>
  <si>
    <t xml:space="preserve">FULBRIGHT C/P</t>
  </si>
  <si>
    <t xml:space="preserve">17</t>
  </si>
  <si>
    <t xml:space="preserve">ROOS #1 CDP</t>
  </si>
  <si>
    <t xml:space="preserve">Frmly desk contract</t>
  </si>
  <si>
    <t xml:space="preserve">COKINOS BONUS CENTRAL POINT   </t>
  </si>
  <si>
    <t xml:space="preserve">COKINOS NATURAL GAS</t>
  </si>
  <si>
    <t xml:space="preserve">Waiting on Customer nom-actual based on 3 mo. Avg.</t>
  </si>
  <si>
    <t xml:space="preserve">97JZ04</t>
  </si>
  <si>
    <t xml:space="preserve">COLUMBUS ENERGY</t>
  </si>
  <si>
    <t xml:space="preserve">HIGHLAND P/L-JONES CDP</t>
  </si>
  <si>
    <t xml:space="preserve">Mar actual (1-18 days)</t>
  </si>
  <si>
    <t xml:space="preserve">COLUMBUS ENERGY CORP</t>
  </si>
  <si>
    <t xml:space="preserve">CEDAR BAYOU LTD #1            </t>
  </si>
  <si>
    <t xml:space="preserve">98JA06</t>
  </si>
  <si>
    <t xml:space="preserve">FIG ORCHARD GU #1-J C/P       </t>
  </si>
  <si>
    <t xml:space="preserve">COLUMBIA SRALLA CENTRAL POINT </t>
  </si>
  <si>
    <t xml:space="preserve">COMSTOCK OIL &amp; GAS, </t>
  </si>
  <si>
    <t xml:space="preserve">COMSTOCK OIL &amp; GAS</t>
  </si>
  <si>
    <t xml:space="preserve">96SB02</t>
  </si>
  <si>
    <t xml:space="preserve">CONOCO INC.         </t>
  </si>
  <si>
    <t xml:space="preserve">DIX RANCH C/P-TEXACO INC.     </t>
  </si>
  <si>
    <t xml:space="preserve">CONOCO INC.</t>
  </si>
  <si>
    <t xml:space="preserve">21</t>
  </si>
  <si>
    <t xml:space="preserve">October actual</t>
  </si>
  <si>
    <t xml:space="preserve">BIG COWBOY C/P #1 SOUTH-EO&amp;G  </t>
  </si>
  <si>
    <t xml:space="preserve">BIG COWBOY CMP 2 NORTH        </t>
  </si>
  <si>
    <t xml:space="preserve">Nov Actual</t>
  </si>
  <si>
    <t xml:space="preserve">HIRSCH ESTATE 2094 #2         </t>
  </si>
  <si>
    <t xml:space="preserve">CORDELE DEVELOPMENT </t>
  </si>
  <si>
    <t xml:space="preserve">MCLEAN BOWERS CENTRAL POINT   </t>
  </si>
  <si>
    <t xml:space="preserve">CORDELE DEVELOPMENT</t>
  </si>
  <si>
    <t xml:space="preserve">98JZ10</t>
  </si>
  <si>
    <t xml:space="preserve">COSTILLA ENERGY</t>
  </si>
  <si>
    <t xml:space="preserve">JOSEY RANCH-PETRO-LEWIS C/P   </t>
  </si>
  <si>
    <t xml:space="preserve">16</t>
  </si>
  <si>
    <t xml:space="preserve">99JZ22</t>
  </si>
  <si>
    <t xml:space="preserve">EGYPT LATERAL - BRIDGE LATERAL</t>
  </si>
  <si>
    <t xml:space="preserve">COSTILLA ENERGY MITCHELL C/P  </t>
  </si>
  <si>
    <t xml:space="preserve">98JZ06</t>
  </si>
  <si>
    <t xml:space="preserve">COSTILLA C/P #1</t>
  </si>
  <si>
    <t xml:space="preserve">customer Nom</t>
  </si>
  <si>
    <t xml:space="preserve">COSTILLA C/P #2</t>
  </si>
  <si>
    <t xml:space="preserve">COSTILLA PILGREEN C/P</t>
  </si>
  <si>
    <t xml:space="preserve">CROSSTECH ENERGY, LTD</t>
  </si>
  <si>
    <t xml:space="preserve">ROECKER #1</t>
  </si>
  <si>
    <t xml:space="preserve">97MV08</t>
  </si>
  <si>
    <t xml:space="preserve">D. W. PICKETT</t>
  </si>
  <si>
    <t xml:space="preserve">PICKETT TEXAM CENTRAL POINT</t>
  </si>
  <si>
    <t xml:space="preserve">98MK06</t>
  </si>
  <si>
    <t xml:space="preserve">D.Y. EXPLORATION, IN</t>
  </si>
  <si>
    <t xml:space="preserve">ADAMS #1, 2 &amp; 3               </t>
  </si>
  <si>
    <t xml:space="preserve">D. Y. EXPLORATION</t>
  </si>
  <si>
    <t xml:space="preserve">02</t>
  </si>
  <si>
    <t xml:space="preserve">faciltaion report</t>
  </si>
  <si>
    <t xml:space="preserve">DALE OPERATING</t>
  </si>
  <si>
    <t xml:space="preserve">GARRETT #1</t>
  </si>
  <si>
    <t xml:space="preserve">99JA01</t>
  </si>
  <si>
    <t xml:space="preserve">DALE OPERATING COMPANY</t>
  </si>
  <si>
    <t xml:space="preserve">ALLEN #2</t>
  </si>
  <si>
    <t xml:space="preserve">11/15 turn-on </t>
  </si>
  <si>
    <t xml:space="preserve">DALLAS PRODUCTION, INC.</t>
  </si>
  <si>
    <t xml:space="preserve">BRYON ROACH TRUST C/P</t>
  </si>
  <si>
    <t xml:space="preserve">Waiting on customer - Mar Actual (1-18 days)</t>
  </si>
  <si>
    <t xml:space="preserve">DAN A HUGHES COMPANY</t>
  </si>
  <si>
    <t xml:space="preserve">AGUA DULCE F/D-HUGHES C/P</t>
  </si>
  <si>
    <t xml:space="preserve">DAN A HUGHES</t>
  </si>
  <si>
    <t xml:space="preserve">HIHNANT FULBRIGHT "J" GU #1</t>
  </si>
  <si>
    <t xml:space="preserve">DOUGHERTY C/P-NORMANNA FLD</t>
  </si>
  <si>
    <t xml:space="preserve">MILLER, ILSE C/P</t>
  </si>
  <si>
    <t xml:space="preserve">OUTLAR, LB JR. CENTRAL POINT</t>
  </si>
  <si>
    <t xml:space="preserve">Feb actual (1-14 days)</t>
  </si>
  <si>
    <t xml:space="preserve">BENNET JM #1</t>
  </si>
  <si>
    <t xml:space="preserve">DAN HUGHES MOTTS SOUGH C/P    </t>
  </si>
  <si>
    <t xml:space="preserve">98MB03</t>
  </si>
  <si>
    <t xml:space="preserve">DANEX ENERGY COMPANY</t>
  </si>
  <si>
    <t xml:space="preserve">CLIP FIELD COMNPT             </t>
  </si>
  <si>
    <t xml:space="preserve">DANEX ENERGY</t>
  </si>
  <si>
    <t xml:space="preserve">99TG17</t>
  </si>
  <si>
    <t xml:space="preserve">DYERSDALE C/P   (trade zone 17)              </t>
  </si>
  <si>
    <t xml:space="preserve">001Gulf Coast</t>
  </si>
  <si>
    <t xml:space="preserve">99TG18</t>
  </si>
  <si>
    <t xml:space="preserve">MARKS #1-S                    </t>
  </si>
  <si>
    <t xml:space="preserve">99TG19</t>
  </si>
  <si>
    <t xml:space="preserve">DANEX ROBINSON CENTRAL PT.    </t>
  </si>
  <si>
    <t xml:space="preserve">98JZ03</t>
  </si>
  <si>
    <t xml:space="preserve">DECKER OPERATING COMPANY</t>
  </si>
  <si>
    <t xml:space="preserve">CHAPMAN RANCH #1116</t>
  </si>
  <si>
    <t xml:space="preserve">DECKER OPERATING</t>
  </si>
  <si>
    <t xml:space="preserve">99MJ16</t>
  </si>
  <si>
    <t xml:space="preserve">DECKER LUBY CENTRAL POINT</t>
  </si>
  <si>
    <t xml:space="preserve">DECKER LAURELES FARM C/P</t>
  </si>
  <si>
    <t xml:space="preserve">DELRAY OIL, INC.    </t>
  </si>
  <si>
    <t xml:space="preserve">HARRIS, MARTIN R A" ETAL 1&amp;2 "</t>
  </si>
  <si>
    <t xml:space="preserve">DELRAY OIL</t>
  </si>
  <si>
    <t xml:space="preserve">DEWBRE PETROEUM CORPORATION</t>
  </si>
  <si>
    <t xml:space="preserve">MOUNT LUCAS FLD-CORPENING C/P</t>
  </si>
  <si>
    <t xml:space="preserve">98GV07</t>
  </si>
  <si>
    <t xml:space="preserve">DEWBRE PETROLEUM COR</t>
  </si>
  <si>
    <t xml:space="preserve">SENTRY HEADQUARTERS CENTRAL PT</t>
  </si>
  <si>
    <t xml:space="preserve">DEWBRE PETROLEUM</t>
  </si>
  <si>
    <t xml:space="preserve">97MC06</t>
  </si>
  <si>
    <t xml:space="preserve">DOLCH PRODUCTION CO.</t>
  </si>
  <si>
    <t xml:space="preserve">HENRY, EDNA GIBBONS #1        </t>
  </si>
  <si>
    <t xml:space="preserve">DOLCH PRODUCTION</t>
  </si>
  <si>
    <t xml:space="preserve">DOMINION CORPORATION</t>
  </si>
  <si>
    <t xml:space="preserve">BANQUETTE, N. FLD -DOMINION C/</t>
  </si>
  <si>
    <t xml:space="preserve">DOMINION CORP</t>
  </si>
  <si>
    <t xml:space="preserve">99MK02</t>
  </si>
  <si>
    <t xml:space="preserve">DOMINION TRADING &amp; T</t>
  </si>
  <si>
    <t xml:space="preserve">CLAREVILLE FLD-DOMINION C/P   </t>
  </si>
  <si>
    <t xml:space="preserve">DOMINION TRADING</t>
  </si>
  <si>
    <t xml:space="preserve">98GV05</t>
  </si>
  <si>
    <t xml:space="preserve">TRULL #2                      </t>
  </si>
  <si>
    <t xml:space="preserve">No Dec or Jan flow</t>
  </si>
  <si>
    <t xml:space="preserve">98GV06</t>
  </si>
  <si>
    <t xml:space="preserve">DUER WAGNER &amp; CO.   </t>
  </si>
  <si>
    <t xml:space="preserve">BIG COWBOY FIELD (trade zone 21) (GE27-006-08)</t>
  </si>
  <si>
    <t xml:space="preserve">DUER WAGNER</t>
  </si>
  <si>
    <t xml:space="preserve">per MIPPs</t>
  </si>
  <si>
    <t xml:space="preserve">DURANGO PRODUCTION C</t>
  </si>
  <si>
    <t xml:space="preserve">KIRBY STEPHENSON 4            </t>
  </si>
  <si>
    <t xml:space="preserve">DURANGO PRODUCTION</t>
  </si>
  <si>
    <t xml:space="preserve">99TG01</t>
  </si>
  <si>
    <t xml:space="preserve">DYNAMIC PRODUCTION I</t>
  </si>
  <si>
    <t xml:space="preserve">DYNAMIC PRODUCTION</t>
  </si>
  <si>
    <t xml:space="preserve">13</t>
  </si>
  <si>
    <t xml:space="preserve">BILLINGS, FLOYD SR. CENTRAL PT</t>
  </si>
  <si>
    <t xml:space="preserve">EAGLE GAS MARKETING</t>
  </si>
  <si>
    <t xml:space="preserve">DUNCAN #1</t>
  </si>
  <si>
    <t xml:space="preserve">MUSTANG FUEL CO</t>
  </si>
  <si>
    <t xml:space="preserve">Mar Actual (1-18 days) </t>
  </si>
  <si>
    <t xml:space="preserve">Mary Hamilton quote dtd 12/14/98</t>
  </si>
  <si>
    <t xml:space="preserve">99MJ02</t>
  </si>
  <si>
    <t xml:space="preserve">EEX CORPORATION     </t>
  </si>
  <si>
    <t xml:space="preserve">VERGARA 1680 #9               </t>
  </si>
  <si>
    <t xml:space="preserve">EEX CORPORATION</t>
  </si>
  <si>
    <t xml:space="preserve">Mar Actual (1-18 days)</t>
  </si>
  <si>
    <t xml:space="preserve">GRUY ESTATE C/P-GUERRA FLD    </t>
  </si>
  <si>
    <t xml:space="preserve">EEX E &amp; P COMPANY</t>
  </si>
  <si>
    <t xml:space="preserve">TESORO LOPEZ CENTRAL POINT    </t>
  </si>
  <si>
    <t xml:space="preserve">TESORO E &amp; P COMPANY</t>
  </si>
  <si>
    <t xml:space="preserve">98JZ07</t>
  </si>
  <si>
    <t xml:space="preserve">TESORO BERRY R. COX CENTRAL PT</t>
  </si>
  <si>
    <t xml:space="preserve">98JZ12</t>
  </si>
  <si>
    <t xml:space="preserve">TESORO HOSKINS CENTRAL POINT  </t>
  </si>
  <si>
    <t xml:space="preserve">98JZ13</t>
  </si>
  <si>
    <t xml:space="preserve">TESORO E &amp; P CO. - J&amp;E DINN CP</t>
  </si>
  <si>
    <t xml:space="preserve">actual = 3 mo. Avg.</t>
  </si>
  <si>
    <t xml:space="preserve">98JZ20</t>
  </si>
  <si>
    <t xml:space="preserve">EL PASO PRODUCTION</t>
  </si>
  <si>
    <t xml:space="preserve">VAQUILLAS RANCH CO. LTD. 67 #4</t>
  </si>
  <si>
    <t xml:space="preserve">SONAT EXPLORATION CO</t>
  </si>
  <si>
    <t xml:space="preserve">96SS02</t>
  </si>
  <si>
    <t xml:space="preserve">VAQUILLAS 1953 #4             </t>
  </si>
  <si>
    <t xml:space="preserve">VAQUILLAS RANCH C/P-CARR FLD  </t>
  </si>
  <si>
    <t xml:space="preserve">EL SORDO GATHERING S( TERMN.)</t>
  </si>
  <si>
    <t xml:space="preserve">SHAWNEE SPRINGS C/P 2</t>
  </si>
  <si>
    <t xml:space="preserve">EL SORDO GATHERING</t>
  </si>
  <si>
    <t xml:space="preserve">Needs spot ticket for Nov-facitltation report</t>
  </si>
  <si>
    <t xml:space="preserve">99AM07</t>
  </si>
  <si>
    <t xml:space="preserve">EMBASSY NATURAL GAS, INC.</t>
  </si>
  <si>
    <t xml:space="preserve">PAWNEE TREATING PLT-PARKER PAR</t>
  </si>
  <si>
    <t xml:space="preserve">CANYON OIL &amp; GAS EXPLORATION</t>
  </si>
  <si>
    <t xml:space="preserve">DESK</t>
  </si>
  <si>
    <t xml:space="preserve">ENCINA GAS PIPELINE</t>
  </si>
  <si>
    <t xml:space="preserve">ATKINSON, MARY E. #1          </t>
  </si>
  <si>
    <t xml:space="preserve">ONYX GAS MARKETING</t>
  </si>
  <si>
    <t xml:space="preserve">faciltation reprort</t>
  </si>
  <si>
    <t xml:space="preserve">98JZ29</t>
  </si>
  <si>
    <t xml:space="preserve">MACO STEWART ET AL GU#2       </t>
  </si>
  <si>
    <t xml:space="preserve">BLUNTZER, ROBERT D ET AL #2   </t>
  </si>
  <si>
    <t xml:space="preserve">HOUDMAN #1                    </t>
  </si>
  <si>
    <t xml:space="preserve">ADDED SPOT FOR OCT.</t>
  </si>
  <si>
    <t xml:space="preserve">No longer buying gas</t>
  </si>
  <si>
    <t xml:space="preserve">FOX, W.J. #1                  </t>
  </si>
  <si>
    <t xml:space="preserve">BARBER CDP - BAYOU ENERGY     </t>
  </si>
  <si>
    <t xml:space="preserve">FLATO FRANKLIN C/P</t>
  </si>
  <si>
    <t xml:space="preserve">98JA05</t>
  </si>
  <si>
    <t xml:space="preserve">ENCINA GAS PIPELINE </t>
  </si>
  <si>
    <t xml:space="preserve">BRAYTON O'CONNOR CENTRAL POINT</t>
  </si>
  <si>
    <t xml:space="preserve">ENCINA GAS MARKETING</t>
  </si>
  <si>
    <t xml:space="preserve">waiting on customer nom-Oct actual</t>
  </si>
  <si>
    <t xml:space="preserve">waiting on customer nom Mar actual (1-14) days</t>
  </si>
  <si>
    <t xml:space="preserve">Hesse 6/23/99 memo</t>
  </si>
  <si>
    <t xml:space="preserve">98JZ22</t>
  </si>
  <si>
    <t xml:space="preserve">Engage Energy (was Coastal  Oil &amp; Gas)</t>
  </si>
  <si>
    <t xml:space="preserve">LAMPLEY, O.A. #1              </t>
  </si>
  <si>
    <t xml:space="preserve">Spot</t>
  </si>
  <si>
    <t xml:space="preserve">spot for Nov</t>
  </si>
  <si>
    <t xml:space="preserve">DAGG, HILDA S.                </t>
  </si>
  <si>
    <t xml:space="preserve">Per customer com</t>
  </si>
  <si>
    <t xml:space="preserve">HILDA DAGG GAS UNIT #2 #1     </t>
  </si>
  <si>
    <t xml:space="preserve">LAMPLEY, O.A. #4              </t>
  </si>
  <si>
    <t xml:space="preserve">Spot for Nov actual based actual</t>
  </si>
  <si>
    <t xml:space="preserve">EOG RESOURCES, INC</t>
  </si>
  <si>
    <t xml:space="preserve">BAMMEL-CENTRAL SEPARATOR</t>
  </si>
  <si>
    <t xml:space="preserve">EOG</t>
  </si>
  <si>
    <t xml:space="preserve">ENRON OIL &amp; GAS</t>
  </si>
  <si>
    <t xml:space="preserve">23</t>
  </si>
  <si>
    <t xml:space="preserve">waiting on customer nom-Oct actual Avg.</t>
  </si>
  <si>
    <t xml:space="preserve">Customer nom at 3082</t>
  </si>
  <si>
    <t xml:space="preserve">97MV11</t>
  </si>
  <si>
    <t xml:space="preserve">Per customer nom.appears to double count 3081</t>
  </si>
  <si>
    <t xml:space="preserve">waiting on customer nom </t>
  </si>
  <si>
    <t xml:space="preserve">ZEVEX/MANOR LAKE</t>
  </si>
  <si>
    <t xml:space="preserve">check for a Customer nom-faciltation report</t>
  </si>
  <si>
    <t xml:space="preserve">MARTINEZ, EUDOXIO #10         </t>
  </si>
  <si>
    <t xml:space="preserve">97MV13</t>
  </si>
  <si>
    <t xml:space="preserve">EOG/LAS OVEJAS</t>
  </si>
  <si>
    <t xml:space="preserve">waiting on customer nom</t>
  </si>
  <si>
    <t xml:space="preserve">LAS OVEJAS (M&amp;F)-ARCO D/P     </t>
  </si>
  <si>
    <t xml:space="preserve">Waiting on Customer Nom-appears no flow for aug.</t>
  </si>
  <si>
    <t xml:space="preserve">LAS OVEJAS COMNPT - ARCO      </t>
  </si>
  <si>
    <t xml:space="preserve">Nov Actual (1-12 days) l10-12 days drop by 4mmcf/d. Why?</t>
  </si>
  <si>
    <t xml:space="preserve">MARSHALL, S.G. C/P - J.C.MARTI</t>
  </si>
  <si>
    <t xml:space="preserve">waiting on customer nom-no aug flow</t>
  </si>
  <si>
    <t xml:space="preserve">THOMPSONVILLE STA PGEV HPL    </t>
  </si>
  <si>
    <t xml:space="preserve">APPLEGATE ALLEY GAS UNIT #1   </t>
  </si>
  <si>
    <t xml:space="preserve">Waiting on Customer nom-faciltation report</t>
  </si>
  <si>
    <t xml:space="preserve">DESPAIN/EOG</t>
  </si>
  <si>
    <t xml:space="preserve">BRISCOE D #14                 </t>
  </si>
  <si>
    <t xml:space="preserve">Waiting on customer nom - Oct actual</t>
  </si>
  <si>
    <t xml:space="preserve">BENAVIDES, BELIA R. C" #1A   "</t>
  </si>
  <si>
    <t xml:space="preserve">Waiting on customer nom-oct avg. vol</t>
  </si>
  <si>
    <t xml:space="preserve">MARTINEZ, S. #1               </t>
  </si>
  <si>
    <t xml:space="preserve">Waiting on Customer Nom</t>
  </si>
  <si>
    <t xml:space="preserve">SPRINT SOUTH</t>
  </si>
  <si>
    <t xml:space="preserve">BRISCOE M #1  (trade zone off) (GE27-008-08)</t>
  </si>
  <si>
    <t xml:space="preserve">97MV07</t>
  </si>
  <si>
    <t xml:space="preserve">EOG MCLAUGHLIN #1 AND #2</t>
  </si>
  <si>
    <t xml:space="preserve">E.O.G. ESCAMILLA CENTRAL POINT</t>
  </si>
  <si>
    <t xml:space="preserve">Waiting on customer nom-Oct actual</t>
  </si>
  <si>
    <t xml:space="preserve">97MV10</t>
  </si>
  <si>
    <t xml:space="preserve">MANGEL C/P</t>
  </si>
  <si>
    <t xml:space="preserve">Waiting on Customer nom, actual</t>
  </si>
  <si>
    <t xml:space="preserve">98BZ07</t>
  </si>
  <si>
    <t xml:space="preserve">WESTFIELD #1</t>
  </si>
  <si>
    <t xml:space="preserve">Waiting on customer nom Mar actual (1-18) days</t>
  </si>
  <si>
    <t xml:space="preserve">99BZ01</t>
  </si>
  <si>
    <t xml:space="preserve">LOPEZ MINERAL TRUST CDP</t>
  </si>
  <si>
    <t xml:space="preserve">Waiting on customer nom-facilitation report</t>
  </si>
  <si>
    <t xml:space="preserve">99JA10</t>
  </si>
  <si>
    <t xml:space="preserve">TEXACO FEE</t>
  </si>
  <si>
    <t xml:space="preserve">99JA17</t>
  </si>
  <si>
    <t xml:space="preserve">HUEBER</t>
  </si>
  <si>
    <t xml:space="preserve">Waing on customer nom - Nov actual </t>
  </si>
  <si>
    <t xml:space="preserve">99JA18</t>
  </si>
  <si>
    <t xml:space="preserve">ETOCO, INC.</t>
  </si>
  <si>
    <t xml:space="preserve">ETOCO INC. - KAECHELE #1</t>
  </si>
  <si>
    <t xml:space="preserve">new production Kaechele #2</t>
  </si>
  <si>
    <t xml:space="preserve">98JA08</t>
  </si>
  <si>
    <t xml:space="preserve">no longer active contract</t>
  </si>
  <si>
    <t xml:space="preserve">99JA05</t>
  </si>
  <si>
    <t xml:space="preserve">ETOCO, INC.         </t>
  </si>
  <si>
    <t xml:space="preserve">BARNHART #1 &amp; #2 C/P          </t>
  </si>
  <si>
    <t xml:space="preserve">ETOCO</t>
  </si>
  <si>
    <t xml:space="preserve">98JA12</t>
  </si>
  <si>
    <t xml:space="preserve">ETOCO HARGROVE CENTRAL POINT  </t>
  </si>
  <si>
    <t xml:space="preserve">ETOCO ULRICH CENTRAL POINT    </t>
  </si>
  <si>
    <t xml:space="preserve">EUROPEAN SOUTHWEST C</t>
  </si>
  <si>
    <t xml:space="preserve">EUROPEAN SOUTHWEST</t>
  </si>
  <si>
    <t xml:space="preserve">99AM11</t>
  </si>
  <si>
    <t xml:space="preserve">FAIR OAKS PRODUCTION</t>
  </si>
  <si>
    <t xml:space="preserve">SOUTH KATY GAS UNIT NO. 2 #1  </t>
  </si>
  <si>
    <t xml:space="preserve">FAIRWAYS SPECIALTY</t>
  </si>
  <si>
    <t xml:space="preserve">STATE TRACT 335-L N/2 NW/4 14L</t>
  </si>
  <si>
    <t xml:space="preserve">RUTHERFORD PARTNERSHIP</t>
  </si>
  <si>
    <t xml:space="preserve">99BR14</t>
  </si>
  <si>
    <t xml:space="preserve">FALCON PRODUCTION CO</t>
  </si>
  <si>
    <t xml:space="preserve">ATLANTIC REFINING CO. #3      </t>
  </si>
  <si>
    <t xml:space="preserve">FALCON PRODUCING</t>
  </si>
  <si>
    <t xml:space="preserve">facuitation reprot</t>
  </si>
  <si>
    <t xml:space="preserve">98AM03</t>
  </si>
  <si>
    <t xml:space="preserve">FAULCONER 1999,LLC</t>
  </si>
  <si>
    <t xml:space="preserve">SUGAR CREEK CP</t>
  </si>
  <si>
    <t xml:space="preserve">VERNON E. FAULCONER</t>
  </si>
  <si>
    <t xml:space="preserve">99TG03</t>
  </si>
  <si>
    <t xml:space="preserve">FELDERHOFF PRODUCTIO</t>
  </si>
  <si>
    <t xml:space="preserve">FELDERHOFF DUTY UNIT NO. 1 C/P</t>
  </si>
  <si>
    <t xml:space="preserve">FELDERHOFF</t>
  </si>
  <si>
    <t xml:space="preserve">96MV14</t>
  </si>
  <si>
    <t xml:space="preserve">FIELD EXPLORATION, INC.</t>
  </si>
  <si>
    <t xml:space="preserve">FOREST OIL CORPORATI</t>
  </si>
  <si>
    <t xml:space="preserve">MCALLEN GAS PLANT CONOCO      </t>
  </si>
  <si>
    <t xml:space="preserve">FOREST OIL</t>
  </si>
  <si>
    <t xml:space="preserve">customer nom </t>
  </si>
  <si>
    <t xml:space="preserve">97MB01</t>
  </si>
  <si>
    <t xml:space="preserve">FOUR SQUARE GAS COMPANY</t>
  </si>
  <si>
    <t xml:space="preserve">FOUR SQUARE GAS - PURCHASE</t>
  </si>
  <si>
    <t xml:space="preserve">CHRISTIAIN #1 CDP</t>
  </si>
  <si>
    <t xml:space="preserve">CHAMPION/FOUR SQUARE RECEIPT P</t>
  </si>
  <si>
    <t xml:space="preserve">FOUR SQUARE DOORNBS</t>
  </si>
  <si>
    <t xml:space="preserve">FREDONIA RESOURCES, IN</t>
  </si>
  <si>
    <t xml:space="preserve">BENAVIDES, B.R. #1            </t>
  </si>
  <si>
    <t xml:space="preserve">FREEMAN, JAMES C    </t>
  </si>
  <si>
    <t xml:space="preserve">O'CONNOR C/P                  </t>
  </si>
  <si>
    <t xml:space="preserve">JAMES C FREEMAN</t>
  </si>
  <si>
    <t xml:space="preserve">99TG05</t>
  </si>
  <si>
    <t xml:space="preserve">GARDNER ENERGY CORPO</t>
  </si>
  <si>
    <t xml:space="preserve">This is all Bettis per client services</t>
  </si>
  <si>
    <t xml:space="preserve">GARY A. LONG        </t>
  </si>
  <si>
    <t xml:space="preserve">SLIVA FLD-CENTRAL COMMONPOINT </t>
  </si>
  <si>
    <t xml:space="preserve">99GV02</t>
  </si>
  <si>
    <t xml:space="preserve">LYNES, J.R. ET AL #1          </t>
  </si>
  <si>
    <t xml:space="preserve">GASPER RICE RESOURCES, LTD</t>
  </si>
  <si>
    <t xml:space="preserve">GASPER SHIELD</t>
  </si>
  <si>
    <t xml:space="preserve">GEO ENGINEERING, INC</t>
  </si>
  <si>
    <t xml:space="preserve">LONE STAR/HPL-DYERSDALE EX (trade zone 17)</t>
  </si>
  <si>
    <t xml:space="preserve">GEO ENGINEERING</t>
  </si>
  <si>
    <t xml:space="preserve">96SS03</t>
  </si>
  <si>
    <t xml:space="preserve">GMT COMPANY</t>
  </si>
  <si>
    <t xml:space="preserve">VASTAR PDC</t>
  </si>
  <si>
    <t xml:space="preserve">99JZ06</t>
  </si>
  <si>
    <t xml:space="preserve">GMT, INC.</t>
  </si>
  <si>
    <t xml:space="preserve">GMT, INC. C/P-TILLISON</t>
  </si>
  <si>
    <t xml:space="preserve">GOLDSTON</t>
  </si>
  <si>
    <t xml:space="preserve">COYLE CONCORD</t>
  </si>
  <si>
    <t xml:space="preserve">11/2 turn-on</t>
  </si>
  <si>
    <t xml:space="preserve">GOLDSTON/TEXOMA</t>
  </si>
  <si>
    <t xml:space="preserve">GSF ENERGY, L.L.C.  </t>
  </si>
  <si>
    <t xml:space="preserve">MCCARTY ROAD LANDFILL         </t>
  </si>
  <si>
    <t xml:space="preserve">GSF ENERGY</t>
  </si>
  <si>
    <t xml:space="preserve">Desk Deal</t>
  </si>
  <si>
    <t xml:space="preserve">GULF COAST PIPELINE </t>
  </si>
  <si>
    <t xml:space="preserve">R. J. S. COMNPT    (trade zone 17)           </t>
  </si>
  <si>
    <t xml:space="preserve">GULF COAST ENERGY</t>
  </si>
  <si>
    <t xml:space="preserve">99GB05</t>
  </si>
  <si>
    <t xml:space="preserve">DOROTHY HITE #1</t>
  </si>
  <si>
    <t xml:space="preserve">99JZ05</t>
  </si>
  <si>
    <t xml:space="preserve">HAMMON</t>
  </si>
  <si>
    <t xml:space="preserve">SUGAR VALLEY -SUN COMMONPOINT </t>
  </si>
  <si>
    <t xml:space="preserve">HANSON PRODUCTION CO</t>
  </si>
  <si>
    <t xml:space="preserve">DOLAN GAS UNIT #1A CDP        </t>
  </si>
  <si>
    <t xml:space="preserve">HANSON PRODUCTION</t>
  </si>
  <si>
    <t xml:space="preserve">No Jan flow</t>
  </si>
  <si>
    <t xml:space="preserve">99AM01</t>
  </si>
  <si>
    <t xml:space="preserve">HASSIE HUNT EXPLORAT</t>
  </si>
  <si>
    <t xml:space="preserve">WESTHOFF, A.E.                </t>
  </si>
  <si>
    <t xml:space="preserve">HASSIE HUNT EXPLORATION</t>
  </si>
  <si>
    <t xml:space="preserve">99BR04</t>
  </si>
  <si>
    <t xml:space="preserve">HAT OIL AND GAS</t>
  </si>
  <si>
    <t xml:space="preserve">JR DEERING</t>
  </si>
  <si>
    <t xml:space="preserve">HAT</t>
  </si>
  <si>
    <t xml:space="preserve">99AM08</t>
  </si>
  <si>
    <t xml:space="preserve">HEADINGTON OIL COMPA</t>
  </si>
  <si>
    <t xml:space="preserve">ECKERMAN, W.R. UNIT #1        </t>
  </si>
  <si>
    <t xml:space="preserve">HEADINGTON OIL</t>
  </si>
  <si>
    <t xml:space="preserve">faclitation report</t>
  </si>
  <si>
    <t xml:space="preserve">99JM03</t>
  </si>
  <si>
    <t xml:space="preserve">HEATHERLOCH MUNICIPA</t>
  </si>
  <si>
    <t xml:space="preserve">HEATHERLOCH MUD #2            </t>
  </si>
  <si>
    <t xml:space="preserve">HEATHERLOCH</t>
  </si>
  <si>
    <t xml:space="preserve">actual - 3 month average</t>
  </si>
  <si>
    <t xml:space="preserve">Hesse 6/09/99 memo</t>
  </si>
  <si>
    <t xml:space="preserve">HENNING PRODUCTION CO. INC.</t>
  </si>
  <si>
    <t xml:space="preserve">HENGEL #1-2 C/P</t>
  </si>
  <si>
    <t xml:space="preserve">New asset team deal - JA</t>
  </si>
  <si>
    <t xml:space="preserve">Hesse 1998 re-look</t>
  </si>
  <si>
    <t xml:space="preserve">HILCORP ENERGY</t>
  </si>
  <si>
    <t xml:space="preserve">O'CONNOR, L.W. EST. -A- #49   </t>
  </si>
  <si>
    <t xml:space="preserve">Waiting on Customer Nom-faciltation report</t>
  </si>
  <si>
    <t xml:space="preserve">99MJ08</t>
  </si>
  <si>
    <t xml:space="preserve">BONUS FIELD C/P               </t>
  </si>
  <si>
    <t xml:space="preserve">STEELE, L.M. TRUST #1</t>
  </si>
  <si>
    <t xml:space="preserve">98MC01</t>
  </si>
  <si>
    <t xml:space="preserve">HILCORP REDMOND CREEK C/P     </t>
  </si>
  <si>
    <t xml:space="preserve">97MJ02</t>
  </si>
  <si>
    <t xml:space="preserve">AARON FINGER #1 C/P</t>
  </si>
  <si>
    <t xml:space="preserve">Waiting on Customer Nom-facitlation rerport</t>
  </si>
  <si>
    <t xml:space="preserve">98MJ03</t>
  </si>
  <si>
    <t xml:space="preserve">HORIZON EXPLORATION </t>
  </si>
  <si>
    <t xml:space="preserve">HORIZON EXPLORATION</t>
  </si>
  <si>
    <t xml:space="preserve">98JZ05</t>
  </si>
  <si>
    <t xml:space="preserve">VELA C/P - ROLETA (FALCON SYST</t>
  </si>
  <si>
    <t xml:space="preserve">OFF</t>
  </si>
  <si>
    <t xml:space="preserve">VOLPE C/P EOG</t>
  </si>
  <si>
    <t xml:space="preserve">Not an active HPL meter</t>
  </si>
  <si>
    <t xml:space="preserve">98MV13</t>
  </si>
  <si>
    <t xml:space="preserve">LINCOLN/OLMITOS-HUGHES</t>
  </si>
  <si>
    <t xml:space="preserve">BONEBRAKE DELVRY - AMERICAN P/</t>
  </si>
  <si>
    <t xml:space="preserve">desk  meter</t>
  </si>
  <si>
    <t xml:space="preserve">HOUSTON HYDROCARBONS</t>
  </si>
  <si>
    <t xml:space="preserve">99AM09</t>
  </si>
  <si>
    <t xml:space="preserve">HOUSTON PETROLEUM</t>
  </si>
  <si>
    <t xml:space="preserve">DANBURY FIELD - BROWN C.L.    </t>
  </si>
  <si>
    <t xml:space="preserve">98JZ19</t>
  </si>
  <si>
    <t xml:space="preserve">RINEHART #1</t>
  </si>
  <si>
    <t xml:space="preserve">Well Dormant</t>
  </si>
  <si>
    <t xml:space="preserve">98GB05</t>
  </si>
  <si>
    <t xml:space="preserve">COASTAL KORENEK CENTRAL</t>
  </si>
  <si>
    <t xml:space="preserve">98JZ26</t>
  </si>
  <si>
    <t xml:space="preserve">HOUSTON RESOURCES CO</t>
  </si>
  <si>
    <t xml:space="preserve">PIERCE ESTATES                </t>
  </si>
  <si>
    <t xml:space="preserve">HOUSTON RESOURCES</t>
  </si>
  <si>
    <t xml:space="preserve">99MJ10</t>
  </si>
  <si>
    <t xml:space="preserve">SUN DEL PT TETCO HPL          </t>
  </si>
  <si>
    <t xml:space="preserve">INTERCONNECT</t>
  </si>
  <si>
    <t xml:space="preserve">07</t>
  </si>
  <si>
    <t xml:space="preserve">HRH PARTNERS, LTD</t>
  </si>
  <si>
    <t xml:space="preserve">AVIATORS GAS UNIT #1          </t>
  </si>
  <si>
    <t xml:space="preserve">KENNE EXPLORATION</t>
  </si>
  <si>
    <t xml:space="preserve">99TG14</t>
  </si>
  <si>
    <t xml:space="preserve">JAMBERS, GEORGE T. #4         </t>
  </si>
  <si>
    <t xml:space="preserve">No flow per Meter Stm.</t>
  </si>
  <si>
    <t xml:space="preserve">HUNTER PEELER RANCH #1</t>
  </si>
  <si>
    <t xml:space="preserve">96MV04</t>
  </si>
  <si>
    <t xml:space="preserve">HAMILL(WILCOX)GAS UNIT NO.1 #3</t>
  </si>
  <si>
    <t xml:space="preserve">all Bammel volume @ 3082</t>
  </si>
  <si>
    <t xml:space="preserve">HS RESOURCES, INC</t>
  </si>
  <si>
    <t xml:space="preserve">GARTH A-1</t>
  </si>
  <si>
    <t xml:space="preserve">waiting on customer nom-Nov actual </t>
  </si>
  <si>
    <t xml:space="preserve">waiting on customer nom-Mar actual  (1-18 days)</t>
  </si>
  <si>
    <t xml:space="preserve">HUNT OIL COMPANY    </t>
  </si>
  <si>
    <t xml:space="preserve">COOKE/LONDON C/P-DOUGHTY FLD  </t>
  </si>
  <si>
    <t xml:space="preserve">HUNT OIL</t>
  </si>
  <si>
    <t xml:space="preserve">98GV09</t>
  </si>
  <si>
    <t xml:space="preserve">HURD ENTERPRISES LTD</t>
  </si>
  <si>
    <t xml:space="preserve">BRUNI FLD-HUGHES C/P          </t>
  </si>
  <si>
    <t xml:space="preserve">HURD ENTERPRISES</t>
  </si>
  <si>
    <t xml:space="preserve">OMEGA ENERGY CORPORA</t>
  </si>
  <si>
    <t xml:space="preserve">STRIEBECK, W.H. JR. #1 U      </t>
  </si>
  <si>
    <t xml:space="preserve">OMEGA ENERGY</t>
  </si>
  <si>
    <t xml:space="preserve">99GV09</t>
  </si>
  <si>
    <t xml:space="preserve">MEDALLION GAS SERVIC</t>
  </si>
  <si>
    <t xml:space="preserve">MILES, TIM #1                 </t>
  </si>
  <si>
    <t xml:space="preserve">MEDALLION GAS</t>
  </si>
  <si>
    <t xml:space="preserve">No flow per meter statement</t>
  </si>
  <si>
    <t xml:space="preserve">KAISER-FRANCIS</t>
  </si>
  <si>
    <t xml:space="preserve">NEEDVILLE GAS UNIT NO. 1 #3   </t>
  </si>
  <si>
    <t xml:space="preserve">meter has flowed in 4 mos.</t>
  </si>
  <si>
    <t xml:space="preserve">99GB09</t>
  </si>
  <si>
    <t xml:space="preserve">FULLBRIGHT C/P                </t>
  </si>
  <si>
    <t xml:space="preserve">99JM05</t>
  </si>
  <si>
    <t xml:space="preserve">ONYX GAS MARKETING C</t>
  </si>
  <si>
    <t xml:space="preserve">HAMMAN OIL</t>
  </si>
  <si>
    <t xml:space="preserve">all appear to be Houston Hydrocarbons vols</t>
  </si>
  <si>
    <t xml:space="preserve">WILMAR PIPELINES</t>
  </si>
  <si>
    <t xml:space="preserve">STODDARD A" #1U              "</t>
  </si>
  <si>
    <t xml:space="preserve">Appears to be no flow</t>
  </si>
  <si>
    <t xml:space="preserve">HOUSTON FARMS DEVELOPMENT #1  </t>
  </si>
  <si>
    <t xml:space="preserve">Per unify entire may actual to Samson????</t>
  </si>
  <si>
    <t xml:space="preserve">ELLSWORTH, HENRY P (</t>
  </si>
  <si>
    <t xml:space="preserve">SPEAKS SW COMNPT              </t>
  </si>
  <si>
    <t xml:space="preserve">HENRY P ELLSWORTH</t>
  </si>
  <si>
    <t xml:space="preserve">98MK07</t>
  </si>
  <si>
    <t xml:space="preserve">HURD WELDER HEIRS C/P         </t>
  </si>
  <si>
    <t xml:space="preserve">97JZ07</t>
  </si>
  <si>
    <t xml:space="preserve">INLAND OCEAN, INC.</t>
  </si>
  <si>
    <t xml:space="preserve">INLAND OCEAN - JOLLY CDP</t>
  </si>
  <si>
    <t xml:space="preserve">facil;tation reprot</t>
  </si>
  <si>
    <t xml:space="preserve">98JZ23</t>
  </si>
  <si>
    <t xml:space="preserve">SHORELINE GAS INC.  </t>
  </si>
  <si>
    <t xml:space="preserve">WALLACE #3                    </t>
  </si>
  <si>
    <t xml:space="preserve">k terminated</t>
  </si>
  <si>
    <t xml:space="preserve">98GV18</t>
  </si>
  <si>
    <t xml:space="preserve">See Falcon</t>
  </si>
  <si>
    <t xml:space="preserve">99AM03</t>
  </si>
  <si>
    <t xml:space="preserve">PANACO PRODUCTION CO</t>
  </si>
  <si>
    <t xml:space="preserve">DEVILLIER UNIT #2             </t>
  </si>
  <si>
    <t xml:space="preserve">PANACO PRODUCTION</t>
  </si>
  <si>
    <t xml:space="preserve">no flow per mips</t>
  </si>
  <si>
    <t xml:space="preserve">JOHNSON &amp; ERNST OPER</t>
  </si>
  <si>
    <t xml:space="preserve">JOHNSON STRANE CENTRAL POINT  </t>
  </si>
  <si>
    <t xml:space="preserve">JOHNSON &amp; ERNST</t>
  </si>
  <si>
    <t xml:space="preserve">99TG22</t>
  </si>
  <si>
    <t xml:space="preserve">REAGAN, L. A. #3              </t>
  </si>
  <si>
    <t xml:space="preserve">UPSTREAM ENERGY SERV</t>
  </si>
  <si>
    <t xml:space="preserve">LA PERLA FLD CMP -EGP         </t>
  </si>
  <si>
    <t xml:space="preserve">UPSTREAM ENERGY</t>
  </si>
  <si>
    <t xml:space="preserve">contract returned to desk</t>
  </si>
  <si>
    <t xml:space="preserve">98MV03</t>
  </si>
  <si>
    <t xml:space="preserve">TAFT PLANT RESID ARCO HPL     </t>
  </si>
  <si>
    <t xml:space="preserve">11</t>
  </si>
  <si>
    <t xml:space="preserve">BRUNI MINERAL -C- #1          </t>
  </si>
  <si>
    <t xml:space="preserve">SAMSON LONE STAR LIM</t>
  </si>
  <si>
    <t xml:space="preserve">SPARKS #1</t>
  </si>
  <si>
    <t xml:space="preserve">SAMSON LONE STAR LIMITED</t>
  </si>
  <si>
    <t xml:space="preserve">SEE METER 0680</t>
  </si>
  <si>
    <t xml:space="preserve">99MJ23</t>
  </si>
  <si>
    <t xml:space="preserve">TINDOL UNIT 1                 </t>
  </si>
  <si>
    <t xml:space="preserve">99GB07</t>
  </si>
  <si>
    <t xml:space="preserve">RUBICON PETROLEUM, I</t>
  </si>
  <si>
    <t xml:space="preserve">SCHOENJOHN #1                 </t>
  </si>
  <si>
    <t xml:space="preserve">RUBICON PETROLEUM</t>
  </si>
  <si>
    <t xml:space="preserve">98GV14</t>
  </si>
  <si>
    <t xml:space="preserve">VASTAR RESOURCES, INC.</t>
  </si>
  <si>
    <t xml:space="preserve">CORDELE</t>
  </si>
  <si>
    <t xml:space="preserve">At another meter-same terms</t>
  </si>
  <si>
    <t xml:space="preserve">99MK01</t>
  </si>
  <si>
    <t xml:space="preserve">KORENEK UNIT #1               </t>
  </si>
  <si>
    <t xml:space="preserve">99GB08</t>
  </si>
  <si>
    <t xml:space="preserve">ZENGERLE WELLS-ARNECKEVILLE   </t>
  </si>
  <si>
    <t xml:space="preserve">No sep flow</t>
  </si>
  <si>
    <t xml:space="preserve">FULLERTON ENERGY COM</t>
  </si>
  <si>
    <t xml:space="preserve">DUNAGAN, J. A. #3             </t>
  </si>
  <si>
    <t xml:space="preserve">FULLERTON ENERGY</t>
  </si>
  <si>
    <t xml:space="preserve">99AM10</t>
  </si>
  <si>
    <t xml:space="preserve">BRADEN #1 </t>
  </si>
  <si>
    <t xml:space="preserve">KAISER-FRANCIS OIL</t>
  </si>
  <si>
    <t xml:space="preserve">99GB03</t>
  </si>
  <si>
    <t xml:space="preserve">KC PIPELINE, INC.   </t>
  </si>
  <si>
    <t xml:space="preserve">WHEELER, CLIFTON #1           </t>
  </si>
  <si>
    <t xml:space="preserve">KC PIPELINE</t>
  </si>
  <si>
    <t xml:space="preserve">99TG11</t>
  </si>
  <si>
    <t xml:space="preserve">SEMINOLE PRODUCTION </t>
  </si>
  <si>
    <t xml:space="preserve">ARCO FEE #1 (TYLER COUNTY)    </t>
  </si>
  <si>
    <t xml:space="preserve">OGA 1994-1 LTD.     </t>
  </si>
  <si>
    <t xml:space="preserve">CARTER, W.T. -C- #3           </t>
  </si>
  <si>
    <t xml:space="preserve">OGA 1994-1 LTD</t>
  </si>
  <si>
    <t xml:space="preserve">99GV10</t>
  </si>
  <si>
    <t xml:space="preserve">KC RESOURCES, INC.  </t>
  </si>
  <si>
    <t xml:space="preserve">GUARANTY TITLE &amp; TRUST CO. #2 </t>
  </si>
  <si>
    <t xml:space="preserve">KC RESOURCES</t>
  </si>
  <si>
    <t xml:space="preserve">SUPERIOR NATURAL GAS</t>
  </si>
  <si>
    <t xml:space="preserve">THE KILROY CO.</t>
  </si>
  <si>
    <t xml:space="preserve">No flow</t>
  </si>
  <si>
    <t xml:space="preserve">98JZ25</t>
  </si>
  <si>
    <t xml:space="preserve">SANGER HEIRS C/P-HANSON MINERA</t>
  </si>
  <si>
    <t xml:space="preserve">This is all Rio Vista</t>
  </si>
  <si>
    <t xml:space="preserve">KCS RESOURCES, INC. </t>
  </si>
  <si>
    <t xml:space="preserve">KCS - JOSEY RANCH CENTRAL PT  </t>
  </si>
  <si>
    <t xml:space="preserve">KCS RESOURCES</t>
  </si>
  <si>
    <t xml:space="preserve">97JZ03</t>
  </si>
  <si>
    <t xml:space="preserve">STB ENERGY, INC (FORMERLY COX EXPL)</t>
  </si>
  <si>
    <t xml:space="preserve">COX EXPLORATION</t>
  </si>
  <si>
    <t xml:space="preserve">FLR #804-029, faciltation report</t>
  </si>
  <si>
    <t xml:space="preserve">Cus terminated K eff March prod</t>
  </si>
  <si>
    <t xml:space="preserve">KEN PETROLEUM COMPANY</t>
  </si>
  <si>
    <t xml:space="preserve">CATHERINE #1 CDP</t>
  </si>
  <si>
    <t xml:space="preserve">Facilitation Report-waiting on customer nom</t>
  </si>
  <si>
    <t xml:space="preserve">99JZ01</t>
  </si>
  <si>
    <t xml:space="preserve">WALTER WOLF #1</t>
  </si>
  <si>
    <t xml:space="preserve">KENNE EXPLORATION, INC.</t>
  </si>
  <si>
    <t xml:space="preserve">99TG04</t>
  </si>
  <si>
    <t xml:space="preserve">EO&amp;G BIG COWBOY</t>
  </si>
  <si>
    <t xml:space="preserve">KEY PRODUCTION COMPA</t>
  </si>
  <si>
    <t xml:space="preserve">KEY GLADEWATER COMMON POINT   </t>
  </si>
  <si>
    <t xml:space="preserve">KEY PRODUCTION</t>
  </si>
  <si>
    <t xml:space="preserve">97MV01</t>
  </si>
  <si>
    <t xml:space="preserve">RIO VISTA ENERGY, LT</t>
  </si>
  <si>
    <t xml:space="preserve">RIO VISTA ENERGY</t>
  </si>
  <si>
    <t xml:space="preserve">99JZ07</t>
  </si>
  <si>
    <t xml:space="preserve">ASPECT RESOURCES LLC</t>
  </si>
  <si>
    <t xml:space="preserve">HPL/FGT CROSS MEDIA #1 C/P</t>
  </si>
  <si>
    <t xml:space="preserve">New Asset deal-nom to FGT</t>
  </si>
  <si>
    <t xml:space="preserve">HPL/FGT TCNT #1 C/P</t>
  </si>
  <si>
    <t xml:space="preserve">LAMAY CORPORATION   </t>
  </si>
  <si>
    <t xml:space="preserve">LAMAY CORPORATION</t>
  </si>
  <si>
    <t xml:space="preserve">98GV10</t>
  </si>
  <si>
    <t xml:space="preserve">TEXAS SOUTHEASTERN G</t>
  </si>
  <si>
    <t xml:space="preserve">SIMMONS #1 CDP                </t>
  </si>
  <si>
    <t xml:space="preserve">TEXAS SOUTHEASTERN</t>
  </si>
  <si>
    <t xml:space="preserve">k to be terminated</t>
  </si>
  <si>
    <t xml:space="preserve">LARRY D ADIAN       </t>
  </si>
  <si>
    <t xml:space="preserve">WESTHOFF, W.T. #2             </t>
  </si>
  <si>
    <t xml:space="preserve">LARRY D. ADIAN</t>
  </si>
  <si>
    <t xml:space="preserve">No aug flow</t>
  </si>
  <si>
    <t xml:space="preserve">WELDER, PATRICK C/P           </t>
  </si>
  <si>
    <t xml:space="preserve">MCGOWAN WORKING PART</t>
  </si>
  <si>
    <t xml:space="preserve">KNAPE C/P - WALKMAN FLD       </t>
  </si>
  <si>
    <t xml:space="preserve">MCGOWEN PARTNERS</t>
  </si>
  <si>
    <t xml:space="preserve">no nov flow</t>
  </si>
  <si>
    <t xml:space="preserve">97JZ02</t>
  </si>
  <si>
    <t xml:space="preserve">PREFERRED PIPELINE CORP</t>
  </si>
  <si>
    <t xml:space="preserve">FISHER #1,#4,#5 CMP</t>
  </si>
  <si>
    <t xml:space="preserve">FISCHER OPERATING</t>
  </si>
  <si>
    <t xml:space="preserve">99GV01</t>
  </si>
  <si>
    <t xml:space="preserve">LOUIS DREYFUS NATURA</t>
  </si>
  <si>
    <t xml:space="preserve">PARKS #1                      </t>
  </si>
  <si>
    <t xml:space="preserve">LOUIS DREYFUS</t>
  </si>
  <si>
    <t xml:space="preserve">HIGH SIERRA OPERATIN</t>
  </si>
  <si>
    <t xml:space="preserve">TEXACO GOUGER FEE #1          </t>
  </si>
  <si>
    <t xml:space="preserve">HIGH SIERRA</t>
  </si>
  <si>
    <t xml:space="preserve">K terminated - free gas</t>
  </si>
  <si>
    <t xml:space="preserve">LINDHOLM OIL, INC.</t>
  </si>
  <si>
    <t xml:space="preserve">LINDHOLM CMP</t>
  </si>
  <si>
    <t xml:space="preserve">New asset team deal - MJJ</t>
  </si>
  <si>
    <t xml:space="preserve">SCHERER A" 1                 "</t>
  </si>
  <si>
    <t xml:space="preserve">ENCINA BOLING CENTRAL POINT</t>
  </si>
  <si>
    <t xml:space="preserve">11/2 turn-on - 11/3 shut-in H2S exposure</t>
  </si>
  <si>
    <t xml:space="preserve">LOCIN OIL CORPORATIO</t>
  </si>
  <si>
    <t xml:space="preserve">PLANT 26 RESIDUE              </t>
  </si>
  <si>
    <t xml:space="preserve">LOCIN OIL</t>
  </si>
  <si>
    <t xml:space="preserve">99AM06</t>
  </si>
  <si>
    <t xml:space="preserve">I.P. FAMRS 1-A</t>
  </si>
  <si>
    <t xml:space="preserve">D. ALLEN GEISER     </t>
  </si>
  <si>
    <t xml:space="preserve">LONDON WARD UNIT #1           </t>
  </si>
  <si>
    <t xml:space="preserve">D. ALLEN GEISER</t>
  </si>
  <si>
    <t xml:space="preserve">Appears to be no flow.</t>
  </si>
  <si>
    <t xml:space="preserve">98GV04</t>
  </si>
  <si>
    <t xml:space="preserve">HERBST-TOREL #1               </t>
  </si>
  <si>
    <t xml:space="preserve">LYNX ENERGY COMPANY</t>
  </si>
  <si>
    <t xml:space="preserve">D&amp;P OPERATING-DRYERSDALE CDP</t>
  </si>
  <si>
    <t xml:space="preserve">D &amp; P OPERATING COMP</t>
  </si>
  <si>
    <t xml:space="preserve">D &amp; P OPERATING</t>
  </si>
  <si>
    <t xml:space="preserve">98AM02</t>
  </si>
  <si>
    <t xml:space="preserve">8/99 actuals-see above</t>
  </si>
  <si>
    <t xml:space="preserve">Mtr assigned to Vincero</t>
  </si>
  <si>
    <t xml:space="preserve">HOUSTON EXPLORATION</t>
  </si>
  <si>
    <t xml:space="preserve">HIGH ISLAND #138</t>
  </si>
  <si>
    <t xml:space="preserve">Researching New Deal - C. Falbaum</t>
  </si>
  <si>
    <t xml:space="preserve">98BZ04</t>
  </si>
  <si>
    <t xml:space="preserve">VECTOR ENERGY CORPORATION</t>
  </si>
  <si>
    <t xml:space="preserve">DUNN-MCCAMPBELL -A- #4        </t>
  </si>
  <si>
    <t xml:space="preserve">TEXAS ENVIRONMENTAL</t>
  </si>
  <si>
    <t xml:space="preserve">No flow in 6 mos.</t>
  </si>
  <si>
    <t xml:space="preserve">LYTLE CREEK OPERATIN</t>
  </si>
  <si>
    <t xml:space="preserve">TIMON, W. F. #2               </t>
  </si>
  <si>
    <t xml:space="preserve">LYTLE CREEK OPERATING</t>
  </si>
  <si>
    <t xml:space="preserve">98GV29</t>
  </si>
  <si>
    <t xml:space="preserve">MAGNUM PRODUCING &amp; O</t>
  </si>
  <si>
    <t xml:space="preserve">DOUGHTY-SABINE C/P            </t>
  </si>
  <si>
    <t xml:space="preserve">MAGNUM PRODUCING</t>
  </si>
  <si>
    <t xml:space="preserve">99MJ11</t>
  </si>
  <si>
    <t xml:space="preserve">MAGNUM PRODUCING &amp; OPERATING</t>
  </si>
  <si>
    <t xml:space="preserve">NASSER CENTRAL POINT</t>
  </si>
  <si>
    <t xml:space="preserve">BARGO</t>
  </si>
  <si>
    <t xml:space="preserve">PLEDGER WELLS</t>
  </si>
  <si>
    <t xml:space="preserve">BARGO ENERGY CO.</t>
  </si>
  <si>
    <t xml:space="preserve">Deal is dead</t>
  </si>
  <si>
    <t xml:space="preserve">99MJ15</t>
  </si>
  <si>
    <t xml:space="preserve">MARWELL PETROLEUM IN</t>
  </si>
  <si>
    <t xml:space="preserve">WISCH-ST PLEDGER C/P          </t>
  </si>
  <si>
    <t xml:space="preserve">MARWELL PETROLEUM</t>
  </si>
  <si>
    <t xml:space="preserve">2,000/d for 1 yr; email 4/20/99</t>
  </si>
  <si>
    <t xml:space="preserve">98GV02</t>
  </si>
  <si>
    <t xml:space="preserve">MARK L. SHIDLER</t>
  </si>
  <si>
    <t xml:space="preserve">TECO JUNCTION 16" LEASE</t>
  </si>
  <si>
    <t xml:space="preserve">MARQUEE CORPORATION </t>
  </si>
  <si>
    <t xml:space="preserve">ZAVISCH, H.G. JR. #1 CDP      </t>
  </si>
  <si>
    <t xml:space="preserve">MARQUEE CORPORATION</t>
  </si>
  <si>
    <t xml:space="preserve">99BR03</t>
  </si>
  <si>
    <t xml:space="preserve">MARQUEE MORALES C/P           </t>
  </si>
  <si>
    <t xml:space="preserve">98BR01</t>
  </si>
  <si>
    <t xml:space="preserve">JOY RESOURCES, INC. </t>
  </si>
  <si>
    <t xml:space="preserve">JOSEY B" #5                  "</t>
  </si>
  <si>
    <t xml:space="preserve">JOY RESOURCES</t>
  </si>
  <si>
    <t xml:space="preserve">ENGROUP/MSR EXPLORATION, INC</t>
  </si>
  <si>
    <t xml:space="preserve">SCHMIDT #1                    </t>
  </si>
  <si>
    <t xml:space="preserve">Engroup Resources</t>
  </si>
  <si>
    <t xml:space="preserve">no flow last 3 mos.</t>
  </si>
  <si>
    <t xml:space="preserve">99TG07</t>
  </si>
  <si>
    <t xml:space="preserve">PH EXPLORATION, INC.</t>
  </si>
  <si>
    <t xml:space="preserve">FRIAR, A #1, #6 &amp; #7L         </t>
  </si>
  <si>
    <t xml:space="preserve">P. H. EXPLORATION</t>
  </si>
  <si>
    <t xml:space="preserve">SE PIPELINE CONSOLIDATORS, INC.</t>
  </si>
  <si>
    <t xml:space="preserve">H. C. CLUB #1</t>
  </si>
  <si>
    <t xml:space="preserve">96SB01</t>
  </si>
  <si>
    <t xml:space="preserve">FOLSON STERLING CENTRAL POINT </t>
  </si>
  <si>
    <t xml:space="preserve">99BR02</t>
  </si>
  <si>
    <t xml:space="preserve">JANSA CDP</t>
  </si>
  <si>
    <t xml:space="preserve">99BR08</t>
  </si>
  <si>
    <t xml:space="preserve">BLESSING PLT DEHYD-CHAN SUE   </t>
  </si>
  <si>
    <t xml:space="preserve">MAYNARD OIL COMPANY</t>
  </si>
  <si>
    <t xml:space="preserve">PHILLIPS/GUERRA C/P</t>
  </si>
  <si>
    <t xml:space="preserve">NEW DEAL-B. Riley</t>
  </si>
  <si>
    <t xml:space="preserve">96SM03</t>
  </si>
  <si>
    <t xml:space="preserve">MCBEE OPERATING COMPANY, LLC</t>
  </si>
  <si>
    <t xml:space="preserve">ROSEWOOD FLD  C/P - AMAGAS</t>
  </si>
  <si>
    <t xml:space="preserve">MCCARTER, WB JR     </t>
  </si>
  <si>
    <t xml:space="preserve">WESTMORELAND, J.W. #1         </t>
  </si>
  <si>
    <t xml:space="preserve">WB MCCARTER</t>
  </si>
  <si>
    <t xml:space="preserve">98GV23</t>
  </si>
  <si>
    <t xml:space="preserve">PETRO PRO ENERGY PAR</t>
  </si>
  <si>
    <t xml:space="preserve">TALON DEVELOPMENT D-1 CDP     </t>
  </si>
  <si>
    <t xml:space="preserve">PETRO PRO ENERGY</t>
  </si>
  <si>
    <t xml:space="preserve">No flow in 2 mos.</t>
  </si>
  <si>
    <t xml:space="preserve">99JA09</t>
  </si>
  <si>
    <t xml:space="preserve">MERIT ENERGY PARTNER</t>
  </si>
  <si>
    <t xml:space="preserve">PENNZOIL/PLEDGER C/P          </t>
  </si>
  <si>
    <t xml:space="preserve">MERIT ENERGY</t>
  </si>
  <si>
    <t xml:space="preserve">99AM04</t>
  </si>
  <si>
    <t xml:space="preserve">MID-CONTINENT ENERGY</t>
  </si>
  <si>
    <t xml:space="preserve">98GV13</t>
  </si>
  <si>
    <t xml:space="preserve">SUEMAUR EXPL-EXXON CAGE 647 #1</t>
  </si>
  <si>
    <t xml:space="preserve">No flow per Meter Stm.-all gas flowing behind #9610</t>
  </si>
  <si>
    <t xml:space="preserve">MITCHELL GAS SERVICE</t>
  </si>
  <si>
    <t xml:space="preserve">LAFITTE'S GOLD LIQUID ENERGY  </t>
  </si>
  <si>
    <t xml:space="preserve">MITCHELL ENERGY</t>
  </si>
  <si>
    <t xml:space="preserve">99MJ01</t>
  </si>
  <si>
    <t xml:space="preserve">OFFSHORE C/P                  </t>
  </si>
  <si>
    <t xml:space="preserve">STATCO OPERATING</t>
  </si>
  <si>
    <t xml:space="preserve">WASHINGTON MORALES C/P        </t>
  </si>
  <si>
    <t xml:space="preserve">Statco Operating</t>
  </si>
  <si>
    <t xml:space="preserve">No sep flow-ok</t>
  </si>
  <si>
    <t xml:space="preserve">99BR09</t>
  </si>
  <si>
    <t xml:space="preserve">AURORA NATURAL GAS, </t>
  </si>
  <si>
    <t xml:space="preserve">APPACHE MCFADDIN C/P          </t>
  </si>
  <si>
    <t xml:space="preserve">deal ticket dtd 7/8/97</t>
  </si>
  <si>
    <t xml:space="preserve">97MC05</t>
  </si>
  <si>
    <t xml:space="preserve">PRODUCERS ENERGY MAR</t>
  </si>
  <si>
    <t xml:space="preserve">HAMMAN OIL &amp; REFININ</t>
  </si>
  <si>
    <t xml:space="preserve">HAMMAN HEARD RANCH CENTRAL PT </t>
  </si>
  <si>
    <t xml:space="preserve">97MC03</t>
  </si>
  <si>
    <t xml:space="preserve">JOSEY GAS UNIT 7 #14          </t>
  </si>
  <si>
    <t xml:space="preserve">All gas at this point purchased from KCS only</t>
  </si>
  <si>
    <t xml:space="preserve">98JZ11</t>
  </si>
  <si>
    <t xml:space="preserve">C&amp;E HEARD RANCH CENTRAL POINT </t>
  </si>
  <si>
    <t xml:space="preserve">EDGE PETROLEUM OPERA</t>
  </si>
  <si>
    <t xml:space="preserve">BECK #1 C/P                   </t>
  </si>
  <si>
    <t xml:space="preserve">EDGE PETROLEUM</t>
  </si>
  <si>
    <t xml:space="preserve">No aug flow-terminated</t>
  </si>
  <si>
    <t xml:space="preserve">97JZ05</t>
  </si>
  <si>
    <t xml:space="preserve">SHORELINE PETERSON CENTRAL PT </t>
  </si>
  <si>
    <t xml:space="preserve">appears to be no flow - Waiting on customer nom</t>
  </si>
  <si>
    <t xml:space="preserve">97JZ09</t>
  </si>
  <si>
    <t xml:space="preserve">MJG INC.            </t>
  </si>
  <si>
    <t xml:space="preserve">MILLER ALBRECHT UNIT #1 A     </t>
  </si>
  <si>
    <t xml:space="preserve">HOUSTON WENDEL CENTRAL POINT  </t>
  </si>
  <si>
    <t xml:space="preserve">Terminated</t>
  </si>
  <si>
    <t xml:space="preserve">97JZ14</t>
  </si>
  <si>
    <t xml:space="preserve">97JZ20</t>
  </si>
  <si>
    <t xml:space="preserve">TRANSTEXAS GAS CORPORATION</t>
  </si>
  <si>
    <t xml:space="preserve">TRANSTEXAS GIFFORD CENTRAL PT </t>
  </si>
  <si>
    <t xml:space="preserve">98MB04</t>
  </si>
  <si>
    <t xml:space="preserve">TRANSTEXAS GOLIAD C/P</t>
  </si>
  <si>
    <t xml:space="preserve">At 6722 Per gary bryan</t>
  </si>
  <si>
    <t xml:space="preserve">98MB02</t>
  </si>
  <si>
    <t xml:space="preserve">MODERN EXPLORATION, INC.</t>
  </si>
  <si>
    <t xml:space="preserve">ELLSWORTH CENTRAL POINT #1</t>
  </si>
  <si>
    <t xml:space="preserve">HP ELLSWORTH O &amp; G PROPERTIES</t>
  </si>
  <si>
    <t xml:space="preserve">HOLLIMON TREYBIG CENTRAL POINT</t>
  </si>
  <si>
    <t xml:space="preserve">Waiting on Customer Nom-appears to be no flow</t>
  </si>
  <si>
    <t xml:space="preserve">98JZ09</t>
  </si>
  <si>
    <t xml:space="preserve">UNITED OIL &amp; MINERAL</t>
  </si>
  <si>
    <t xml:space="preserve">QUIN CENTRAL POINT            </t>
  </si>
  <si>
    <t xml:space="preserve">98JZ15</t>
  </si>
  <si>
    <t xml:space="preserve">ANDERSON LYNE CENTRAL POINT   </t>
  </si>
  <si>
    <t xml:space="preserve">deal ticket dtd 6/17/98</t>
  </si>
  <si>
    <t xml:space="preserve">98MK02</t>
  </si>
  <si>
    <t xml:space="preserve">DRUMMOND CENTRAL POINT        </t>
  </si>
  <si>
    <t xml:space="preserve">98JZ17</t>
  </si>
  <si>
    <t xml:space="preserve">MUELLER OPERATING COMPANY</t>
  </si>
  <si>
    <t xml:space="preserve">MUELLER MID-TEXAS CENTRAL POINT</t>
  </si>
  <si>
    <t xml:space="preserve">MUELLER</t>
  </si>
  <si>
    <t xml:space="preserve">deal died </t>
  </si>
  <si>
    <t xml:space="preserve">99BR11</t>
  </si>
  <si>
    <t xml:space="preserve">EAGLE NATURAL GAS COMPANY</t>
  </si>
  <si>
    <t xml:space="preserve">LOCIN DOUCETTE CENTRAL POINT</t>
  </si>
  <si>
    <t xml:space="preserve">98MK03</t>
  </si>
  <si>
    <t xml:space="preserve">NEUMIN</t>
  </si>
  <si>
    <t xml:space="preserve">NUEMIN STOVALL CENTRAL POINT </t>
  </si>
  <si>
    <t xml:space="preserve">NEUMIN PRODUCTION</t>
  </si>
  <si>
    <t xml:space="preserve">99JA08</t>
  </si>
  <si>
    <t xml:space="preserve">NEUMIN BROWN CENTRAL POINT    </t>
  </si>
  <si>
    <t xml:space="preserve">98JA01</t>
  </si>
  <si>
    <t xml:space="preserve">BEETS-DOW C/P</t>
  </si>
  <si>
    <t xml:space="preserve">99JA02</t>
  </si>
  <si>
    <t xml:space="preserve">VASTAR-DUNCAN E6 C/P</t>
  </si>
  <si>
    <t xml:space="preserve">Lee Powell advised well is plugged</t>
  </si>
  <si>
    <t xml:space="preserve">GREER #1 C/P</t>
  </si>
  <si>
    <t xml:space="preserve">Transport Only</t>
  </si>
  <si>
    <t xml:space="preserve">98GBry02</t>
  </si>
  <si>
    <t xml:space="preserve">check relationship to GMT</t>
  </si>
  <si>
    <t xml:space="preserve">CROSS TIMBERS ENERGY</t>
  </si>
  <si>
    <t xml:space="preserve">WSGU (WALKE-2)#5</t>
  </si>
  <si>
    <t xml:space="preserve">CROSSTIMBERS</t>
  </si>
  <si>
    <t xml:space="preserve">no flow for the last 2 mos.</t>
  </si>
  <si>
    <t xml:space="preserve">99GB01</t>
  </si>
  <si>
    <t xml:space="preserve">ENGAGE</t>
  </si>
  <si>
    <t xml:space="preserve">LAMPLEY WELLS CDP</t>
  </si>
  <si>
    <t xml:space="preserve">per customer nom</t>
  </si>
  <si>
    <t xml:space="preserve">No Dec vols-Per J. Zivley terminate spot deal</t>
  </si>
  <si>
    <t xml:space="preserve">UNKNOWN</t>
  </si>
  <si>
    <t xml:space="preserve">UNK</t>
  </si>
  <si>
    <t xml:space="preserve">J.D. WILLIAMS #33</t>
  </si>
  <si>
    <t xml:space="preserve">HAT OIL &amp; GAS</t>
  </si>
  <si>
    <t xml:space="preserve">Not on yet</t>
  </si>
  <si>
    <t xml:space="preserve">NORTH CENTRAL OIL CORPORATION</t>
  </si>
  <si>
    <t xml:space="preserve">PGEV/HPL TEXOMA</t>
  </si>
  <si>
    <t xml:space="preserve">NORTH CENTRAL OIL CO</t>
  </si>
  <si>
    <t xml:space="preserve">Researching New deal - C. Falbaum</t>
  </si>
  <si>
    <t xml:space="preserve">IHPLC DEAL - C. Falbaum</t>
  </si>
  <si>
    <t xml:space="preserve">MANVEL-TEXACO COMMONPOINT     </t>
  </si>
  <si>
    <t xml:space="preserve">98BR05</t>
  </si>
  <si>
    <t xml:space="preserve">NORTH CENTRAL OIL CORP-CDP</t>
  </si>
  <si>
    <t xml:space="preserve">NORTH CENTRAL</t>
  </si>
  <si>
    <t xml:space="preserve">Needs sitara ticket</t>
  </si>
  <si>
    <t xml:space="preserve">Mar Actual - 1-13 days</t>
  </si>
  <si>
    <t xml:space="preserve">99BR12</t>
  </si>
  <si>
    <t xml:space="preserve">O'CONNOR &amp; HEWITT LT</t>
  </si>
  <si>
    <t xml:space="preserve">O'CONNOR -E- #E2              </t>
  </si>
  <si>
    <t xml:space="preserve">O'CONNOR &amp; HEWITT</t>
  </si>
  <si>
    <t xml:space="preserve">customer nom plus 10%-</t>
  </si>
  <si>
    <t xml:space="preserve">LAKE PASTURE C/P              </t>
  </si>
  <si>
    <t xml:space="preserve">waiting on customer nom plus 10%-NOM= actual</t>
  </si>
  <si>
    <t xml:space="preserve">OCONNOR, THOMAS -B- # 25      </t>
  </si>
  <si>
    <t xml:space="preserve">customer nom plus 10%</t>
  </si>
  <si>
    <t xml:space="preserve">OCONNOR DELIVERY POINT #1     </t>
  </si>
  <si>
    <t xml:space="preserve"> customer nom plus 10%- 3 mo. Avg was 1103.</t>
  </si>
  <si>
    <t xml:space="preserve">O'CONNOR, DENNIS ET AL #2T    </t>
  </si>
  <si>
    <t xml:space="preserve">HUFF FLD COMMONPOINT #4 #2    </t>
  </si>
  <si>
    <t xml:space="preserve">waiting on customer nom plus 10%-actual </t>
  </si>
  <si>
    <t xml:space="preserve">OCONNER BP CENTRAL POINT     "</t>
  </si>
  <si>
    <t xml:space="preserve">waiting on customer nom plus 10%-actual  = actual</t>
  </si>
  <si>
    <t xml:space="preserve">CARTER, W.T. B #2             </t>
  </si>
  <si>
    <t xml:space="preserve">8/99 actuals</t>
  </si>
  <si>
    <t xml:space="preserve">OIL &amp; GAS TITLE HOLD</t>
  </si>
  <si>
    <t xml:space="preserve">ULRICH FLD -NERCO O &amp; G       </t>
  </si>
  <si>
    <t xml:space="preserve">OIL &amp; GAS TITLE</t>
  </si>
  <si>
    <t xml:space="preserve">04</t>
  </si>
  <si>
    <t xml:space="preserve">99BR16</t>
  </si>
  <si>
    <t xml:space="preserve">GULF LAND AND INVEST CO #1    </t>
  </si>
  <si>
    <t xml:space="preserve">OIL WELL BUYERS CORP</t>
  </si>
  <si>
    <t xml:space="preserve">LOVETT ESTATE CENTRAL POINT   </t>
  </si>
  <si>
    <t xml:space="preserve">OIL WELL BUYERS</t>
  </si>
  <si>
    <t xml:space="preserve">99TG15</t>
  </si>
  <si>
    <t xml:space="preserve">NUECES BAY C/P - TEXLINE GAS  </t>
  </si>
  <si>
    <t xml:space="preserve">ONYX GATHERING COMPA</t>
  </si>
  <si>
    <t xml:space="preserve">ONYX/BRAYTON CENTRAL POINT    </t>
  </si>
  <si>
    <t xml:space="preserve">ONYX GATHERING</t>
  </si>
  <si>
    <t xml:space="preserve">sporadic flow</t>
  </si>
  <si>
    <t xml:space="preserve">97JZ08</t>
  </si>
  <si>
    <t xml:space="preserve">OXY USA INC.        </t>
  </si>
  <si>
    <t xml:space="preserve">FENTON, A. GAS UNIT #1        </t>
  </si>
  <si>
    <t xml:space="preserve">99TG24</t>
  </si>
  <si>
    <t xml:space="preserve">PAN GRANDE PIPELINE LLC</t>
  </si>
  <si>
    <t xml:space="preserve">PAN GRANDE PIPELINE, LLC</t>
  </si>
  <si>
    <t xml:space="preserve">PHILLIPS/CHAPA C/P</t>
  </si>
  <si>
    <t xml:space="preserve">PEGASUS OPERATING, I</t>
  </si>
  <si>
    <t xml:space="preserve">CLEMENT, G.S. #9              </t>
  </si>
  <si>
    <t xml:space="preserve">PEGASUS OPERATING</t>
  </si>
  <si>
    <t xml:space="preserve">98GV27</t>
  </si>
  <si>
    <t xml:space="preserve">PETRA OLEUM CORP.   </t>
  </si>
  <si>
    <t xml:space="preserve">HILLISTER FLD-DAMSON C/P      </t>
  </si>
  <si>
    <t xml:space="preserve">PETRA OLEUM</t>
  </si>
  <si>
    <t xml:space="preserve">98MJ04</t>
  </si>
  <si>
    <t xml:space="preserve">PETRA OLOEUM</t>
  </si>
  <si>
    <t xml:space="preserve">COLETTO CREEK C/P             </t>
  </si>
  <si>
    <t xml:space="preserve">99MJ21</t>
  </si>
  <si>
    <t xml:space="preserve">KUBALAFIELD CMP               </t>
  </si>
  <si>
    <t xml:space="preserve">WELDER HEIRS E #1             </t>
  </si>
  <si>
    <t xml:space="preserve">KORENEK ET AL #1              </t>
  </si>
  <si>
    <t xml:space="preserve">no flow last 5 mos.</t>
  </si>
  <si>
    <t xml:space="preserve">PETROCORP INCORPORAT</t>
  </si>
  <si>
    <t xml:space="preserve">PETROCORP C/P                 </t>
  </si>
  <si>
    <t xml:space="preserve">PETROCORP</t>
  </si>
  <si>
    <t xml:space="preserve">PETROGLYPH ENERGY INC.</t>
  </si>
  <si>
    <t xml:space="preserve">DANEX/GOLKE</t>
  </si>
  <si>
    <t xml:space="preserve">98MK04</t>
  </si>
  <si>
    <t xml:space="preserve">PETRO-HUNT CORPORATI</t>
  </si>
  <si>
    <t xml:space="preserve">GARNER G.U. #1 CDP            </t>
  </si>
  <si>
    <t xml:space="preserve">PETRO-HUNT</t>
  </si>
  <si>
    <t xml:space="preserve">MCCANN #1 C/P                 </t>
  </si>
  <si>
    <t xml:space="preserve">PETROMAC, INC.      </t>
  </si>
  <si>
    <t xml:space="preserve">SHERIDAN SHELL OIL - HPL      </t>
  </si>
  <si>
    <t xml:space="preserve">99AM13</t>
  </si>
  <si>
    <t xml:space="preserve">PHILLIPS PETROLEUM COMPANY</t>
  </si>
  <si>
    <t xml:space="preserve">PI ENERGY CORPORATIO</t>
  </si>
  <si>
    <t xml:space="preserve">CHAPMAN HEIRS A" #1141       "</t>
  </si>
  <si>
    <t xml:space="preserve">PI ENERGY</t>
  </si>
  <si>
    <t xml:space="preserve">99JM04</t>
  </si>
  <si>
    <t xml:space="preserve">SHELTON/AGNES C/P             </t>
  </si>
  <si>
    <t xml:space="preserve">PINTAIL PRODUCTION C</t>
  </si>
  <si>
    <t xml:space="preserve">LAS OVEJAS COMNPT             </t>
  </si>
  <si>
    <t xml:space="preserve">PINTAIL PRODUCTION</t>
  </si>
  <si>
    <t xml:space="preserve">99AM05</t>
  </si>
  <si>
    <t xml:space="preserve">L E BRUNI LEASE CMP           </t>
  </si>
  <si>
    <t xml:space="preserve">VAQUILLAS RANCH S.E.A. #1     </t>
  </si>
  <si>
    <t xml:space="preserve">PINTEX OPERATING, IN</t>
  </si>
  <si>
    <t xml:space="preserve">WOLTERS #1                    </t>
  </si>
  <si>
    <t xml:space="preserve">PINTEX OPERATING</t>
  </si>
  <si>
    <t xml:space="preserve">99GV03</t>
  </si>
  <si>
    <t xml:space="preserve">PIONEER GAS PIPELINE</t>
  </si>
  <si>
    <t xml:space="preserve">CORPUS CHRISTI, W (CANUS) CP</t>
  </si>
  <si>
    <t xml:space="preserve">RUSSELL BROWN</t>
  </si>
  <si>
    <t xml:space="preserve">per Lisa Hesse list 6/10/98</t>
  </si>
  <si>
    <t xml:space="preserve">PRIDE ENERGY COMPANY</t>
  </si>
  <si>
    <t xml:space="preserve">TRIBO PETROLEUM</t>
  </si>
  <si>
    <t xml:space="preserve">PRIME ENERGY</t>
  </si>
  <si>
    <t xml:space="preserve">facilitation - Assigned from HPLR</t>
  </si>
  <si>
    <t xml:space="preserve">PRIME ENERGY CORPORATION</t>
  </si>
  <si>
    <t xml:space="preserve">BENAVIDES CMP</t>
  </si>
  <si>
    <t xml:space="preserve">PRIZE ENERGY RESOURCES, INC.</t>
  </si>
  <si>
    <t xml:space="preserve">BAKER CP</t>
  </si>
  <si>
    <t xml:space="preserve">PRIZE ENERGY</t>
  </si>
  <si>
    <t xml:space="preserve">CLAYWEST</t>
  </si>
  <si>
    <t xml:space="preserve">OSTER  CREEK</t>
  </si>
  <si>
    <t xml:space="preserve">actual nom based on 3 mo. Avg.</t>
  </si>
  <si>
    <t xml:space="preserve">PIONEER NATURAL RES</t>
  </si>
  <si>
    <t xml:space="preserve">99JZ09</t>
  </si>
  <si>
    <t xml:space="preserve">VIDOR, NE FLD-ENERGY CAPITAL</t>
  </si>
  <si>
    <t xml:space="preserve">98GB03</t>
  </si>
  <si>
    <t xml:space="preserve">ARCO COOLEY #3                </t>
  </si>
  <si>
    <t xml:space="preserve">TXO PRODUCTION</t>
  </si>
  <si>
    <t xml:space="preserve">PIONEER RESOURCES</t>
  </si>
  <si>
    <t xml:space="preserve">BRIDGE OIL LEHRER</t>
  </si>
  <si>
    <t xml:space="preserve">97MV02</t>
  </si>
  <si>
    <t xml:space="preserve">CHAMPION #1 C/P</t>
  </si>
  <si>
    <t xml:space="preserve">BAKER CENTRAL CP</t>
  </si>
  <si>
    <t xml:space="preserve">RCI ENERGY</t>
  </si>
  <si>
    <t xml:space="preserve">ADAMS, NINA EST. #8           </t>
  </si>
  <si>
    <t xml:space="preserve">98GV03</t>
  </si>
  <si>
    <t xml:space="preserve">REH ENERGY, INC.    </t>
  </si>
  <si>
    <t xml:space="preserve">99TG02</t>
  </si>
  <si>
    <t xml:space="preserve">VAQUILLAS RANCH #2            </t>
  </si>
  <si>
    <t xml:space="preserve">REYNOLDS DRILLING CO</t>
  </si>
  <si>
    <t xml:space="preserve">N.C. NORRIS HEIRS C/P         </t>
  </si>
  <si>
    <t xml:space="preserve">REYNOLDS DRILLING</t>
  </si>
  <si>
    <t xml:space="preserve">3 mo. Avg.</t>
  </si>
  <si>
    <t xml:space="preserve">99JM06</t>
  </si>
  <si>
    <t xml:space="preserve">RICHARDSON PRODUCTS II, LTD</t>
  </si>
  <si>
    <t xml:space="preserve">N. WORD FLD C/P</t>
  </si>
  <si>
    <t xml:space="preserve">11/4 turn-on </t>
  </si>
  <si>
    <t xml:space="preserve">RINCON PETROLEUM CORP</t>
  </si>
  <si>
    <t xml:space="preserve">KOOTNZ CENTRAL POINT</t>
  </si>
  <si>
    <t xml:space="preserve">MEIDER #1 (LIVE OAK CO.-HANSON</t>
  </si>
  <si>
    <t xml:space="preserve">RICHARDSON PRODUCTS </t>
  </si>
  <si>
    <t xml:space="preserve">no volumes allocated per unify</t>
  </si>
  <si>
    <t xml:space="preserve">HULL #1                       </t>
  </si>
  <si>
    <t xml:space="preserve">LINDHOLM 80-1                 </t>
  </si>
  <si>
    <t xml:space="preserve">No aug flow-ok</t>
  </si>
  <si>
    <t xml:space="preserve">ROBERT J. MOSBACHER </t>
  </si>
  <si>
    <t xml:space="preserve">CRANZ #14                     </t>
  </si>
  <si>
    <t xml:space="preserve">MOSBACHER ENERGY</t>
  </si>
  <si>
    <t xml:space="preserve">ROJO PIPELINE CO. IN</t>
  </si>
  <si>
    <t xml:space="preserve">CONCORDE CHURCHILL (B&amp;A)      </t>
  </si>
  <si>
    <t xml:space="preserve">ROJO PIPELINE</t>
  </si>
  <si>
    <t xml:space="preserve">Hesse 5/03/99 memo</t>
  </si>
  <si>
    <t xml:space="preserve">99TG13</t>
  </si>
  <si>
    <t xml:space="preserve">ROYAL PRODUCTION COMPANY, INC.</t>
  </si>
  <si>
    <t xml:space="preserve">RUTHERFORD OIL CORPO</t>
  </si>
  <si>
    <t xml:space="preserve">WHITE, WILLIAM C. ET AL #1    </t>
  </si>
  <si>
    <t xml:space="preserve">RUTHERFORD OIL</t>
  </si>
  <si>
    <t xml:space="preserve">99BR06</t>
  </si>
  <si>
    <t xml:space="preserve">SAMEDAN OIL CORPORAT</t>
  </si>
  <si>
    <t xml:space="preserve">WILLIAMS, E.F. ET AL #1       </t>
  </si>
  <si>
    <t xml:space="preserve">SAMEDAN OIL CORPORATION</t>
  </si>
  <si>
    <t xml:space="preserve">99JM01</t>
  </si>
  <si>
    <t xml:space="preserve">MOVED FROM 5544 FOR  TWO MONTHS-faciltation report</t>
  </si>
  <si>
    <t xml:space="preserve">98JZ31</t>
  </si>
  <si>
    <t xml:space="preserve">CARTER INVESTMENT COMPANY #1  </t>
  </si>
  <si>
    <t xml:space="preserve">99MJ17</t>
  </si>
  <si>
    <t xml:space="preserve">97MJ01</t>
  </si>
  <si>
    <t xml:space="preserve">TULLY, L.V. ET AL #1          </t>
  </si>
  <si>
    <t xml:space="preserve">99MJ25</t>
  </si>
  <si>
    <t xml:space="preserve">PREMIER-ZIMMERMAN CENTRAL PT  </t>
  </si>
  <si>
    <t xml:space="preserve">99MJ18</t>
  </si>
  <si>
    <t xml:space="preserve">INDIAN ROCK PLANT RESIDUE</t>
  </si>
  <si>
    <t xml:space="preserve">SAMSON LONESTAR LIMITED</t>
  </si>
  <si>
    <t xml:space="preserve">BOISE SOUTHERN #1             </t>
  </si>
  <si>
    <t xml:space="preserve">8/99 nom-Is this Samson?</t>
  </si>
  <si>
    <t xml:space="preserve">SAN PATRICIO CORPORA</t>
  </si>
  <si>
    <t xml:space="preserve">LANDER, O. M. UNIT #2L        </t>
  </si>
  <si>
    <t xml:space="preserve">SAN PATRICIO CORPORATION</t>
  </si>
  <si>
    <t xml:space="preserve">98GV22</t>
  </si>
  <si>
    <t xml:space="preserve">SANCHEZ OIL &amp; GAS</t>
  </si>
  <si>
    <t xml:space="preserve">HIGHLANDER #2 CENTRAL POINT</t>
  </si>
  <si>
    <t xml:space="preserve">Waiting on customer nom Mar actual (1-18 days)</t>
  </si>
  <si>
    <t xml:space="preserve">99TG08</t>
  </si>
  <si>
    <t xml:space="preserve">HIGHLANDER #1 CENTRAL POINT</t>
  </si>
  <si>
    <t xml:space="preserve">Waiting on customer nom - Nov actual</t>
  </si>
  <si>
    <t xml:space="preserve">WHORTEN CENTRAL POINT</t>
  </si>
  <si>
    <t xml:space="preserve">Whorten #1 shutin</t>
  </si>
  <si>
    <t xml:space="preserve">SANDALWOOD OIL &amp; GAS</t>
  </si>
  <si>
    <t xml:space="preserve">SANDALWOOD A/S CENTRAL POINT</t>
  </si>
  <si>
    <t xml:space="preserve">99GV11</t>
  </si>
  <si>
    <t xml:space="preserve">SANDEL ENERGY INC.  </t>
  </si>
  <si>
    <t xml:space="preserve">SAXET</t>
  </si>
  <si>
    <t xml:space="preserve">SAXET THOMPSONVILLE C/P (OSPRY #1)</t>
  </si>
  <si>
    <t xml:space="preserve">meter on flowing approx 21,000mcf/d</t>
  </si>
  <si>
    <t xml:space="preserve">99GB11</t>
  </si>
  <si>
    <t xml:space="preserve">SAXET THOMPSONVILLE C/P (OSPRY #2)</t>
  </si>
  <si>
    <t xml:space="preserve">SAXET THOMPSONVILLE C/P (OSPRY #3)</t>
  </si>
  <si>
    <t xml:space="preserve">SETEX OIL COMPANY LP</t>
  </si>
  <si>
    <t xml:space="preserve">BLACK STONE MINERALS FEE #1   </t>
  </si>
  <si>
    <t xml:space="preserve">SETEX OIL</t>
  </si>
  <si>
    <t xml:space="preserve">98MV05</t>
  </si>
  <si>
    <t xml:space="preserve">BLACK STONE MINERALS FEE #1U  </t>
  </si>
  <si>
    <t xml:space="preserve">SHERIDAN ENERGY, INC</t>
  </si>
  <si>
    <t xml:space="preserve">ROOS COMMONPOINT              </t>
  </si>
  <si>
    <t xml:space="preserve">SHERIDAN ENERGY</t>
  </si>
  <si>
    <t xml:space="preserve">No flow per Meter Stm.-ok</t>
  </si>
  <si>
    <t xml:space="preserve">LUNDELL RANCH C/P -GATO CREEK </t>
  </si>
  <si>
    <t xml:space="preserve">SHORELINE GAS</t>
  </si>
  <si>
    <t xml:space="preserve">KMID/HPL INTERCONNECT</t>
  </si>
  <si>
    <t xml:space="preserve">SUGAREK, MOLLIE #3            </t>
  </si>
  <si>
    <t xml:space="preserve">Mtr deleted fr k</t>
  </si>
  <si>
    <t xml:space="preserve">UNION CENTRAL B" #19         "</t>
  </si>
  <si>
    <t xml:space="preserve">Waiting on Customer nom-Oct actual</t>
  </si>
  <si>
    <t xml:space="preserve">99JZ10</t>
  </si>
  <si>
    <t xml:space="preserve">T A GRAVES CENTRAL POINT      </t>
  </si>
  <si>
    <t xml:space="preserve">98GV11</t>
  </si>
  <si>
    <t xml:space="preserve">ST JOSEPH HOSPITAL FOUNDATION </t>
  </si>
  <si>
    <t xml:space="preserve">waiting on customer nom-faciltation report</t>
  </si>
  <si>
    <t xml:space="preserve">99JZ11</t>
  </si>
  <si>
    <t xml:space="preserve">MARTIN, T. #1                 </t>
  </si>
  <si>
    <t xml:space="preserve">Waiting on Customer nom</t>
  </si>
  <si>
    <t xml:space="preserve">96KB02</t>
  </si>
  <si>
    <t xml:space="preserve">SWIERC G. U. #1               </t>
  </si>
  <si>
    <t xml:space="preserve">STONE BRIDGES #1-A            </t>
  </si>
  <si>
    <t xml:space="preserve">98JZ24</t>
  </si>
  <si>
    <t xml:space="preserve">SHORELINE DREYER CENTRAL PT   </t>
  </si>
  <si>
    <t xml:space="preserve">97JZ15</t>
  </si>
  <si>
    <t xml:space="preserve">MCCOMBS ZOCH C/P</t>
  </si>
  <si>
    <t xml:space="preserve">Waiting on Customer Nom-faciltiation report</t>
  </si>
  <si>
    <t xml:space="preserve">98GV01</t>
  </si>
  <si>
    <t xml:space="preserve">CAMERON TAYLOR #1</t>
  </si>
  <si>
    <t xml:space="preserve">99BR15</t>
  </si>
  <si>
    <t xml:space="preserve">DRISCOLL CP</t>
  </si>
  <si>
    <t xml:space="preserve">Per MJJ/JRF </t>
  </si>
  <si>
    <t xml:space="preserve">SIMRAY OIL &amp; GAS</t>
  </si>
  <si>
    <t xml:space="preserve">CAMPANA,S. C/P - ARCO         </t>
  </si>
  <si>
    <t xml:space="preserve">99MJ12</t>
  </si>
  <si>
    <t xml:space="preserve">SIMRAY CAMPANA S. CENTRAL PT  </t>
  </si>
  <si>
    <t xml:space="preserve">SIMRAY CAMPANA C/P</t>
  </si>
  <si>
    <t xml:space="preserve">SIMRAY OIL &amp; GAS, INC.</t>
  </si>
  <si>
    <t xml:space="preserve">SMITH ENERGY - 1986 </t>
  </si>
  <si>
    <t xml:space="preserve">MACO STEWART 1                </t>
  </si>
  <si>
    <t xml:space="preserve">SMITH ENERGY</t>
  </si>
  <si>
    <t xml:space="preserve">99TG16</t>
  </si>
  <si>
    <t xml:space="preserve">SONORA PETROLEUM COR</t>
  </si>
  <si>
    <t xml:space="preserve">SONORA/DANVILLE CMP           </t>
  </si>
  <si>
    <t xml:space="preserve">SONORA PETROLEUM</t>
  </si>
  <si>
    <t xml:space="preserve">99TG12</t>
  </si>
  <si>
    <t xml:space="preserve">SONORA/YANDLE CMP             </t>
  </si>
  <si>
    <t xml:space="preserve">per mipps</t>
  </si>
  <si>
    <t xml:space="preserve">STAN C. TALBOTT     </t>
  </si>
  <si>
    <t xml:space="preserve">TALBOTT GRAHAM CENTRAL POINT  </t>
  </si>
  <si>
    <t xml:space="preserve">STAN C. TALBOTT</t>
  </si>
  <si>
    <t xml:space="preserve">97JZ06</t>
  </si>
  <si>
    <t xml:space="preserve">STATCO OPERATING, INC.</t>
  </si>
  <si>
    <t xml:space="preserve">HARFST C/P -BLACK OWL FLD     </t>
  </si>
  <si>
    <t xml:space="preserve">FREDONIA RESOURCES</t>
  </si>
  <si>
    <t xml:space="preserve">Jan actual</t>
  </si>
  <si>
    <t xml:space="preserve">99AM12</t>
  </si>
  <si>
    <t xml:space="preserve">STATES, INC.        </t>
  </si>
  <si>
    <t xml:space="preserve">SAN YGNACIO PURCHASES EOG  (GE23-348-08)</t>
  </si>
  <si>
    <t xml:space="preserve">STATES, INC.</t>
  </si>
  <si>
    <t xml:space="preserve">98MV01</t>
  </si>
  <si>
    <t xml:space="preserve">RANGEL, B. M. #2              </t>
  </si>
  <si>
    <t xml:space="preserve">LUNDELL 40 #2 CMP             </t>
  </si>
  <si>
    <t xml:space="preserve">STB ENERGY, INC.</t>
  </si>
  <si>
    <t xml:space="preserve">S. COOK </t>
  </si>
  <si>
    <t xml:space="preserve">DOUBLE EAGLE PETROLEUM</t>
  </si>
  <si>
    <t xml:space="preserve">desk</t>
  </si>
  <si>
    <t xml:space="preserve">SUE-ANN PRODUCTION C</t>
  </si>
  <si>
    <t xml:space="preserve">HURTA #1 CENTRAL POINT</t>
  </si>
  <si>
    <t xml:space="preserve">SUE-ANN PRODUCTION</t>
  </si>
  <si>
    <t xml:space="preserve">99MJ03</t>
  </si>
  <si>
    <t xml:space="preserve">SUEMAUR EXPLORATION</t>
  </si>
  <si>
    <t xml:space="preserve">SUEMAUR-RIVERS PERRY</t>
  </si>
  <si>
    <t xml:space="preserve">Mar actual (1-19 days)</t>
  </si>
  <si>
    <t xml:space="preserve">99MB02</t>
  </si>
  <si>
    <t xml:space="preserve">SUEMAUR EXPLORATION </t>
  </si>
  <si>
    <t xml:space="preserve">SUEMAUR ROY WELDER CENTRAL PT </t>
  </si>
  <si>
    <t xml:space="preserve">98MB08</t>
  </si>
  <si>
    <t xml:space="preserve">BERRYMAN CDP</t>
  </si>
  <si>
    <t xml:space="preserve">Nov Acutal - New prod (Berryman #2</t>
  </si>
  <si>
    <t xml:space="preserve">Waiting on cus nom Feb actual (13 days)</t>
  </si>
  <si>
    <t xml:space="preserve">99MB01</t>
  </si>
  <si>
    <t xml:space="preserve">GILLESPIE</t>
  </si>
  <si>
    <t xml:space="preserve">BURNETT</t>
  </si>
  <si>
    <t xml:space="preserve">SUN OPERATING LIMITE</t>
  </si>
  <si>
    <t xml:space="preserve">SUN OPERATING</t>
  </si>
  <si>
    <t xml:space="preserve">See above</t>
  </si>
  <si>
    <t xml:space="preserve">VASTAR-DUNCAN E4 C/P</t>
  </si>
  <si>
    <t xml:space="preserve">SWIFT ENERGY</t>
  </si>
  <si>
    <t xml:space="preserve">BRACKEN #1 HYDROCARBON C/P</t>
  </si>
  <si>
    <t xml:space="preserve">99MK04</t>
  </si>
  <si>
    <t xml:space="preserve">SWIFT ENERGY COMPANY</t>
  </si>
  <si>
    <t xml:space="preserve">SYNERGY OIL &amp; GAS, INC.</t>
  </si>
  <si>
    <t xml:space="preserve">FINA/PLYMOUTH</t>
  </si>
  <si>
    <t xml:space="preserve">99MJ07</t>
  </si>
  <si>
    <t xml:space="preserve">RUGELEY CENTRAL POINT</t>
  </si>
  <si>
    <t xml:space="preserve">99GV06</t>
  </si>
  <si>
    <t xml:space="preserve">TEEPEE PETROLEUM COMPANY</t>
  </si>
  <si>
    <t xml:space="preserve">HARKINS/DREYER</t>
  </si>
  <si>
    <t xml:space="preserve">96MV08</t>
  </si>
  <si>
    <t xml:space="preserve">TEJONES OPERATING CORPORATION</t>
  </si>
  <si>
    <t xml:space="preserve">FREEMAN PROD-MAXINE FIELD</t>
  </si>
  <si>
    <t xml:space="preserve">TEMA OIL &amp; GAS</t>
  </si>
  <si>
    <t xml:space="preserve">DELIVERY POINT 27 CROWN CENTRA</t>
  </si>
  <si>
    <t xml:space="preserve">VENOCO, INC.</t>
  </si>
  <si>
    <t xml:space="preserve">MCCOY VASTAR CENTRAL POINT    </t>
  </si>
  <si>
    <t xml:space="preserve">MCCOY PETROLEUM</t>
  </si>
  <si>
    <t xml:space="preserve">99JA07</t>
  </si>
  <si>
    <t xml:space="preserve">TEPEE PETROLEUM COMP</t>
  </si>
  <si>
    <t xml:space="preserve">TEEPEE DRYER CENTRAL POINT    </t>
  </si>
  <si>
    <t xml:space="preserve">TEPEE PETROLEUM</t>
  </si>
  <si>
    <t xml:space="preserve">TEXACO EXPLORATION A</t>
  </si>
  <si>
    <t xml:space="preserve">KOEHLER,FE FEE NCT-1(56 WELLS)</t>
  </si>
  <si>
    <t xml:space="preserve">TEXACO EXPLORATION</t>
  </si>
  <si>
    <t xml:space="preserve">99BR05</t>
  </si>
  <si>
    <t xml:space="preserve">O'CONNOR C/P</t>
  </si>
  <si>
    <t xml:space="preserve">New production</t>
  </si>
  <si>
    <t xml:space="preserve">TEXAKOTA OIL COMPANY</t>
  </si>
  <si>
    <t xml:space="preserve">MCRAE A" #6                  "</t>
  </si>
  <si>
    <t xml:space="preserve">TEXACOTA OIL</t>
  </si>
  <si>
    <t xml:space="preserve">97MV03</t>
  </si>
  <si>
    <t xml:space="preserve">TEXAS INDEPENDENT EX</t>
  </si>
  <si>
    <t xml:space="preserve">TEXASGULF, INC. FEE UNIT      </t>
  </si>
  <si>
    <t xml:space="preserve">TEXAS INDEPENDENT</t>
  </si>
  <si>
    <t xml:space="preserve">96KB01</t>
  </si>
  <si>
    <t xml:space="preserve">TEXLAN OIL COMPANY</t>
  </si>
  <si>
    <t xml:space="preserve">TEXOMA/CEDAR ITE</t>
  </si>
  <si>
    <t xml:space="preserve">TITAN PETROLEUM</t>
  </si>
  <si>
    <t xml:space="preserve">SWILLEY, LOUISE M ET AL #1    </t>
  </si>
  <si>
    <t xml:space="preserve">LONE PALM OIL</t>
  </si>
  <si>
    <t xml:space="preserve">99GV04</t>
  </si>
  <si>
    <t xml:space="preserve">HARRISON INTEREST LTD #1      </t>
  </si>
  <si>
    <t xml:space="preserve">BARNHART     </t>
  </si>
  <si>
    <t xml:space="preserve">TOMLINSON, THOMAS K </t>
  </si>
  <si>
    <t xml:space="preserve">NEAL, J.M. ESTATE #1          </t>
  </si>
  <si>
    <t xml:space="preserve">THOMLINSON, THOMAS K INC.</t>
  </si>
  <si>
    <t xml:space="preserve">98GV15</t>
  </si>
  <si>
    <t xml:space="preserve">TORCH-RALLY PARTNERS, LP</t>
  </si>
  <si>
    <t xml:space="preserve">RALLY PIPELINE</t>
  </si>
  <si>
    <t xml:space="preserve">New deal - C. Falbaum</t>
  </si>
  <si>
    <t xml:space="preserve">TRANSCO ENERGY MARKE</t>
  </si>
  <si>
    <t xml:space="preserve">EAST TEXAS OIL CO. FEE C-1,16 </t>
  </si>
  <si>
    <t xml:space="preserve">TRANSCO ENERGY MARKETING</t>
  </si>
  <si>
    <t xml:space="preserve">RICE, WM. INSTITUTE B #5      </t>
  </si>
  <si>
    <t xml:space="preserve">EAST TEXAS OIL CO. B-3        </t>
  </si>
  <si>
    <t xml:space="preserve">TRANTEXAS DANBURY CENTRAL PT  </t>
  </si>
  <si>
    <t xml:space="preserve">Mar actual (1-17 days)</t>
  </si>
  <si>
    <t xml:space="preserve">98MB01</t>
  </si>
  <si>
    <t xml:space="preserve">TRI-UNION</t>
  </si>
  <si>
    <t xml:space="preserve">HEINRICH HEIRS</t>
  </si>
  <si>
    <t xml:space="preserve">TRIUNITON</t>
  </si>
  <si>
    <t xml:space="preserve">TRI-UNION DEVELOPMEN</t>
  </si>
  <si>
    <t xml:space="preserve">REESE GAS UNIT #1 U           </t>
  </si>
  <si>
    <t xml:space="preserve">TRI-UNION DEVELOPMENT</t>
  </si>
  <si>
    <t xml:space="preserve">99GV05</t>
  </si>
  <si>
    <t xml:space="preserve">TUCKER PETROLEUM, IN</t>
  </si>
  <si>
    <t xml:space="preserve">TUCKER, J. #1                 </t>
  </si>
  <si>
    <t xml:space="preserve">TUCKER PETROLEUM</t>
  </si>
  <si>
    <t xml:space="preserve">UNION GAS COMPANY</t>
  </si>
  <si>
    <t xml:space="preserve">UNION GAS THAMM C/P</t>
  </si>
  <si>
    <t xml:space="preserve">New asset team deal - GB</t>
  </si>
  <si>
    <t xml:space="preserve">UNION GAS DOEHRMAN C/P</t>
  </si>
  <si>
    <t xml:space="preserve">UNION GAS COLETO POINT C/P</t>
  </si>
  <si>
    <t xml:space="preserve">UNITED OIL &amp; MINERALS</t>
  </si>
  <si>
    <t xml:space="preserve">UNIVERAL</t>
  </si>
  <si>
    <t xml:space="preserve">SOUR LAKE E. FLD. C/P HUBER</t>
  </si>
  <si>
    <t xml:space="preserve">99JA16</t>
  </si>
  <si>
    <t xml:space="preserve">UNOCAL</t>
  </si>
  <si>
    <t xml:space="preserve">BLACK MARLIN INTERCONNECT</t>
  </si>
  <si>
    <t xml:space="preserve">Spot-Per Gary Bryan  waiting on Customer Nom-same terms as last month, darren will ticket</t>
  </si>
  <si>
    <t xml:space="preserve">99GB06</t>
  </si>
  <si>
    <t xml:space="preserve">SCHOELLER, KATE A" #2        "</t>
  </si>
  <si>
    <t xml:space="preserve">No Nom</t>
  </si>
  <si>
    <t xml:space="preserve">H.L. PENA #1 C/P              </t>
  </si>
  <si>
    <t xml:space="preserve">Desk contract</t>
  </si>
  <si>
    <t xml:space="preserve">98MV04</t>
  </si>
  <si>
    <t xml:space="preserve">VALENCE OPERATING CO</t>
  </si>
  <si>
    <t xml:space="preserve">WELDER, J. F. HEIRS -R- #3    </t>
  </si>
  <si>
    <t xml:space="preserve">VALENCE OPERATING</t>
  </si>
  <si>
    <t xml:space="preserve">BENAVIDES, CARLOS #2          </t>
  </si>
  <si>
    <t xml:space="preserve">VASTAR DUNCAN C/P             </t>
  </si>
  <si>
    <t xml:space="preserve">VASTAR RESOURCES</t>
  </si>
  <si>
    <t xml:space="preserve">96MV09</t>
  </si>
  <si>
    <t xml:space="preserve">VASTAR RAGSDALE CENTRAL POINT </t>
  </si>
  <si>
    <t xml:space="preserve">VASTAR GAS MARKETING</t>
  </si>
  <si>
    <t xml:space="preserve">98JZ02</t>
  </si>
  <si>
    <t xml:space="preserve">VERNON E. FAULCONER,</t>
  </si>
  <si>
    <t xml:space="preserve">DENNY, E. E. #1               </t>
  </si>
  <si>
    <t xml:space="preserve">99MJ24</t>
  </si>
  <si>
    <t xml:space="preserve">MORGAN, L. R. #1              </t>
  </si>
  <si>
    <t xml:space="preserve">CRIDER C/P-S. KATY FLD        </t>
  </si>
  <si>
    <t xml:space="preserve">per actuals</t>
  </si>
  <si>
    <t xml:space="preserve">VICTORIA OPERATING, </t>
  </si>
  <si>
    <t xml:space="preserve">REEVES, C A" #2              "</t>
  </si>
  <si>
    <t xml:space="preserve">VICTORIA OPERATING</t>
  </si>
  <si>
    <t xml:space="preserve">98GV21</t>
  </si>
  <si>
    <t xml:space="preserve">VINTAGE GAS, INC.</t>
  </si>
  <si>
    <t xml:space="preserve">VINTAGE PIPELINE</t>
  </si>
  <si>
    <t xml:space="preserve">OAKVILLE FLD TEXAS CRUDE CP</t>
  </si>
  <si>
    <t xml:space="preserve">WAGNER OIL</t>
  </si>
  <si>
    <t xml:space="preserve">KAINER -DUER WAGNER C/P       </t>
  </si>
  <si>
    <t xml:space="preserve">APTIAN ENERGY</t>
  </si>
  <si>
    <t xml:space="preserve">99MJ13</t>
  </si>
  <si>
    <t xml:space="preserve">BALDWIN FLD C/P-AMOCO         </t>
  </si>
  <si>
    <t xml:space="preserve">Wagner Oil</t>
  </si>
  <si>
    <t xml:space="preserve">WAGNER OIL COMPANY</t>
  </si>
  <si>
    <t xml:space="preserve">RISER C/P</t>
  </si>
  <si>
    <t xml:space="preserve">was cody-actual nom based on 3 mo. Avg.</t>
  </si>
  <si>
    <t xml:space="preserve">WALTER OIL &amp; GAS</t>
  </si>
  <si>
    <t xml:space="preserve">KALINA</t>
  </si>
  <si>
    <t xml:space="preserve">Firm</t>
  </si>
  <si>
    <t xml:space="preserve">WALTER OIL CO</t>
  </si>
  <si>
    <t xml:space="preserve">99JZ02</t>
  </si>
  <si>
    <t xml:space="preserve">NORTHINGTON</t>
  </si>
  <si>
    <t xml:space="preserve">waiting on customer nom - mar actual (1-13) days</t>
  </si>
  <si>
    <t xml:space="preserve">99JZ13</t>
  </si>
  <si>
    <t xml:space="preserve">FORGASON #1</t>
  </si>
  <si>
    <t xml:space="preserve">WELHAUSEN OPERATING </t>
  </si>
  <si>
    <t xml:space="preserve">HORTON R.P. 4-1 CDP           </t>
  </si>
  <si>
    <t xml:space="preserve">WELHAUSEN OPERATING</t>
  </si>
  <si>
    <t xml:space="preserve">98MK01</t>
  </si>
  <si>
    <t xml:space="preserve">WHEELER LEE #1                </t>
  </si>
  <si>
    <t xml:space="preserve">MARSHALL #1                   </t>
  </si>
  <si>
    <t xml:space="preserve">PALOMA HORTON #1              </t>
  </si>
  <si>
    <t xml:space="preserve">KAREN WHEELER A #1            </t>
  </si>
  <si>
    <t xml:space="preserve">WELHAUSEN MCMULLEN C/P</t>
  </si>
  <si>
    <t xml:space="preserve">first flow in 7/99 @ 600; assume gas is from low pressure meters</t>
  </si>
  <si>
    <t xml:space="preserve">WHITING PETROLEUM</t>
  </si>
  <si>
    <t xml:space="preserve">TIERRA DAVID</t>
  </si>
  <si>
    <t xml:space="preserve">98GV16</t>
  </si>
  <si>
    <t xml:space="preserve">CINCO LTD #1                  </t>
  </si>
  <si>
    <t xml:space="preserve">98JZ30</t>
  </si>
  <si>
    <t xml:space="preserve">STATE TRACT 786 #3            </t>
  </si>
  <si>
    <t xml:space="preserve">99JZ03</t>
  </si>
  <si>
    <t xml:space="preserve">FEDERAL GAYATT #2             </t>
  </si>
  <si>
    <t xml:space="preserve">98JZ28</t>
  </si>
  <si>
    <t xml:space="preserve">YATES ENERGY CORPORA</t>
  </si>
  <si>
    <t xml:space="preserve">YATES ENERGY</t>
  </si>
  <si>
    <t xml:space="preserve">ZACHRY EXPLORATION INC</t>
  </si>
  <si>
    <t xml:space="preserve">KORENEK #1</t>
  </si>
  <si>
    <t xml:space="preserve">99TG09</t>
  </si>
  <si>
    <t xml:space="preserve">ZACHRY EXPLORATION, INC.</t>
  </si>
  <si>
    <t xml:space="preserve">ZEVEX CORPORATION   </t>
  </si>
  <si>
    <t xml:space="preserve">BUCKEYE #1                    </t>
  </si>
  <si>
    <t xml:space="preserve">99TG06</t>
  </si>
  <si>
    <t xml:space="preserve">ZINN PETROLEUM COMPA</t>
  </si>
  <si>
    <t xml:space="preserve">CHENANGO FIELD AMOCO GAS HPL  </t>
  </si>
  <si>
    <t xml:space="preserve">ZINN PETROLEUM</t>
  </si>
  <si>
    <t xml:space="preserve">99GV12</t>
  </si>
  <si>
    <t xml:space="preserve">.</t>
  </si>
  <si>
    <t xml:space="preserve">CHECK FIGURES -----------&gt;</t>
  </si>
  <si>
    <t xml:space="preserve">HPLR 2% TESORO</t>
  </si>
  <si>
    <t xml:space="preserve">HPLR 2.5% TESORO</t>
  </si>
  <si>
    <t xml:space="preserve">HPLR 4% WELLHAUSEN</t>
  </si>
  <si>
    <t xml:space="preserve">ENTEX</t>
  </si>
  <si>
    <t xml:space="preserve">PETROPRO - TX DESK @ 6896 Zone 1</t>
  </si>
  <si>
    <t xml:space="preserve">PETROPRO - TX DESK @ 6896 Zone 5</t>
  </si>
  <si>
    <t xml:space="preserve">BLACKSTONE - CENT DESK-Rhinehart</t>
  </si>
  <si>
    <t xml:space="preserve">GAS LIFT - LAMAY @ 1591 Zone 12</t>
  </si>
  <si>
    <t xml:space="preserve">UA4</t>
  </si>
  <si>
    <t xml:space="preserve">COMPRESSOR FUEL</t>
  </si>
  <si>
    <t xml:space="preserve">PIPELINE DRIP</t>
  </si>
  <si>
    <t xml:space="preserve">LOSS DUE TO CONSTRUCTION</t>
  </si>
  <si>
    <t xml:space="preserve">SHRINK KING RANCH (suemaur 1500 added for 5/99)</t>
  </si>
  <si>
    <t xml:space="preserve">SHRINK THREE RIVERS</t>
  </si>
  <si>
    <t xml:space="preserve">BANK IMBALANCE</t>
  </si>
  <si>
    <t xml:space="preserve">LINEPACK</t>
  </si>
  <si>
    <t xml:space="preserve">TOTAL SALE TO HPLR</t>
  </si>
  <si>
    <t xml:space="preserve">VERBALLY ADVISED LALLEN/DFARMER</t>
  </si>
  <si>
    <t xml:space="preserve">advised DF</t>
  </si>
  <si>
    <t xml:space="preserve">DATE</t>
  </si>
  <si>
    <t xml:space="preserve">TIME</t>
  </si>
  <si>
    <t xml:space="preserve">July Nom</t>
  </si>
  <si>
    <t xml:space="preserve">Zone Specific Adjustments</t>
  </si>
  <si>
    <t xml:space="preserve">System Adjustments</t>
  </si>
  <si>
    <t xml:space="preserve">Total</t>
  </si>
  <si>
    <t xml:space="preserve">Grand Total</t>
  </si>
  <si>
    <t xml:space="preserve">HPLR 2% TESORO (Zn1)</t>
  </si>
  <si>
    <t xml:space="preserve">HPLR 2.5% TESORO (Zn18)</t>
  </si>
  <si>
    <t xml:space="preserve">HPLR 4% WELLHAUSEN (Zn18)</t>
  </si>
  <si>
    <t xml:space="preserve">SHRINK KING RANCH (Zn19 &amp; 21)</t>
  </si>
  <si>
    <t xml:space="preserve">SHRINK THREE RIVERS (Zn18)</t>
  </si>
  <si>
    <t xml:space="preserve">PETRO PRO-TX @ 6896 (Zn1)</t>
  </si>
  <si>
    <t xml:space="preserve">BLACKSTONE (Zn8)</t>
  </si>
  <si>
    <t xml:space="preserve">LAMAY GAS LIFT (Zn12)</t>
  </si>
  <si>
    <t xml:space="preserve">ENTEX (Zn10)</t>
  </si>
  <si>
    <t xml:space="preserve">SUBTOTAL USES</t>
  </si>
  <si>
    <t xml:space="preserve">Uses Strictly Proportionate</t>
  </si>
  <si>
    <t xml:space="preserve">Uses Allocated by Vintage</t>
  </si>
</sst>
</file>

<file path=xl/styles.xml><?xml version="1.0" encoding="utf-8"?>
<styleSheet xmlns="http://schemas.openxmlformats.org/spreadsheetml/2006/main">
  <numFmts count="16">
    <numFmt numFmtId="164" formatCode="#,##0"/>
    <numFmt numFmtId="165" formatCode="[$-409]m/d/yyyy"/>
    <numFmt numFmtId="166" formatCode="0"/>
    <numFmt numFmtId="167" formatCode="[$-409]#,##0_);[RED]\(#,##0\)"/>
    <numFmt numFmtId="168" formatCode="\$#,##0.000_);[RED]&quot;($&quot;#,##0.000\)"/>
    <numFmt numFmtId="169" formatCode="m/d/yy\ h:mm\ AM/PM"/>
    <numFmt numFmtId="170" formatCode="[$-409]#,##0_);\(#,##0\)"/>
    <numFmt numFmtId="171" formatCode="@"/>
    <numFmt numFmtId="172" formatCode="\$#,##0"/>
    <numFmt numFmtId="173" formatCode="_(* #,##0.00_);_(* \(#,##0.00\);_(* \-??_);_(@_)"/>
    <numFmt numFmtId="174" formatCode="_(* #,##0_);_(* \(#,##0\);_(* \-??_);_(@_)"/>
    <numFmt numFmtId="175" formatCode="General"/>
    <numFmt numFmtId="176" formatCode="\$#,##0.00"/>
    <numFmt numFmtId="177" formatCode="[$-409]h:mm\ AM/PM"/>
    <numFmt numFmtId="178" formatCode="[$-409]m/d/yyyy\ h:mm"/>
    <numFmt numFmtId="179" formatCode="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8"/>
      <name val="MS Sans Serif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ominate/Transport/MeterFe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nsport/Needrat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edQuote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625" defaultRowHeight="12.75" customHeight="true" zeroHeight="false" outlineLevelRow="0" outlineLevelCol="0"/>
  <cols>
    <col collapsed="false" customWidth="true" hidden="true" outlineLevel="0" max="1" min="1" style="1" width="6.56"/>
    <col collapsed="false" customWidth="true" hidden="true" outlineLevel="0" max="2" min="2" style="2" width="11.56"/>
    <col collapsed="false" customWidth="true" hidden="true" outlineLevel="0" max="3" min="3" style="3" width="9.14"/>
    <col collapsed="false" customWidth="true" hidden="true" outlineLevel="0" max="4" min="4" style="4" width="9.14"/>
    <col collapsed="false" customWidth="true" hidden="false" outlineLevel="0" max="5" min="5" style="3" width="31.85"/>
    <col collapsed="false" customWidth="true" hidden="false" outlineLevel="0" max="6" min="6" style="3" width="39.56"/>
    <col collapsed="false" customWidth="true" hidden="true" outlineLevel="0" max="7" min="7" style="5" width="9.56"/>
    <col collapsed="false" customWidth="true" hidden="false" outlineLevel="0" max="8" min="8" style="5" width="9.14"/>
    <col collapsed="false" customWidth="true" hidden="true" outlineLevel="0" max="9" min="9" style="6" width="9.14"/>
    <col collapsed="false" customWidth="true" hidden="true" outlineLevel="0" max="10" min="10" style="1" width="16.42"/>
    <col collapsed="false" customWidth="true" hidden="true" outlineLevel="0" max="11" min="11" style="4" width="7.42"/>
    <col collapsed="false" customWidth="true" hidden="true" outlineLevel="0" max="12" min="12" style="4" width="9.56"/>
    <col collapsed="false" customWidth="true" hidden="true" outlineLevel="0" max="13" min="13" style="3" width="27.14"/>
    <col collapsed="false" customWidth="true" hidden="true" outlineLevel="0" max="14" min="14" style="4" width="9.14"/>
    <col collapsed="false" customWidth="true" hidden="false" outlineLevel="0" max="15" min="15" style="4" width="12.56"/>
    <col collapsed="false" customWidth="true" hidden="true" outlineLevel="0" max="16" min="16" style="7" width="12.56"/>
    <col collapsed="false" customWidth="true" hidden="true" outlineLevel="0" max="17" min="17" style="4" width="12.56"/>
    <col collapsed="false" customWidth="true" hidden="true" outlineLevel="0" max="18" min="18" style="7" width="12.85"/>
    <col collapsed="false" customWidth="true" hidden="true" outlineLevel="0" max="19" min="19" style="7" width="12.56"/>
    <col collapsed="false" customWidth="true" hidden="true" outlineLevel="0" max="20" min="20" style="8" width="24.99"/>
    <col collapsed="false" customWidth="true" hidden="false" outlineLevel="0" max="21" min="21" style="4" width="12.56"/>
    <col collapsed="false" customWidth="true" hidden="false" outlineLevel="0" max="22" min="22" style="7" width="12.85"/>
    <col collapsed="false" customWidth="true" hidden="false" outlineLevel="0" max="23" min="23" style="4" width="12.56"/>
    <col collapsed="false" customWidth="true" hidden="false" outlineLevel="0" max="25" min="24" style="7" width="12.85"/>
    <col collapsed="false" customWidth="true" hidden="true" outlineLevel="0" max="26" min="26" style="7" width="12.56"/>
    <col collapsed="false" customWidth="true" hidden="false" outlineLevel="0" max="27" min="27" style="8" width="24.99"/>
    <col collapsed="false" customWidth="true" hidden="true" outlineLevel="0" max="28" min="28" style="6" width="11.13"/>
    <col collapsed="false" customWidth="true" hidden="true" outlineLevel="0" max="29" min="29" style="0" width="19.85"/>
    <col collapsed="false" customWidth="true" hidden="true" outlineLevel="0" max="30" min="30" style="6" width="12.56"/>
    <col collapsed="false" customWidth="true" hidden="false" outlineLevel="0" max="31" min="31" style="6" width="11.28"/>
    <col collapsed="false" customWidth="true" hidden="true" outlineLevel="0" max="32" min="32" style="6" width="11.56"/>
    <col collapsed="false" customWidth="true" hidden="true" outlineLevel="0" max="33" min="33" style="9" width="11.56"/>
    <col collapsed="false" customWidth="true" hidden="true" outlineLevel="0" max="34" min="34" style="6" width="11.56"/>
    <col collapsed="false" customWidth="true" hidden="true" outlineLevel="0" max="35" min="35" style="10" width="23.14"/>
    <col collapsed="false" customWidth="true" hidden="true" outlineLevel="0" max="36" min="36" style="10" width="7.7"/>
    <col collapsed="false" customWidth="false" hidden="false" outlineLevel="0" max="37" min="37" style="6" width="10.56"/>
    <col collapsed="false" customWidth="false" hidden="false" outlineLevel="0" max="257" min="38" style="3" width="10.56"/>
  </cols>
  <sheetData>
    <row r="1" customFormat="false" ht="12.75" hidden="false" customHeight="false" outlineLevel="0" collapsed="false">
      <c r="A1" s="1" t="n">
        <v>1</v>
      </c>
      <c r="B1" s="11"/>
      <c r="C1" s="12"/>
      <c r="E1" s="13" t="n">
        <f aca="true">NOW()</f>
        <v>45926.9294154151</v>
      </c>
      <c r="F1" s="13"/>
      <c r="K1" s="1"/>
      <c r="L1" s="1"/>
      <c r="M1" s="13" t="n">
        <v>36420.3762608796</v>
      </c>
      <c r="N1" s="1"/>
      <c r="O1" s="1"/>
      <c r="Q1" s="1"/>
      <c r="R1" s="14"/>
      <c r="S1" s="14" t="s">
        <v>0</v>
      </c>
      <c r="T1" s="15" t="s">
        <v>0</v>
      </c>
      <c r="U1" s="1"/>
      <c r="V1" s="14"/>
      <c r="W1" s="1"/>
      <c r="X1" s="14"/>
      <c r="Y1" s="14"/>
      <c r="Z1" s="14" t="s">
        <v>0</v>
      </c>
      <c r="AA1" s="15"/>
      <c r="AB1" s="1" t="s">
        <v>0</v>
      </c>
      <c r="AD1" s="5"/>
      <c r="AE1" s="5"/>
      <c r="AG1" s="9" t="s">
        <v>1</v>
      </c>
      <c r="AH1" s="6" t="s">
        <v>1</v>
      </c>
      <c r="AI1" s="10" t="s">
        <v>1</v>
      </c>
    </row>
    <row r="2" customFormat="false" ht="15" hidden="true" customHeight="false" outlineLevel="0" collapsed="false">
      <c r="A2" s="16"/>
      <c r="B2" s="17"/>
      <c r="C2" s="16"/>
      <c r="D2" s="16"/>
      <c r="E2" s="4" t="s">
        <v>2</v>
      </c>
      <c r="F2" s="16" t="s">
        <v>3</v>
      </c>
      <c r="G2" s="18"/>
      <c r="H2" s="18" t="s">
        <v>3</v>
      </c>
      <c r="I2" s="18"/>
      <c r="J2" s="16"/>
      <c r="K2" s="16"/>
      <c r="L2" s="16"/>
      <c r="M2" s="4" t="s">
        <v>2</v>
      </c>
      <c r="N2" s="16"/>
      <c r="O2" s="16" t="s">
        <v>3</v>
      </c>
      <c r="P2" s="19"/>
      <c r="Q2" s="4" t="s">
        <v>3</v>
      </c>
      <c r="R2" s="19" t="s">
        <v>3</v>
      </c>
      <c r="S2" s="19" t="s">
        <v>3</v>
      </c>
      <c r="T2" s="20" t="s">
        <v>3</v>
      </c>
      <c r="U2" s="4" t="s">
        <v>3</v>
      </c>
      <c r="V2" s="19" t="s">
        <v>3</v>
      </c>
      <c r="W2" s="4" t="s">
        <v>3</v>
      </c>
      <c r="X2" s="19" t="s">
        <v>3</v>
      </c>
      <c r="Y2" s="19"/>
      <c r="Z2" s="19" t="s">
        <v>3</v>
      </c>
      <c r="AA2" s="20" t="s">
        <v>3</v>
      </c>
      <c r="AB2" s="18"/>
      <c r="AE2" s="18" t="s">
        <v>4</v>
      </c>
      <c r="AF2" s="18" t="s">
        <v>4</v>
      </c>
      <c r="AH2" s="18"/>
      <c r="AI2" s="21"/>
      <c r="AJ2" s="21"/>
      <c r="AK2" s="18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38.25" hidden="false" customHeight="false" outlineLevel="0" collapsed="false">
      <c r="A3" s="22"/>
      <c r="B3" s="11"/>
      <c r="C3" s="4"/>
      <c r="D3" s="23"/>
      <c r="E3" s="24" t="s">
        <v>5</v>
      </c>
      <c r="F3" s="25"/>
      <c r="M3" s="24" t="str">
        <f aca="false">+E3</f>
        <v>o:/nga/asset/weissman/
nominate/consolidated_2000.xls</v>
      </c>
      <c r="O3" s="6"/>
      <c r="Q3" s="10"/>
      <c r="R3" s="26"/>
      <c r="S3" s="26"/>
      <c r="U3" s="10"/>
      <c r="V3" s="26"/>
      <c r="W3" s="10"/>
      <c r="X3" s="26"/>
      <c r="Y3" s="26"/>
      <c r="Z3" s="26"/>
      <c r="AD3" s="10"/>
    </row>
    <row r="4" customFormat="false" ht="61.5" hidden="false" customHeight="true" outlineLevel="0" collapsed="false">
      <c r="A4" s="27" t="s">
        <v>6</v>
      </c>
      <c r="B4" s="28" t="s">
        <v>7</v>
      </c>
      <c r="C4" s="29" t="s">
        <v>8</v>
      </c>
      <c r="D4" s="29" t="s">
        <v>9</v>
      </c>
      <c r="E4" s="29" t="s">
        <v>10</v>
      </c>
      <c r="F4" s="29" t="s">
        <v>11</v>
      </c>
      <c r="G4" s="30" t="s">
        <v>12</v>
      </c>
      <c r="H4" s="30" t="s">
        <v>13</v>
      </c>
      <c r="I4" s="30" t="s">
        <v>14</v>
      </c>
      <c r="J4" s="31" t="s">
        <v>15</v>
      </c>
      <c r="K4" s="31" t="s">
        <v>16</v>
      </c>
      <c r="L4" s="31" t="s">
        <v>17</v>
      </c>
      <c r="M4" s="32" t="s">
        <v>18</v>
      </c>
      <c r="N4" s="33" t="s">
        <v>19</v>
      </c>
      <c r="O4" s="34" t="s">
        <v>20</v>
      </c>
      <c r="P4" s="35" t="s">
        <v>21</v>
      </c>
      <c r="Q4" s="34" t="s">
        <v>22</v>
      </c>
      <c r="R4" s="35" t="s">
        <v>23</v>
      </c>
      <c r="S4" s="35" t="s">
        <v>24</v>
      </c>
      <c r="T4" s="34" t="s">
        <v>25</v>
      </c>
      <c r="U4" s="34" t="s">
        <v>26</v>
      </c>
      <c r="V4" s="35" t="s">
        <v>27</v>
      </c>
      <c r="W4" s="34" t="s">
        <v>28</v>
      </c>
      <c r="X4" s="35" t="s">
        <v>29</v>
      </c>
      <c r="Y4" s="35" t="s">
        <v>30</v>
      </c>
      <c r="Z4" s="35" t="s">
        <v>31</v>
      </c>
      <c r="AA4" s="34" t="s">
        <v>32</v>
      </c>
      <c r="AB4" s="36" t="s">
        <v>33</v>
      </c>
      <c r="AC4" s="37" t="s">
        <v>34</v>
      </c>
      <c r="AD4" s="37" t="s">
        <v>35</v>
      </c>
      <c r="AE4" s="37" t="s">
        <v>36</v>
      </c>
      <c r="AF4" s="36" t="s">
        <v>37</v>
      </c>
      <c r="AG4" s="38" t="s">
        <v>38</v>
      </c>
      <c r="AH4" s="39" t="s">
        <v>39</v>
      </c>
      <c r="AI4" s="40" t="s">
        <v>40</v>
      </c>
      <c r="AJ4" s="41" t="s">
        <v>34</v>
      </c>
      <c r="AK4" s="41" t="s">
        <v>41</v>
      </c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.75" hidden="false" customHeight="false" outlineLevel="0" collapsed="false">
      <c r="A5" s="43"/>
      <c r="B5" s="11" t="s">
        <v>42</v>
      </c>
      <c r="E5" s="3" t="s">
        <v>43</v>
      </c>
      <c r="F5" s="3" t="s">
        <v>44</v>
      </c>
      <c r="G5" s="6" t="s">
        <v>45</v>
      </c>
      <c r="H5" s="6" t="n">
        <v>5077</v>
      </c>
      <c r="I5" s="4" t="n">
        <v>649</v>
      </c>
      <c r="J5" s="4" t="s">
        <v>46</v>
      </c>
      <c r="L5" s="44" t="s">
        <v>47</v>
      </c>
      <c r="M5" s="3" t="s">
        <v>48</v>
      </c>
      <c r="N5" s="45"/>
      <c r="O5" s="1" t="s">
        <v>49</v>
      </c>
      <c r="Q5" s="1" t="n">
        <v>122</v>
      </c>
      <c r="R5" s="1" t="n">
        <v>122</v>
      </c>
      <c r="S5" s="14" t="n">
        <f aca="false">+R5-Q5</f>
        <v>0</v>
      </c>
      <c r="T5" s="15" t="s">
        <v>50</v>
      </c>
      <c r="U5" s="1" t="n">
        <v>114</v>
      </c>
      <c r="V5" s="1" t="n">
        <v>114</v>
      </c>
      <c r="W5" s="1" t="n">
        <v>114</v>
      </c>
      <c r="X5" s="1" t="n">
        <v>114</v>
      </c>
      <c r="Y5" s="46" t="n">
        <f aca="false">+X5-V5</f>
        <v>0</v>
      </c>
      <c r="Z5" s="14" t="n">
        <f aca="false">+X5-W5</f>
        <v>0</v>
      </c>
      <c r="AA5" s="47" t="s">
        <v>51</v>
      </c>
      <c r="AB5" s="48"/>
      <c r="AC5" s="45"/>
      <c r="AD5" s="5" t="n">
        <v>370006</v>
      </c>
      <c r="AE5" s="5" t="n">
        <v>27489</v>
      </c>
      <c r="AF5" s="49" t="s">
        <v>52</v>
      </c>
      <c r="AG5" s="50" t="n">
        <v>0.03</v>
      </c>
      <c r="AH5" s="51"/>
      <c r="AI5" s="52" t="s">
        <v>53</v>
      </c>
      <c r="AJ5" s="52" t="s">
        <v>4</v>
      </c>
      <c r="AK5" s="4" t="s">
        <v>54</v>
      </c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43"/>
      <c r="B6" s="11" t="s">
        <v>42</v>
      </c>
      <c r="E6" s="3" t="s">
        <v>43</v>
      </c>
      <c r="F6" s="3" t="s">
        <v>55</v>
      </c>
      <c r="G6" s="6" t="s">
        <v>45</v>
      </c>
      <c r="H6" s="6" t="n">
        <v>6765</v>
      </c>
      <c r="I6" s="4" t="n">
        <v>649</v>
      </c>
      <c r="J6" s="4" t="s">
        <v>46</v>
      </c>
      <c r="L6" s="44" t="s">
        <v>47</v>
      </c>
      <c r="M6" s="3" t="s">
        <v>48</v>
      </c>
      <c r="N6" s="45"/>
      <c r="O6" s="1" t="s">
        <v>49</v>
      </c>
      <c r="Q6" s="1" t="n">
        <v>0</v>
      </c>
      <c r="R6" s="53"/>
      <c r="S6" s="14" t="n">
        <f aca="false">+R6-Q6</f>
        <v>0</v>
      </c>
      <c r="T6" s="47" t="s">
        <v>56</v>
      </c>
      <c r="U6" s="1"/>
      <c r="V6" s="1" t="n">
        <v>1</v>
      </c>
      <c r="W6" s="1" t="n">
        <v>1</v>
      </c>
      <c r="X6" s="1" t="n">
        <v>1</v>
      </c>
      <c r="Y6" s="46" t="n">
        <f aca="false">+X6-V6</f>
        <v>0</v>
      </c>
      <c r="Z6" s="14" t="n">
        <f aca="false">+X6-W6</f>
        <v>0</v>
      </c>
      <c r="AA6" s="47" t="s">
        <v>51</v>
      </c>
      <c r="AB6" s="48"/>
      <c r="AC6" s="45"/>
      <c r="AD6" s="5" t="n">
        <v>316111</v>
      </c>
      <c r="AE6" s="5" t="n">
        <v>28008</v>
      </c>
      <c r="AF6" s="49" t="s">
        <v>52</v>
      </c>
      <c r="AG6" s="50" t="n">
        <v>0.03</v>
      </c>
      <c r="AH6" s="51"/>
      <c r="AI6" s="52" t="s">
        <v>53</v>
      </c>
      <c r="AJ6" s="52" t="s">
        <v>4</v>
      </c>
      <c r="AK6" s="4" t="s">
        <v>57</v>
      </c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43"/>
      <c r="B7" s="11" t="s">
        <v>42</v>
      </c>
      <c r="E7" s="3" t="s">
        <v>58</v>
      </c>
      <c r="F7" s="3" t="s">
        <v>59</v>
      </c>
      <c r="G7" s="6" t="s">
        <v>60</v>
      </c>
      <c r="H7" s="6" t="n">
        <v>6581</v>
      </c>
      <c r="I7" s="4" t="n">
        <v>441</v>
      </c>
      <c r="J7" s="4" t="s">
        <v>46</v>
      </c>
      <c r="L7" s="44" t="s">
        <v>47</v>
      </c>
      <c r="M7" s="3" t="s">
        <v>61</v>
      </c>
      <c r="N7" s="45"/>
      <c r="O7" s="1" t="s">
        <v>62</v>
      </c>
      <c r="Q7" s="1" t="n">
        <v>219</v>
      </c>
      <c r="R7" s="1" t="n">
        <v>219</v>
      </c>
      <c r="S7" s="14" t="n">
        <f aca="false">+R7-Q7</f>
        <v>0</v>
      </c>
      <c r="T7" s="15" t="s">
        <v>63</v>
      </c>
      <c r="U7" s="1" t="n">
        <v>241</v>
      </c>
      <c r="V7" s="1" t="n">
        <v>241</v>
      </c>
      <c r="W7" s="1" t="n">
        <v>269</v>
      </c>
      <c r="X7" s="1" t="n">
        <v>269</v>
      </c>
      <c r="Y7" s="46" t="n">
        <f aca="false">+X7-V7</f>
        <v>28</v>
      </c>
      <c r="Z7" s="14" t="n">
        <f aca="false">+X7-W7</f>
        <v>0</v>
      </c>
      <c r="AA7" s="15" t="s">
        <v>63</v>
      </c>
      <c r="AB7" s="48"/>
      <c r="AC7" s="45"/>
      <c r="AD7" s="5" t="n">
        <v>309839</v>
      </c>
      <c r="AE7" s="5" t="n">
        <v>130865</v>
      </c>
      <c r="AF7" s="49" t="s">
        <v>52</v>
      </c>
      <c r="AG7" s="50" t="n">
        <v>0.06</v>
      </c>
      <c r="AH7" s="51"/>
      <c r="AI7" s="52" t="s">
        <v>53</v>
      </c>
      <c r="AJ7" s="52" t="s">
        <v>4</v>
      </c>
      <c r="AK7" s="4" t="s">
        <v>64</v>
      </c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54"/>
      <c r="B8" s="55" t="s">
        <v>42</v>
      </c>
      <c r="C8" s="56"/>
      <c r="D8" s="57"/>
      <c r="E8" s="56" t="s">
        <v>65</v>
      </c>
      <c r="F8" s="56" t="s">
        <v>66</v>
      </c>
      <c r="G8" s="58" t="s">
        <v>60</v>
      </c>
      <c r="H8" s="58" t="n">
        <v>9716</v>
      </c>
      <c r="I8" s="57" t="n">
        <v>650</v>
      </c>
      <c r="J8" s="57" t="s">
        <v>46</v>
      </c>
      <c r="K8" s="57"/>
      <c r="L8" s="59" t="s">
        <v>47</v>
      </c>
      <c r="M8" s="56" t="s">
        <v>67</v>
      </c>
      <c r="N8" s="0"/>
      <c r="O8" s="53" t="s">
        <v>68</v>
      </c>
      <c r="P8" s="60"/>
      <c r="Q8" s="53" t="n">
        <v>61</v>
      </c>
      <c r="R8" s="53" t="n">
        <v>61</v>
      </c>
      <c r="S8" s="61" t="n">
        <f aca="false">+R8-Q8</f>
        <v>0</v>
      </c>
      <c r="T8" s="47" t="s">
        <v>63</v>
      </c>
      <c r="U8" s="53" t="n">
        <v>22</v>
      </c>
      <c r="V8" s="53" t="n">
        <v>22</v>
      </c>
      <c r="W8" s="53" t="n">
        <v>24</v>
      </c>
      <c r="X8" s="53" t="n">
        <v>24</v>
      </c>
      <c r="Y8" s="46" t="n">
        <f aca="false">+X8-V8</f>
        <v>2</v>
      </c>
      <c r="Z8" s="61" t="n">
        <f aca="false">+X8-W8</f>
        <v>0</v>
      </c>
      <c r="AA8" s="47" t="s">
        <v>69</v>
      </c>
      <c r="AB8" s="47"/>
      <c r="AD8" s="62" t="n">
        <v>358904</v>
      </c>
      <c r="AE8" s="62" t="n">
        <v>125823</v>
      </c>
      <c r="AF8" s="63" t="s">
        <v>70</v>
      </c>
      <c r="AG8" s="64" t="n">
        <v>0.178</v>
      </c>
      <c r="AH8" s="65" t="n">
        <v>9905</v>
      </c>
      <c r="AI8" s="66" t="s">
        <v>71</v>
      </c>
      <c r="AJ8" s="66" t="s">
        <v>4</v>
      </c>
      <c r="AK8" s="57" t="s">
        <v>72</v>
      </c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43"/>
      <c r="B9" s="11" t="s">
        <v>42</v>
      </c>
      <c r="E9" s="3" t="s">
        <v>73</v>
      </c>
      <c r="F9" s="3" t="s">
        <v>74</v>
      </c>
      <c r="G9" s="6" t="s">
        <v>60</v>
      </c>
      <c r="H9" s="6" t="n">
        <v>9645</v>
      </c>
      <c r="I9" s="4" t="n">
        <v>555</v>
      </c>
      <c r="J9" s="4" t="s">
        <v>46</v>
      </c>
      <c r="L9" s="44" t="s">
        <v>47</v>
      </c>
      <c r="M9" s="3" t="s">
        <v>75</v>
      </c>
      <c r="N9" s="45"/>
      <c r="O9" s="1" t="s">
        <v>76</v>
      </c>
      <c r="Q9" s="1" t="n">
        <v>56</v>
      </c>
      <c r="R9" s="1" t="n">
        <v>56</v>
      </c>
      <c r="S9" s="14" t="n">
        <f aca="false">+R9-Q9</f>
        <v>0</v>
      </c>
      <c r="T9" s="15" t="s">
        <v>63</v>
      </c>
      <c r="U9" s="1" t="n">
        <v>65</v>
      </c>
      <c r="V9" s="1" t="n">
        <v>65</v>
      </c>
      <c r="W9" s="1" t="n">
        <v>71</v>
      </c>
      <c r="X9" s="1" t="n">
        <v>71</v>
      </c>
      <c r="Y9" s="46" t="n">
        <f aca="false">+X9-V9</f>
        <v>6</v>
      </c>
      <c r="Z9" s="14" t="n">
        <f aca="false">+X9-W9</f>
        <v>0</v>
      </c>
      <c r="AA9" s="47" t="s">
        <v>69</v>
      </c>
      <c r="AB9" s="48"/>
      <c r="AC9" s="45"/>
      <c r="AD9" s="5" t="n">
        <v>361743</v>
      </c>
      <c r="AE9" s="5" t="n">
        <v>130880</v>
      </c>
      <c r="AF9" s="49" t="s">
        <v>52</v>
      </c>
      <c r="AG9" s="9" t="n">
        <v>0.06</v>
      </c>
      <c r="AH9" s="67" t="n">
        <v>9704</v>
      </c>
      <c r="AI9" s="1" t="s">
        <v>77</v>
      </c>
      <c r="AJ9" s="52" t="s">
        <v>4</v>
      </c>
      <c r="AK9" s="4" t="s">
        <v>78</v>
      </c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43"/>
      <c r="B10" s="11" t="s">
        <v>42</v>
      </c>
      <c r="E10" s="68" t="s">
        <v>79</v>
      </c>
      <c r="F10" s="68" t="s">
        <v>80</v>
      </c>
      <c r="G10" s="6" t="s">
        <v>60</v>
      </c>
      <c r="H10" s="5" t="n">
        <v>9740</v>
      </c>
      <c r="I10" s="1"/>
      <c r="J10" s="69"/>
      <c r="K10" s="1"/>
      <c r="L10" s="68"/>
      <c r="M10" s="68" t="s">
        <v>79</v>
      </c>
      <c r="N10" s="1"/>
      <c r="O10" s="1" t="s">
        <v>62</v>
      </c>
      <c r="Q10" s="1" t="n">
        <v>247</v>
      </c>
      <c r="R10" s="1" t="n">
        <v>247</v>
      </c>
      <c r="S10" s="14" t="n">
        <f aca="false">+R10-Q10</f>
        <v>0</v>
      </c>
      <c r="T10" s="15" t="s">
        <v>63</v>
      </c>
      <c r="U10" s="1" t="n">
        <v>446</v>
      </c>
      <c r="V10" s="1" t="n">
        <v>446</v>
      </c>
      <c r="W10" s="1" t="n">
        <v>531</v>
      </c>
      <c r="X10" s="1" t="n">
        <v>531</v>
      </c>
      <c r="Y10" s="46" t="n">
        <f aca="false">+X10-V10</f>
        <v>85</v>
      </c>
      <c r="Z10" s="14" t="n">
        <f aca="false">+X10-W10</f>
        <v>0</v>
      </c>
      <c r="AA10" s="15" t="s">
        <v>63</v>
      </c>
      <c r="AB10" s="48"/>
      <c r="AC10" s="45"/>
      <c r="AD10" s="5" t="n">
        <v>336972</v>
      </c>
      <c r="AE10" s="5" t="n">
        <v>133432</v>
      </c>
      <c r="AF10" s="44" t="s">
        <v>70</v>
      </c>
      <c r="AG10" s="50" t="n">
        <v>0.198</v>
      </c>
      <c r="AH10" s="51" t="n">
        <v>9812</v>
      </c>
      <c r="AI10" s="52" t="s">
        <v>81</v>
      </c>
      <c r="AJ10" s="52" t="s">
        <v>4</v>
      </c>
      <c r="AK10" s="1" t="s">
        <v>82</v>
      </c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43"/>
      <c r="B11" s="11" t="s">
        <v>42</v>
      </c>
      <c r="E11" s="3" t="s">
        <v>83</v>
      </c>
      <c r="F11" s="3" t="s">
        <v>84</v>
      </c>
      <c r="G11" s="6" t="s">
        <v>60</v>
      </c>
      <c r="H11" s="6" t="n">
        <v>4071</v>
      </c>
      <c r="I11" s="4" t="n">
        <v>550</v>
      </c>
      <c r="J11" s="4" t="s">
        <v>46</v>
      </c>
      <c r="L11" s="44" t="s">
        <v>47</v>
      </c>
      <c r="M11" s="3" t="s">
        <v>85</v>
      </c>
      <c r="N11" s="45"/>
      <c r="O11" s="1" t="s">
        <v>86</v>
      </c>
      <c r="Q11" s="1" t="n">
        <v>1</v>
      </c>
      <c r="R11" s="1" t="n">
        <v>1</v>
      </c>
      <c r="S11" s="14" t="n">
        <f aca="false">+R11-Q11</f>
        <v>0</v>
      </c>
      <c r="T11" s="15" t="s">
        <v>69</v>
      </c>
      <c r="U11" s="1" t="n">
        <v>0</v>
      </c>
      <c r="V11" s="1" t="n">
        <v>2</v>
      </c>
      <c r="W11" s="1" t="n">
        <v>2</v>
      </c>
      <c r="X11" s="1" t="n">
        <v>2</v>
      </c>
      <c r="Y11" s="46" t="n">
        <f aca="false">+X11-V11</f>
        <v>0</v>
      </c>
      <c r="Z11" s="14" t="n">
        <f aca="false">+X11-W11</f>
        <v>0</v>
      </c>
      <c r="AA11" s="15" t="s">
        <v>69</v>
      </c>
      <c r="AB11" s="48"/>
      <c r="AC11" s="45"/>
      <c r="AD11" s="5" t="n">
        <v>358920</v>
      </c>
      <c r="AE11" s="5" t="n">
        <v>138045</v>
      </c>
      <c r="AF11" s="49" t="s">
        <v>70</v>
      </c>
      <c r="AG11" s="50" t="n">
        <v>0.187</v>
      </c>
      <c r="AH11" s="51" t="n">
        <v>9903</v>
      </c>
      <c r="AI11" s="52" t="s">
        <v>71</v>
      </c>
      <c r="AJ11" s="52" t="s">
        <v>4</v>
      </c>
      <c r="AK11" s="4" t="s">
        <v>87</v>
      </c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  <c r="IW11" s="70"/>
    </row>
    <row r="12" customFormat="false" ht="12.75" hidden="false" customHeight="false" outlineLevel="0" collapsed="false">
      <c r="A12" s="43"/>
      <c r="B12" s="11" t="s">
        <v>42</v>
      </c>
      <c r="E12" s="3" t="s">
        <v>83</v>
      </c>
      <c r="F12" s="3" t="s">
        <v>88</v>
      </c>
      <c r="G12" s="6" t="s">
        <v>60</v>
      </c>
      <c r="H12" s="6" t="n">
        <v>6414</v>
      </c>
      <c r="I12" s="4" t="n">
        <v>550</v>
      </c>
      <c r="J12" s="4" t="s">
        <v>46</v>
      </c>
      <c r="L12" s="44" t="s">
        <v>47</v>
      </c>
      <c r="M12" s="3" t="s">
        <v>85</v>
      </c>
      <c r="N12" s="45"/>
      <c r="O12" s="1" t="s">
        <v>86</v>
      </c>
      <c r="Q12" s="1" t="n">
        <v>255</v>
      </c>
      <c r="R12" s="1" t="n">
        <v>255</v>
      </c>
      <c r="S12" s="14" t="n">
        <f aca="false">+R12-Q12</f>
        <v>0</v>
      </c>
      <c r="T12" s="15" t="s">
        <v>89</v>
      </c>
      <c r="U12" s="1" t="n">
        <v>279</v>
      </c>
      <c r="V12" s="1" t="n">
        <v>279</v>
      </c>
      <c r="W12" s="1" t="n">
        <v>269</v>
      </c>
      <c r="X12" s="1" t="n">
        <v>269</v>
      </c>
      <c r="Y12" s="46" t="n">
        <f aca="false">+X12-V12</f>
        <v>-10</v>
      </c>
      <c r="Z12" s="14" t="n">
        <f aca="false">+X12-W12</f>
        <v>0</v>
      </c>
      <c r="AA12" s="15" t="s">
        <v>63</v>
      </c>
      <c r="AB12" s="48"/>
      <c r="AC12" s="45"/>
      <c r="AD12" s="5" t="n">
        <v>361736</v>
      </c>
      <c r="AE12" s="5" t="n">
        <v>138098</v>
      </c>
      <c r="AF12" s="49" t="s">
        <v>70</v>
      </c>
      <c r="AG12" s="50" t="n">
        <v>0.207</v>
      </c>
      <c r="AH12" s="51" t="n">
        <v>9903</v>
      </c>
      <c r="AI12" s="52" t="s">
        <v>71</v>
      </c>
      <c r="AJ12" s="52" t="s">
        <v>4</v>
      </c>
      <c r="AK12" s="4" t="s">
        <v>90</v>
      </c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43"/>
      <c r="B13" s="11" t="s">
        <v>42</v>
      </c>
      <c r="E13" s="68" t="s">
        <v>91</v>
      </c>
      <c r="F13" s="68" t="s">
        <v>92</v>
      </c>
      <c r="G13" s="6" t="s">
        <v>60</v>
      </c>
      <c r="H13" s="5" t="n">
        <v>6051</v>
      </c>
      <c r="I13" s="1"/>
      <c r="J13" s="69"/>
      <c r="K13" s="1"/>
      <c r="L13" s="68"/>
      <c r="M13" s="68" t="s">
        <v>91</v>
      </c>
      <c r="N13" s="1"/>
      <c r="O13" s="1" t="s">
        <v>86</v>
      </c>
      <c r="Q13" s="1" t="n">
        <v>63</v>
      </c>
      <c r="R13" s="1" t="n">
        <v>63</v>
      </c>
      <c r="S13" s="14" t="n">
        <f aca="false">+R13-Q13</f>
        <v>0</v>
      </c>
      <c r="T13" s="15" t="s">
        <v>93</v>
      </c>
      <c r="U13" s="1" t="n">
        <v>33</v>
      </c>
      <c r="V13" s="1" t="n">
        <v>33</v>
      </c>
      <c r="W13" s="1" t="n">
        <v>35</v>
      </c>
      <c r="X13" s="1" t="n">
        <v>35</v>
      </c>
      <c r="Y13" s="46" t="n">
        <f aca="false">+X13-V13</f>
        <v>2</v>
      </c>
      <c r="Z13" s="14" t="n">
        <f aca="false">+X13-W13</f>
        <v>0</v>
      </c>
      <c r="AA13" s="47" t="s">
        <v>69</v>
      </c>
      <c r="AB13" s="48"/>
      <c r="AC13" s="45"/>
      <c r="AD13" s="67"/>
      <c r="AE13" s="5" t="n">
        <v>138470</v>
      </c>
      <c r="AF13" s="44" t="s">
        <v>70</v>
      </c>
      <c r="AG13" s="50" t="n">
        <v>0.15</v>
      </c>
      <c r="AH13" s="51" t="n">
        <v>9901</v>
      </c>
      <c r="AI13" s="52" t="s">
        <v>71</v>
      </c>
      <c r="AJ13" s="52" t="s">
        <v>4</v>
      </c>
      <c r="AK13" s="1" t="s">
        <v>94</v>
      </c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22.5" hidden="false" customHeight="false" outlineLevel="0" collapsed="false">
      <c r="A14" s="54"/>
      <c r="B14" s="55" t="s">
        <v>42</v>
      </c>
      <c r="C14" s="56"/>
      <c r="D14" s="57"/>
      <c r="E14" s="56" t="s">
        <v>95</v>
      </c>
      <c r="F14" s="56" t="s">
        <v>96</v>
      </c>
      <c r="G14" s="58" t="s">
        <v>60</v>
      </c>
      <c r="H14" s="58" t="n">
        <v>9696</v>
      </c>
      <c r="I14" s="57" t="n">
        <v>601</v>
      </c>
      <c r="J14" s="57" t="s">
        <v>46</v>
      </c>
      <c r="K14" s="57" t="n">
        <v>1</v>
      </c>
      <c r="L14" s="59" t="s">
        <v>47</v>
      </c>
      <c r="M14" s="56" t="s">
        <v>97</v>
      </c>
      <c r="N14" s="0"/>
      <c r="O14" s="53" t="s">
        <v>98</v>
      </c>
      <c r="P14" s="60"/>
      <c r="Q14" s="53" t="n">
        <v>1391</v>
      </c>
      <c r="R14" s="53" t="n">
        <v>1391</v>
      </c>
      <c r="S14" s="61" t="n">
        <f aca="false">+R14-Q14</f>
        <v>0</v>
      </c>
      <c r="T14" s="47" t="s">
        <v>99</v>
      </c>
      <c r="U14" s="53" t="n">
        <v>896</v>
      </c>
      <c r="V14" s="1" t="n">
        <v>1</v>
      </c>
      <c r="W14" s="53" t="n">
        <v>1</v>
      </c>
      <c r="X14" s="53" t="n">
        <v>1</v>
      </c>
      <c r="Y14" s="46" t="n">
        <f aca="false">+X14-V14</f>
        <v>0</v>
      </c>
      <c r="Z14" s="61" t="n">
        <f aca="false">+X14-W14</f>
        <v>0</v>
      </c>
      <c r="AA14" s="15" t="s">
        <v>100</v>
      </c>
      <c r="AB14" s="71"/>
      <c r="AD14" s="62" t="n">
        <v>127290</v>
      </c>
      <c r="AE14" s="62" t="n">
        <v>125781</v>
      </c>
      <c r="AF14" s="63" t="s">
        <v>70</v>
      </c>
      <c r="AG14" s="64" t="n">
        <v>0.086</v>
      </c>
      <c r="AH14" s="65" t="n">
        <v>9904</v>
      </c>
      <c r="AI14" s="66" t="s">
        <v>71</v>
      </c>
      <c r="AJ14" s="66" t="s">
        <v>4</v>
      </c>
      <c r="AK14" s="57" t="s">
        <v>101</v>
      </c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43"/>
      <c r="B15" s="11" t="s">
        <v>42</v>
      </c>
      <c r="C15" s="68"/>
      <c r="D15" s="1"/>
      <c r="E15" s="3" t="s">
        <v>102</v>
      </c>
      <c r="F15" s="3" t="s">
        <v>103</v>
      </c>
      <c r="G15" s="6" t="s">
        <v>60</v>
      </c>
      <c r="H15" s="6" t="n">
        <v>6390</v>
      </c>
      <c r="I15" s="4" t="n">
        <v>600</v>
      </c>
      <c r="J15" s="4" t="s">
        <v>46</v>
      </c>
      <c r="L15" s="44" t="s">
        <v>47</v>
      </c>
      <c r="M15" s="3" t="s">
        <v>104</v>
      </c>
      <c r="N15" s="45"/>
      <c r="O15" s="1" t="s">
        <v>105</v>
      </c>
      <c r="Q15" s="1" t="n">
        <v>74</v>
      </c>
      <c r="R15" s="1" t="n">
        <v>62</v>
      </c>
      <c r="S15" s="14" t="n">
        <f aca="false">+R15-Q15</f>
        <v>-12</v>
      </c>
      <c r="T15" s="15" t="s">
        <v>106</v>
      </c>
      <c r="U15" s="1" t="n">
        <v>0</v>
      </c>
      <c r="V15" s="1" t="n">
        <v>46</v>
      </c>
      <c r="W15" s="1" t="n">
        <v>45</v>
      </c>
      <c r="X15" s="1" t="n">
        <v>46</v>
      </c>
      <c r="Y15" s="46" t="n">
        <f aca="false">+X15-V15</f>
        <v>0</v>
      </c>
      <c r="Z15" s="14" t="n">
        <f aca="false">+X15-W15</f>
        <v>1</v>
      </c>
      <c r="AA15" s="15" t="s">
        <v>100</v>
      </c>
      <c r="AB15" s="48"/>
      <c r="AC15" s="45"/>
      <c r="AD15" s="5" t="n">
        <v>344208</v>
      </c>
      <c r="AE15" s="5" t="n">
        <v>135685</v>
      </c>
      <c r="AF15" s="49" t="s">
        <v>52</v>
      </c>
      <c r="AG15" s="50" t="n">
        <v>0.097</v>
      </c>
      <c r="AH15" s="51" t="n">
        <v>9905</v>
      </c>
      <c r="AI15" s="52" t="s">
        <v>71</v>
      </c>
      <c r="AJ15" s="52" t="s">
        <v>4</v>
      </c>
      <c r="AK15" s="4" t="s">
        <v>107</v>
      </c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54"/>
      <c r="B16" s="55" t="s">
        <v>42</v>
      </c>
      <c r="C16" s="56"/>
      <c r="D16" s="57"/>
      <c r="E16" s="56" t="s">
        <v>108</v>
      </c>
      <c r="F16" s="56" t="s">
        <v>109</v>
      </c>
      <c r="G16" s="58" t="s">
        <v>60</v>
      </c>
      <c r="H16" s="58" t="n">
        <v>39</v>
      </c>
      <c r="I16" s="57" t="n">
        <v>429</v>
      </c>
      <c r="J16" s="57" t="s">
        <v>46</v>
      </c>
      <c r="K16" s="57"/>
      <c r="L16" s="59" t="s">
        <v>47</v>
      </c>
      <c r="M16" s="56" t="s">
        <v>108</v>
      </c>
      <c r="N16" s="0"/>
      <c r="O16" s="53" t="s">
        <v>110</v>
      </c>
      <c r="P16" s="60"/>
      <c r="Q16" s="53" t="n">
        <v>399</v>
      </c>
      <c r="R16" s="53" t="n">
        <v>399</v>
      </c>
      <c r="S16" s="61" t="n">
        <f aca="false">+R16-Q16</f>
        <v>0</v>
      </c>
      <c r="T16" s="47" t="s">
        <v>89</v>
      </c>
      <c r="U16" s="53" t="n">
        <v>0</v>
      </c>
      <c r="V16" s="53" t="n">
        <v>399</v>
      </c>
      <c r="W16" s="53" t="n">
        <v>399</v>
      </c>
      <c r="X16" s="53" t="n">
        <v>399</v>
      </c>
      <c r="Y16" s="46" t="n">
        <f aca="false">+X16-V16</f>
        <v>0</v>
      </c>
      <c r="Z16" s="61" t="n">
        <f aca="false">+X16-W16</f>
        <v>0</v>
      </c>
      <c r="AA16" s="47" t="s">
        <v>69</v>
      </c>
      <c r="AB16" s="71"/>
      <c r="AD16" s="0"/>
      <c r="AE16" s="62" t="n">
        <v>71295</v>
      </c>
      <c r="AF16" s="63" t="s">
        <v>70</v>
      </c>
      <c r="AG16" s="64" t="n">
        <v>0.11</v>
      </c>
      <c r="AH16" s="65" t="n">
        <v>9903</v>
      </c>
      <c r="AI16" s="66" t="s">
        <v>71</v>
      </c>
      <c r="AJ16" s="66" t="s">
        <v>4</v>
      </c>
      <c r="AK16" s="57" t="s">
        <v>111</v>
      </c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43"/>
      <c r="B17" s="11" t="s">
        <v>42</v>
      </c>
      <c r="E17" s="3" t="s">
        <v>108</v>
      </c>
      <c r="F17" s="3" t="s">
        <v>112</v>
      </c>
      <c r="G17" s="6" t="s">
        <v>60</v>
      </c>
      <c r="H17" s="6" t="n">
        <v>40</v>
      </c>
      <c r="I17" s="4" t="n">
        <v>429</v>
      </c>
      <c r="J17" s="4" t="s">
        <v>46</v>
      </c>
      <c r="L17" s="44" t="s">
        <v>47</v>
      </c>
      <c r="M17" s="3" t="s">
        <v>108</v>
      </c>
      <c r="N17" s="45"/>
      <c r="O17" s="1" t="s">
        <v>110</v>
      </c>
      <c r="Q17" s="1" t="n">
        <v>176</v>
      </c>
      <c r="R17" s="1" t="n">
        <v>176</v>
      </c>
      <c r="S17" s="14" t="n">
        <f aca="false">+R17-Q17</f>
        <v>0</v>
      </c>
      <c r="T17" s="15" t="s">
        <v>63</v>
      </c>
      <c r="U17" s="1" t="n">
        <v>0</v>
      </c>
      <c r="V17" s="1" t="n">
        <v>176</v>
      </c>
      <c r="W17" s="1" t="n">
        <v>176</v>
      </c>
      <c r="X17" s="1" t="n">
        <v>176</v>
      </c>
      <c r="Y17" s="46" t="n">
        <f aca="false">+X17-V17</f>
        <v>0</v>
      </c>
      <c r="Z17" s="14" t="n">
        <f aca="false">+X17-W17</f>
        <v>0</v>
      </c>
      <c r="AA17" s="15" t="s">
        <v>63</v>
      </c>
      <c r="AB17" s="15"/>
      <c r="AC17" s="45"/>
      <c r="AD17" s="45"/>
      <c r="AE17" s="5" t="n">
        <v>71296</v>
      </c>
      <c r="AF17" s="49" t="s">
        <v>70</v>
      </c>
      <c r="AG17" s="50" t="n">
        <v>0.11</v>
      </c>
      <c r="AH17" s="51" t="n">
        <v>9903</v>
      </c>
      <c r="AI17" s="52" t="s">
        <v>71</v>
      </c>
      <c r="AJ17" s="52" t="s">
        <v>4</v>
      </c>
      <c r="AK17" s="4" t="s">
        <v>111</v>
      </c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54"/>
      <c r="B18" s="55" t="s">
        <v>42</v>
      </c>
      <c r="C18" s="56"/>
      <c r="D18" s="57"/>
      <c r="E18" s="56" t="s">
        <v>108</v>
      </c>
      <c r="F18" s="56" t="s">
        <v>113</v>
      </c>
      <c r="G18" s="58" t="s">
        <v>60</v>
      </c>
      <c r="H18" s="58" t="n">
        <v>321</v>
      </c>
      <c r="I18" s="57" t="s">
        <v>114</v>
      </c>
      <c r="J18" s="57" t="s">
        <v>46</v>
      </c>
      <c r="K18" s="57"/>
      <c r="L18" s="59" t="s">
        <v>47</v>
      </c>
      <c r="M18" s="56" t="s">
        <v>108</v>
      </c>
      <c r="N18" s="0"/>
      <c r="O18" s="53" t="s">
        <v>110</v>
      </c>
      <c r="P18" s="60"/>
      <c r="Q18" s="53" t="n">
        <v>240</v>
      </c>
      <c r="R18" s="53" t="n">
        <v>240</v>
      </c>
      <c r="S18" s="61" t="n">
        <f aca="false">+R18-Q18</f>
        <v>0</v>
      </c>
      <c r="T18" s="47" t="s">
        <v>63</v>
      </c>
      <c r="U18" s="53" t="n">
        <v>0</v>
      </c>
      <c r="V18" s="53" t="n">
        <v>240</v>
      </c>
      <c r="W18" s="53" t="n">
        <v>240</v>
      </c>
      <c r="X18" s="53" t="n">
        <v>240</v>
      </c>
      <c r="Y18" s="46" t="n">
        <f aca="false">+X18-V18</f>
        <v>0</v>
      </c>
      <c r="Z18" s="61" t="n">
        <f aca="false">+X18-W18</f>
        <v>0</v>
      </c>
      <c r="AA18" s="47" t="s">
        <v>69</v>
      </c>
      <c r="AB18" s="71"/>
      <c r="AD18" s="0"/>
      <c r="AE18" s="62" t="n">
        <v>71294</v>
      </c>
      <c r="AF18" s="63" t="s">
        <v>70</v>
      </c>
      <c r="AG18" s="64" t="n">
        <v>0.11</v>
      </c>
      <c r="AH18" s="65" t="n">
        <v>9903</v>
      </c>
      <c r="AI18" s="66" t="s">
        <v>71</v>
      </c>
      <c r="AJ18" s="66" t="s">
        <v>4</v>
      </c>
      <c r="AK18" s="57" t="s">
        <v>111</v>
      </c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43"/>
      <c r="B19" s="11" t="s">
        <v>42</v>
      </c>
      <c r="C19" s="68"/>
      <c r="D19" s="1"/>
      <c r="E19" s="3" t="s">
        <v>108</v>
      </c>
      <c r="F19" s="3" t="s">
        <v>115</v>
      </c>
      <c r="G19" s="6" t="s">
        <v>60</v>
      </c>
      <c r="H19" s="6" t="n">
        <v>322</v>
      </c>
      <c r="I19" s="4" t="n">
        <v>764</v>
      </c>
      <c r="J19" s="4" t="s">
        <v>46</v>
      </c>
      <c r="L19" s="44" t="s">
        <v>47</v>
      </c>
      <c r="M19" s="3" t="s">
        <v>108</v>
      </c>
      <c r="N19" s="45"/>
      <c r="O19" s="1" t="s">
        <v>110</v>
      </c>
      <c r="Q19" s="1" t="n">
        <v>239</v>
      </c>
      <c r="R19" s="1" t="n">
        <v>239</v>
      </c>
      <c r="S19" s="14" t="n">
        <f aca="false">+R19-Q19</f>
        <v>0</v>
      </c>
      <c r="T19" s="15" t="s">
        <v>63</v>
      </c>
      <c r="U19" s="1" t="n">
        <v>0</v>
      </c>
      <c r="V19" s="1" t="n">
        <v>239</v>
      </c>
      <c r="W19" s="1" t="n">
        <v>239</v>
      </c>
      <c r="X19" s="1" t="n">
        <v>239</v>
      </c>
      <c r="Y19" s="46" t="n">
        <f aca="false">+X19-V19</f>
        <v>0</v>
      </c>
      <c r="Z19" s="14" t="n">
        <f aca="false">+X19-W19</f>
        <v>0</v>
      </c>
      <c r="AA19" s="47" t="s">
        <v>69</v>
      </c>
      <c r="AB19" s="48"/>
      <c r="AC19" s="45"/>
      <c r="AD19" s="45"/>
      <c r="AE19" s="5" t="n">
        <v>71293</v>
      </c>
      <c r="AF19" s="49" t="s">
        <v>70</v>
      </c>
      <c r="AG19" s="50" t="n">
        <v>0.11</v>
      </c>
      <c r="AH19" s="51" t="n">
        <v>9903</v>
      </c>
      <c r="AI19" s="52" t="s">
        <v>71</v>
      </c>
      <c r="AJ19" s="52" t="s">
        <v>4</v>
      </c>
      <c r="AK19" s="4" t="s">
        <v>111</v>
      </c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22.5" hidden="false" customHeight="false" outlineLevel="0" collapsed="false">
      <c r="A20" s="54"/>
      <c r="B20" s="55" t="s">
        <v>42</v>
      </c>
      <c r="C20" s="70"/>
      <c r="D20" s="53"/>
      <c r="E20" s="56" t="s">
        <v>108</v>
      </c>
      <c r="F20" s="56" t="s">
        <v>116</v>
      </c>
      <c r="G20" s="58" t="s">
        <v>60</v>
      </c>
      <c r="H20" s="58" t="n">
        <v>6351</v>
      </c>
      <c r="I20" s="57" t="n">
        <v>440</v>
      </c>
      <c r="J20" s="57" t="s">
        <v>46</v>
      </c>
      <c r="K20" s="57"/>
      <c r="L20" s="59" t="s">
        <v>47</v>
      </c>
      <c r="M20" s="56" t="s">
        <v>108</v>
      </c>
      <c r="N20" s="0"/>
      <c r="O20" s="53" t="s">
        <v>117</v>
      </c>
      <c r="P20" s="60"/>
      <c r="Q20" s="53" t="n">
        <v>121</v>
      </c>
      <c r="R20" s="53" t="n">
        <v>121</v>
      </c>
      <c r="S20" s="61" t="n">
        <f aca="false">+R20-Q20</f>
        <v>0</v>
      </c>
      <c r="T20" s="47" t="s">
        <v>118</v>
      </c>
      <c r="U20" s="53" t="n">
        <v>165</v>
      </c>
      <c r="V20" s="53" t="n">
        <v>165</v>
      </c>
      <c r="W20" s="53" t="n">
        <v>205</v>
      </c>
      <c r="X20" s="53" t="n">
        <v>205</v>
      </c>
      <c r="Y20" s="46" t="n">
        <f aca="false">+X20-V20</f>
        <v>40</v>
      </c>
      <c r="Z20" s="61" t="n">
        <f aca="false">+X20-W20</f>
        <v>0</v>
      </c>
      <c r="AA20" s="47" t="s">
        <v>69</v>
      </c>
      <c r="AB20" s="47"/>
      <c r="AD20" s="0"/>
      <c r="AE20" s="62" t="n">
        <v>71285</v>
      </c>
      <c r="AF20" s="63" t="s">
        <v>70</v>
      </c>
      <c r="AG20" s="64" t="n">
        <v>0.065</v>
      </c>
      <c r="AH20" s="65"/>
      <c r="AI20" s="66" t="s">
        <v>53</v>
      </c>
      <c r="AJ20" s="66" t="s">
        <v>4</v>
      </c>
      <c r="AK20" s="57" t="s">
        <v>111</v>
      </c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22.5" hidden="false" customHeight="false" outlineLevel="0" collapsed="false">
      <c r="A21" s="54"/>
      <c r="B21" s="55" t="s">
        <v>42</v>
      </c>
      <c r="C21" s="56"/>
      <c r="D21" s="57"/>
      <c r="E21" s="56" t="s">
        <v>108</v>
      </c>
      <c r="F21" s="56" t="s">
        <v>119</v>
      </c>
      <c r="G21" s="58" t="s">
        <v>60</v>
      </c>
      <c r="H21" s="58" t="n">
        <v>8322</v>
      </c>
      <c r="I21" s="57" t="n">
        <v>767</v>
      </c>
      <c r="J21" s="57" t="s">
        <v>46</v>
      </c>
      <c r="K21" s="57"/>
      <c r="L21" s="59" t="s">
        <v>47</v>
      </c>
      <c r="M21" s="56" t="s">
        <v>108</v>
      </c>
      <c r="N21" s="0"/>
      <c r="O21" s="53" t="s">
        <v>110</v>
      </c>
      <c r="P21" s="60"/>
      <c r="Q21" s="53" t="n">
        <v>600</v>
      </c>
      <c r="R21" s="53" t="n">
        <v>600</v>
      </c>
      <c r="S21" s="61" t="n">
        <f aca="false">+R21-Q21</f>
        <v>0</v>
      </c>
      <c r="T21" s="47" t="s">
        <v>120</v>
      </c>
      <c r="U21" s="53" t="n">
        <v>0</v>
      </c>
      <c r="V21" s="53" t="n">
        <v>600</v>
      </c>
      <c r="W21" s="53" t="n">
        <v>670</v>
      </c>
      <c r="X21" s="53" t="n">
        <v>670</v>
      </c>
      <c r="Y21" s="46" t="n">
        <f aca="false">+X21-V21</f>
        <v>70</v>
      </c>
      <c r="Z21" s="61" t="n">
        <f aca="false">+X21-W21</f>
        <v>0</v>
      </c>
      <c r="AA21" s="15" t="s">
        <v>63</v>
      </c>
      <c r="AB21" s="71"/>
      <c r="AD21" s="62" t="n">
        <v>317019</v>
      </c>
      <c r="AE21" s="62" t="n">
        <v>29946</v>
      </c>
      <c r="AF21" s="63" t="s">
        <v>52</v>
      </c>
      <c r="AG21" s="64" t="n">
        <v>0.06</v>
      </c>
      <c r="AH21" s="65"/>
      <c r="AI21" s="66" t="s">
        <v>121</v>
      </c>
      <c r="AJ21" s="66" t="s">
        <v>4</v>
      </c>
      <c r="AK21" s="57" t="s">
        <v>64</v>
      </c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22.5" hidden="false" customHeight="false" outlineLevel="0" collapsed="false">
      <c r="A22" s="54"/>
      <c r="B22" s="55" t="s">
        <v>42</v>
      </c>
      <c r="C22" s="56"/>
      <c r="D22" s="57"/>
      <c r="E22" s="56" t="s">
        <v>122</v>
      </c>
      <c r="F22" s="56" t="s">
        <v>123</v>
      </c>
      <c r="G22" s="58" t="s">
        <v>60</v>
      </c>
      <c r="H22" s="58" t="n">
        <v>6140</v>
      </c>
      <c r="I22" s="57" t="n">
        <v>479</v>
      </c>
      <c r="J22" s="57" t="s">
        <v>46</v>
      </c>
      <c r="K22" s="57"/>
      <c r="L22" s="53" t="s">
        <v>47</v>
      </c>
      <c r="M22" s="56" t="s">
        <v>124</v>
      </c>
      <c r="N22" s="0"/>
      <c r="O22" s="53" t="s">
        <v>125</v>
      </c>
      <c r="P22" s="60"/>
      <c r="Q22" s="53" t="n">
        <v>354</v>
      </c>
      <c r="R22" s="53" t="n">
        <v>354</v>
      </c>
      <c r="S22" s="61" t="n">
        <f aca="false">+R22-Q22</f>
        <v>0</v>
      </c>
      <c r="T22" s="47" t="s">
        <v>126</v>
      </c>
      <c r="U22" s="53" t="n">
        <v>376</v>
      </c>
      <c r="V22" s="53" t="n">
        <v>376</v>
      </c>
      <c r="W22" s="53" t="n">
        <v>204</v>
      </c>
      <c r="X22" s="53" t="n">
        <v>204</v>
      </c>
      <c r="Y22" s="46" t="n">
        <f aca="false">+X22-V22</f>
        <v>-172</v>
      </c>
      <c r="Z22" s="61" t="n">
        <f aca="false">+X22-W22</f>
        <v>0</v>
      </c>
      <c r="AA22" s="15" t="s">
        <v>63</v>
      </c>
      <c r="AB22" s="71"/>
      <c r="AD22" s="62" t="n">
        <v>313397</v>
      </c>
      <c r="AE22" s="62" t="n">
        <v>139513</v>
      </c>
      <c r="AF22" s="63" t="s">
        <v>52</v>
      </c>
      <c r="AG22" s="64"/>
      <c r="AH22" s="65"/>
      <c r="AI22" s="66"/>
      <c r="AJ22" s="66" t="s">
        <v>4</v>
      </c>
      <c r="AK22" s="57" t="s">
        <v>127</v>
      </c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22.5" hidden="false" customHeight="false" outlineLevel="0" collapsed="false">
      <c r="A23" s="43"/>
      <c r="B23" s="11" t="s">
        <v>42</v>
      </c>
      <c r="E23" s="68" t="s">
        <v>122</v>
      </c>
      <c r="F23" s="68" t="s">
        <v>128</v>
      </c>
      <c r="G23" s="6" t="s">
        <v>60</v>
      </c>
      <c r="H23" s="5" t="n">
        <v>9730</v>
      </c>
      <c r="I23" s="1"/>
      <c r="J23" s="69"/>
      <c r="K23" s="1"/>
      <c r="L23" s="68"/>
      <c r="M23" s="68" t="s">
        <v>122</v>
      </c>
      <c r="N23" s="1"/>
      <c r="O23" s="1" t="s">
        <v>125</v>
      </c>
      <c r="Q23" s="1" t="n">
        <f aca="false">208+69</f>
        <v>277</v>
      </c>
      <c r="R23" s="1" t="n">
        <f aca="false">208+69</f>
        <v>277</v>
      </c>
      <c r="S23" s="14" t="n">
        <f aca="false">+R23-Q23</f>
        <v>0</v>
      </c>
      <c r="T23" s="15" t="s">
        <v>129</v>
      </c>
      <c r="U23" s="1" t="n">
        <f aca="false">68+108</f>
        <v>176</v>
      </c>
      <c r="V23" s="1" t="n">
        <f aca="false">68+108</f>
        <v>176</v>
      </c>
      <c r="W23" s="1" t="n">
        <v>270</v>
      </c>
      <c r="X23" s="1" t="n">
        <v>270</v>
      </c>
      <c r="Y23" s="46" t="n">
        <f aca="false">+X23-V23</f>
        <v>94</v>
      </c>
      <c r="Z23" s="14" t="n">
        <f aca="false">+X23-W23</f>
        <v>0</v>
      </c>
      <c r="AA23" s="47" t="s">
        <v>69</v>
      </c>
      <c r="AB23" s="48"/>
      <c r="AC23" s="45"/>
      <c r="AD23" s="5" t="n">
        <v>336670</v>
      </c>
      <c r="AE23" s="5" t="n">
        <v>126288</v>
      </c>
      <c r="AF23" s="44" t="s">
        <v>70</v>
      </c>
      <c r="AG23" s="50" t="n">
        <v>0.143</v>
      </c>
      <c r="AH23" s="51" t="n">
        <v>9812</v>
      </c>
      <c r="AI23" s="52" t="s">
        <v>81</v>
      </c>
      <c r="AJ23" s="52" t="s">
        <v>4</v>
      </c>
      <c r="AK23" s="1" t="s">
        <v>127</v>
      </c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54"/>
      <c r="B24" s="55" t="s">
        <v>42</v>
      </c>
      <c r="C24" s="70"/>
      <c r="D24" s="53"/>
      <c r="E24" s="56" t="s">
        <v>130</v>
      </c>
      <c r="F24" s="56" t="s">
        <v>131</v>
      </c>
      <c r="G24" s="58" t="s">
        <v>60</v>
      </c>
      <c r="H24" s="58" t="n">
        <v>6884</v>
      </c>
      <c r="I24" s="57" t="n">
        <v>650</v>
      </c>
      <c r="J24" s="57" t="s">
        <v>46</v>
      </c>
      <c r="K24" s="57"/>
      <c r="L24" s="59" t="s">
        <v>47</v>
      </c>
      <c r="M24" s="56" t="s">
        <v>130</v>
      </c>
      <c r="N24" s="0"/>
      <c r="O24" s="53" t="s">
        <v>68</v>
      </c>
      <c r="P24" s="60"/>
      <c r="Q24" s="72" t="n">
        <v>2916</v>
      </c>
      <c r="R24" s="61" t="n">
        <v>2916</v>
      </c>
      <c r="S24" s="61" t="n">
        <f aca="false">+R24-Q24</f>
        <v>0</v>
      </c>
      <c r="T24" s="47" t="s">
        <v>132</v>
      </c>
      <c r="U24" s="72" t="n">
        <v>3289</v>
      </c>
      <c r="V24" s="1" t="n">
        <v>3411</v>
      </c>
      <c r="W24" s="72" t="n">
        <v>3138</v>
      </c>
      <c r="X24" s="1" t="n">
        <v>3606</v>
      </c>
      <c r="Y24" s="46" t="n">
        <f aca="false">+X24-V24</f>
        <v>195</v>
      </c>
      <c r="Z24" s="61" t="n">
        <f aca="false">+X24-W24</f>
        <v>468</v>
      </c>
      <c r="AA24" s="47" t="s">
        <v>133</v>
      </c>
      <c r="AB24" s="71"/>
      <c r="AD24" s="62" t="n">
        <v>304495</v>
      </c>
      <c r="AE24" s="62" t="n">
        <v>133434</v>
      </c>
      <c r="AF24" s="63" t="s">
        <v>70</v>
      </c>
      <c r="AG24" s="64" t="n">
        <v>0.113</v>
      </c>
      <c r="AH24" s="65" t="n">
        <v>9812</v>
      </c>
      <c r="AI24" s="66" t="s">
        <v>81</v>
      </c>
      <c r="AJ24" s="66"/>
      <c r="AK24" s="57" t="s">
        <v>134</v>
      </c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43"/>
      <c r="B25" s="11" t="s">
        <v>42</v>
      </c>
      <c r="C25" s="68"/>
      <c r="D25" s="1"/>
      <c r="E25" s="68" t="s">
        <v>135</v>
      </c>
      <c r="F25" s="68" t="s">
        <v>136</v>
      </c>
      <c r="G25" s="6" t="s">
        <v>60</v>
      </c>
      <c r="H25" s="5" t="n">
        <v>2691</v>
      </c>
      <c r="I25" s="1"/>
      <c r="J25" s="69"/>
      <c r="K25" s="1"/>
      <c r="L25" s="68"/>
      <c r="M25" s="68" t="s">
        <v>137</v>
      </c>
      <c r="N25" s="1"/>
      <c r="O25" s="1" t="s">
        <v>62</v>
      </c>
      <c r="Q25" s="1" t="n">
        <v>23</v>
      </c>
      <c r="R25" s="1" t="n">
        <v>23</v>
      </c>
      <c r="S25" s="14" t="n">
        <f aca="false">+R25-Q25</f>
        <v>0</v>
      </c>
      <c r="T25" s="15" t="s">
        <v>63</v>
      </c>
      <c r="U25" s="1" t="n">
        <v>0</v>
      </c>
      <c r="V25" s="1" t="n">
        <v>23</v>
      </c>
      <c r="W25" s="1" t="n">
        <v>19</v>
      </c>
      <c r="X25" s="1" t="n">
        <v>19</v>
      </c>
      <c r="Y25" s="46" t="n">
        <f aca="false">+X25-V25</f>
        <v>-4</v>
      </c>
      <c r="Z25" s="14" t="n">
        <f aca="false">+X25-W25</f>
        <v>0</v>
      </c>
      <c r="AA25" s="15" t="s">
        <v>63</v>
      </c>
      <c r="AB25" s="48"/>
      <c r="AC25" s="45"/>
      <c r="AD25" s="5" t="n">
        <v>313273</v>
      </c>
      <c r="AE25" s="5" t="n">
        <v>138456</v>
      </c>
      <c r="AF25" s="44" t="s">
        <v>52</v>
      </c>
      <c r="AG25" s="50" t="n">
        <v>0.215</v>
      </c>
      <c r="AH25" s="51" t="n">
        <v>9904</v>
      </c>
      <c r="AI25" s="52" t="s">
        <v>71</v>
      </c>
      <c r="AJ25" s="52" t="s">
        <v>4</v>
      </c>
      <c r="AK25" s="1" t="s">
        <v>138</v>
      </c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43"/>
      <c r="B26" s="11" t="s">
        <v>42</v>
      </c>
      <c r="E26" s="3" t="s">
        <v>139</v>
      </c>
      <c r="F26" s="3" t="s">
        <v>140</v>
      </c>
      <c r="G26" s="6" t="s">
        <v>60</v>
      </c>
      <c r="H26" s="6" t="n">
        <v>9685</v>
      </c>
      <c r="I26" s="4" t="n">
        <v>550</v>
      </c>
      <c r="J26" s="4" t="s">
        <v>46</v>
      </c>
      <c r="L26" s="44" t="s">
        <v>47</v>
      </c>
      <c r="M26" s="3" t="s">
        <v>141</v>
      </c>
      <c r="N26" s="45"/>
      <c r="O26" s="1" t="s">
        <v>86</v>
      </c>
      <c r="Q26" s="1" t="n">
        <v>452</v>
      </c>
      <c r="R26" s="1" t="n">
        <v>452</v>
      </c>
      <c r="S26" s="14" t="n">
        <f aca="false">+R26-Q26</f>
        <v>0</v>
      </c>
      <c r="T26" s="15" t="s">
        <v>63</v>
      </c>
      <c r="U26" s="1" t="n">
        <v>297</v>
      </c>
      <c r="V26" s="1" t="n">
        <v>297</v>
      </c>
      <c r="W26" s="1" t="n">
        <v>306</v>
      </c>
      <c r="X26" s="1" t="n">
        <v>306</v>
      </c>
      <c r="Y26" s="46" t="n">
        <f aca="false">+X26-V26</f>
        <v>9</v>
      </c>
      <c r="Z26" s="14" t="n">
        <f aca="false">+X26-W26</f>
        <v>0</v>
      </c>
      <c r="AA26" s="15" t="s">
        <v>63</v>
      </c>
      <c r="AB26" s="48"/>
      <c r="AC26" s="45"/>
      <c r="AD26" s="5" t="n">
        <v>132616</v>
      </c>
      <c r="AE26" s="5" t="n">
        <v>125807</v>
      </c>
      <c r="AF26" s="49" t="s">
        <v>70</v>
      </c>
      <c r="AG26" s="9" t="n">
        <v>0.047</v>
      </c>
      <c r="AH26" s="67" t="n">
        <v>9808</v>
      </c>
      <c r="AI26" s="1" t="s">
        <v>142</v>
      </c>
      <c r="AJ26" s="52" t="s">
        <v>4</v>
      </c>
      <c r="AK26" s="4" t="s">
        <v>143</v>
      </c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43"/>
      <c r="B27" s="11" t="s">
        <v>42</v>
      </c>
      <c r="C27" s="68"/>
      <c r="D27" s="1"/>
      <c r="E27" s="3" t="s">
        <v>144</v>
      </c>
      <c r="F27" s="3" t="s">
        <v>145</v>
      </c>
      <c r="G27" s="6" t="s">
        <v>60</v>
      </c>
      <c r="H27" s="6" t="n">
        <v>9623</v>
      </c>
      <c r="I27" s="4" t="n">
        <v>487</v>
      </c>
      <c r="J27" s="4" t="s">
        <v>46</v>
      </c>
      <c r="L27" s="44" t="s">
        <v>47</v>
      </c>
      <c r="M27" s="3" t="s">
        <v>146</v>
      </c>
      <c r="N27" s="45"/>
      <c r="O27" s="1" t="s">
        <v>86</v>
      </c>
      <c r="Q27" s="1" t="n">
        <v>0</v>
      </c>
      <c r="R27" s="14" t="n">
        <v>278</v>
      </c>
      <c r="S27" s="14" t="n">
        <f aca="false">+R27-Q27</f>
        <v>278</v>
      </c>
      <c r="T27" s="15" t="s">
        <v>147</v>
      </c>
      <c r="U27" s="1" t="n">
        <v>275</v>
      </c>
      <c r="V27" s="1" t="n">
        <v>282</v>
      </c>
      <c r="W27" s="1" t="n">
        <v>285</v>
      </c>
      <c r="X27" s="1" t="n">
        <v>285</v>
      </c>
      <c r="Y27" s="46" t="n">
        <f aca="false">+X27-V27</f>
        <v>3</v>
      </c>
      <c r="Z27" s="14" t="n">
        <f aca="false">+X27-W27</f>
        <v>0</v>
      </c>
      <c r="AA27" s="15" t="s">
        <v>100</v>
      </c>
      <c r="AB27" s="48"/>
      <c r="AC27" s="45"/>
      <c r="AD27" s="5" t="n">
        <v>319577</v>
      </c>
      <c r="AE27" s="5" t="n">
        <v>138558</v>
      </c>
      <c r="AF27" s="49" t="s">
        <v>52</v>
      </c>
      <c r="AG27" s="50" t="n">
        <v>0.055</v>
      </c>
      <c r="AH27" s="51"/>
      <c r="AI27" s="52" t="s">
        <v>53</v>
      </c>
      <c r="AJ27" s="52" t="s">
        <v>4</v>
      </c>
      <c r="AK27" s="4" t="s">
        <v>148</v>
      </c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43"/>
      <c r="B28" s="11" t="n">
        <v>36325</v>
      </c>
      <c r="E28" s="68" t="s">
        <v>149</v>
      </c>
      <c r="F28" s="68" t="s">
        <v>150</v>
      </c>
      <c r="G28" s="6" t="s">
        <v>60</v>
      </c>
      <c r="H28" s="5" t="n">
        <v>5053</v>
      </c>
      <c r="I28" s="1"/>
      <c r="J28" s="69"/>
      <c r="K28" s="1"/>
      <c r="L28" s="68"/>
      <c r="M28" s="68" t="s">
        <v>151</v>
      </c>
      <c r="N28" s="1" t="s">
        <v>152</v>
      </c>
      <c r="O28" s="1" t="s">
        <v>86</v>
      </c>
      <c r="Q28" s="1"/>
      <c r="R28" s="14"/>
      <c r="S28" s="14" t="n">
        <f aca="false">+R28-Q28</f>
        <v>0</v>
      </c>
      <c r="T28" s="15" t="s">
        <v>153</v>
      </c>
      <c r="U28" s="1" t="n">
        <v>235</v>
      </c>
      <c r="V28" s="1" t="n">
        <v>238</v>
      </c>
      <c r="W28" s="1" t="n">
        <v>716</v>
      </c>
      <c r="X28" s="1" t="n">
        <v>716</v>
      </c>
      <c r="Y28" s="46" t="n">
        <f aca="false">+X28-V28</f>
        <v>478</v>
      </c>
      <c r="Z28" s="14" t="n">
        <f aca="false">+X28-W28</f>
        <v>0</v>
      </c>
      <c r="AA28" s="15" t="s">
        <v>100</v>
      </c>
      <c r="AB28" s="48"/>
      <c r="AC28" s="45"/>
      <c r="AD28" s="5"/>
      <c r="AE28" s="5" t="n">
        <v>138482</v>
      </c>
      <c r="AF28" s="44" t="s">
        <v>70</v>
      </c>
      <c r="AG28" s="50" t="n">
        <v>0.055</v>
      </c>
      <c r="AH28" s="73"/>
      <c r="AI28" s="52" t="s">
        <v>53</v>
      </c>
      <c r="AJ28" s="52" t="s">
        <v>4</v>
      </c>
      <c r="AK28" s="1" t="s">
        <v>154</v>
      </c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43"/>
      <c r="B29" s="11" t="s">
        <v>42</v>
      </c>
      <c r="E29" s="3" t="s">
        <v>155</v>
      </c>
      <c r="F29" s="3" t="s">
        <v>156</v>
      </c>
      <c r="G29" s="6" t="s">
        <v>60</v>
      </c>
      <c r="H29" s="6" t="n">
        <v>6297</v>
      </c>
      <c r="I29" s="4" t="n">
        <v>550</v>
      </c>
      <c r="J29" s="4" t="s">
        <v>46</v>
      </c>
      <c r="L29" s="44" t="s">
        <v>47</v>
      </c>
      <c r="M29" s="3" t="s">
        <v>157</v>
      </c>
      <c r="N29" s="45"/>
      <c r="O29" s="1" t="s">
        <v>86</v>
      </c>
      <c r="Q29" s="74" t="n">
        <v>130</v>
      </c>
      <c r="R29" s="74" t="n">
        <v>130</v>
      </c>
      <c r="S29" s="14" t="n">
        <f aca="false">+R29-Q29</f>
        <v>0</v>
      </c>
      <c r="T29" s="15" t="s">
        <v>158</v>
      </c>
      <c r="U29" s="74" t="n">
        <v>95</v>
      </c>
      <c r="V29" s="74" t="n">
        <v>95</v>
      </c>
      <c r="W29" s="74" t="n">
        <v>107</v>
      </c>
      <c r="X29" s="74" t="n">
        <v>107</v>
      </c>
      <c r="Y29" s="46" t="n">
        <f aca="false">+X29-V29</f>
        <v>12</v>
      </c>
      <c r="Z29" s="14" t="n">
        <f aca="false">+X29-W29</f>
        <v>0</v>
      </c>
      <c r="AA29" s="47" t="s">
        <v>69</v>
      </c>
      <c r="AB29" s="48"/>
      <c r="AC29" s="45"/>
      <c r="AD29" s="5" t="n">
        <v>358916</v>
      </c>
      <c r="AE29" s="5" t="n">
        <v>137603</v>
      </c>
      <c r="AF29" s="49" t="s">
        <v>52</v>
      </c>
      <c r="AG29" s="75" t="n">
        <v>0.33</v>
      </c>
      <c r="AH29" s="76" t="n">
        <v>9906</v>
      </c>
      <c r="AI29" s="5" t="s">
        <v>71</v>
      </c>
      <c r="AJ29" s="52" t="s">
        <v>4</v>
      </c>
      <c r="AK29" s="4" t="s">
        <v>159</v>
      </c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43"/>
      <c r="B30" s="11" t="s">
        <v>42</v>
      </c>
      <c r="E30" s="3" t="s">
        <v>160</v>
      </c>
      <c r="F30" s="3" t="s">
        <v>161</v>
      </c>
      <c r="G30" s="6" t="s">
        <v>60</v>
      </c>
      <c r="H30" s="6" t="n">
        <v>6259</v>
      </c>
      <c r="I30" s="4" t="n">
        <v>550</v>
      </c>
      <c r="J30" s="4" t="s">
        <v>46</v>
      </c>
      <c r="L30" s="44" t="s">
        <v>47</v>
      </c>
      <c r="M30" s="3" t="s">
        <v>160</v>
      </c>
      <c r="N30" s="45"/>
      <c r="O30" s="1" t="s">
        <v>86</v>
      </c>
      <c r="Q30" s="1" t="n">
        <v>94</v>
      </c>
      <c r="R30" s="1" t="n">
        <v>94</v>
      </c>
      <c r="S30" s="14" t="n">
        <f aca="false">+R30-Q30</f>
        <v>0</v>
      </c>
      <c r="T30" s="15" t="s">
        <v>162</v>
      </c>
      <c r="U30" s="1" t="n">
        <v>131</v>
      </c>
      <c r="V30" s="1" t="n">
        <v>131</v>
      </c>
      <c r="W30" s="1" t="n">
        <v>133</v>
      </c>
      <c r="X30" s="1" t="n">
        <v>133</v>
      </c>
      <c r="Y30" s="46" t="n">
        <f aca="false">+X30-V30</f>
        <v>2</v>
      </c>
      <c r="Z30" s="14" t="n">
        <f aca="false">+X30-W30</f>
        <v>0</v>
      </c>
      <c r="AA30" s="47" t="s">
        <v>69</v>
      </c>
      <c r="AB30" s="15"/>
      <c r="AC30" s="45"/>
      <c r="AD30" s="5" t="n">
        <v>309415</v>
      </c>
      <c r="AE30" s="5" t="n">
        <v>125890</v>
      </c>
      <c r="AF30" s="49" t="s">
        <v>52</v>
      </c>
      <c r="AG30" s="50" t="n">
        <v>0.055</v>
      </c>
      <c r="AH30" s="51"/>
      <c r="AI30" s="52" t="s">
        <v>53</v>
      </c>
      <c r="AJ30" s="52" t="s">
        <v>4</v>
      </c>
      <c r="AK30" s="4" t="s">
        <v>64</v>
      </c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33.75" hidden="false" customHeight="false" outlineLevel="0" collapsed="false">
      <c r="A31" s="43"/>
      <c r="B31" s="11" t="s">
        <v>42</v>
      </c>
      <c r="E31" s="3" t="s">
        <v>160</v>
      </c>
      <c r="F31" s="3" t="s">
        <v>163</v>
      </c>
      <c r="G31" s="6" t="s">
        <v>60</v>
      </c>
      <c r="H31" s="6" t="n">
        <v>9708</v>
      </c>
      <c r="I31" s="4" t="n">
        <v>550</v>
      </c>
      <c r="J31" s="4" t="s">
        <v>46</v>
      </c>
      <c r="L31" s="44" t="s">
        <v>47</v>
      </c>
      <c r="M31" s="3" t="s">
        <v>160</v>
      </c>
      <c r="N31" s="45"/>
      <c r="O31" s="4" t="s">
        <v>164</v>
      </c>
      <c r="Q31" s="4" t="n">
        <v>14296</v>
      </c>
      <c r="R31" s="14" t="n">
        <v>14100</v>
      </c>
      <c r="S31" s="14" t="n">
        <f aca="false">+R31-Q31</f>
        <v>-196</v>
      </c>
      <c r="T31" s="15" t="s">
        <v>165</v>
      </c>
      <c r="U31" s="4" t="n">
        <v>14642</v>
      </c>
      <c r="V31" s="1" t="n">
        <v>13840</v>
      </c>
      <c r="W31" s="4" t="n">
        <v>13746</v>
      </c>
      <c r="X31" s="1" t="n">
        <v>13746</v>
      </c>
      <c r="Y31" s="46" t="n">
        <f aca="false">+X31-V31</f>
        <v>-94</v>
      </c>
      <c r="Z31" s="14" t="n">
        <f aca="false">+X31-W31</f>
        <v>0</v>
      </c>
      <c r="AA31" s="15" t="s">
        <v>166</v>
      </c>
      <c r="AB31" s="48"/>
      <c r="AC31" s="45"/>
      <c r="AD31" s="5" t="n">
        <v>304428</v>
      </c>
      <c r="AE31" s="5" t="n">
        <v>125825</v>
      </c>
      <c r="AF31" s="49" t="s">
        <v>70</v>
      </c>
      <c r="AG31" s="50" t="n">
        <v>0.07</v>
      </c>
      <c r="AH31" s="51" t="n">
        <v>9812</v>
      </c>
      <c r="AI31" s="52" t="s">
        <v>167</v>
      </c>
      <c r="AJ31" s="52" t="s">
        <v>4</v>
      </c>
      <c r="AK31" s="4" t="s">
        <v>168</v>
      </c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22.5" hidden="false" customHeight="false" outlineLevel="0" collapsed="false">
      <c r="A32" s="43"/>
      <c r="B32" s="11" t="s">
        <v>42</v>
      </c>
      <c r="E32" s="68" t="s">
        <v>160</v>
      </c>
      <c r="F32" s="68" t="s">
        <v>169</v>
      </c>
      <c r="G32" s="6" t="s">
        <v>60</v>
      </c>
      <c r="H32" s="5" t="n">
        <v>9736</v>
      </c>
      <c r="I32" s="1"/>
      <c r="J32" s="69"/>
      <c r="K32" s="1"/>
      <c r="L32" s="68"/>
      <c r="M32" s="68" t="s">
        <v>160</v>
      </c>
      <c r="N32" s="1"/>
      <c r="O32" s="53" t="s">
        <v>125</v>
      </c>
      <c r="Q32" s="4" t="n">
        <v>3113</v>
      </c>
      <c r="R32" s="1" t="n">
        <v>3113</v>
      </c>
      <c r="S32" s="14" t="n">
        <f aca="false">+R32-Q32</f>
        <v>0</v>
      </c>
      <c r="T32" s="15" t="s">
        <v>170</v>
      </c>
      <c r="U32" s="4" t="n">
        <v>3131</v>
      </c>
      <c r="V32" s="1" t="n">
        <v>2730</v>
      </c>
      <c r="W32" s="4" t="n">
        <v>2889</v>
      </c>
      <c r="X32" s="1" t="n">
        <v>2889</v>
      </c>
      <c r="Y32" s="46" t="n">
        <f aca="false">+X32-V32</f>
        <v>159</v>
      </c>
      <c r="Z32" s="14" t="n">
        <f aca="false">+X32-W32</f>
        <v>0</v>
      </c>
      <c r="AA32" s="15" t="s">
        <v>171</v>
      </c>
      <c r="AB32" s="48"/>
      <c r="AC32" s="45"/>
      <c r="AD32" s="67"/>
      <c r="AE32" s="5" t="n">
        <v>125894</v>
      </c>
      <c r="AF32" s="44" t="s">
        <v>70</v>
      </c>
      <c r="AG32" s="9" t="n">
        <v>0.1</v>
      </c>
      <c r="AH32" s="77" t="n">
        <v>9908</v>
      </c>
      <c r="AI32" s="1" t="s">
        <v>172</v>
      </c>
      <c r="AJ32" s="52" t="s">
        <v>4</v>
      </c>
      <c r="AK32" s="1" t="s">
        <v>168</v>
      </c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22.5" hidden="false" customHeight="false" outlineLevel="0" collapsed="false">
      <c r="A33" s="54"/>
      <c r="B33" s="55" t="s">
        <v>42</v>
      </c>
      <c r="C33" s="70"/>
      <c r="D33" s="53"/>
      <c r="E33" s="56" t="s">
        <v>160</v>
      </c>
      <c r="F33" s="56" t="s">
        <v>173</v>
      </c>
      <c r="G33" s="58" t="s">
        <v>60</v>
      </c>
      <c r="H33" s="58" t="n">
        <v>9751</v>
      </c>
      <c r="I33" s="57" t="n">
        <v>550</v>
      </c>
      <c r="J33" s="57" t="s">
        <v>46</v>
      </c>
      <c r="K33" s="57"/>
      <c r="L33" s="59" t="s">
        <v>47</v>
      </c>
      <c r="M33" s="56" t="s">
        <v>160</v>
      </c>
      <c r="N33" s="0"/>
      <c r="O33" s="57" t="s">
        <v>164</v>
      </c>
      <c r="P33" s="60"/>
      <c r="Q33" s="57" t="n">
        <v>557</v>
      </c>
      <c r="R33" s="57" t="n">
        <v>557</v>
      </c>
      <c r="S33" s="61" t="n">
        <f aca="false">+R33-Q33</f>
        <v>0</v>
      </c>
      <c r="T33" s="47" t="s">
        <v>174</v>
      </c>
      <c r="U33" s="57" t="n">
        <v>128</v>
      </c>
      <c r="V33" s="57" t="n">
        <v>0</v>
      </c>
      <c r="W33" s="57" t="n">
        <v>17</v>
      </c>
      <c r="X33" s="57" t="n">
        <v>17</v>
      </c>
      <c r="Y33" s="46" t="n">
        <f aca="false">+X33-V33</f>
        <v>17</v>
      </c>
      <c r="Z33" s="61" t="n">
        <f aca="false">+X33-W33</f>
        <v>0</v>
      </c>
      <c r="AA33" s="47" t="s">
        <v>100</v>
      </c>
      <c r="AB33" s="71"/>
      <c r="AD33" s="62"/>
      <c r="AE33" s="62" t="n">
        <v>138379</v>
      </c>
      <c r="AF33" s="63" t="s">
        <v>70</v>
      </c>
      <c r="AG33" s="64" t="n">
        <v>0.04</v>
      </c>
      <c r="AH33" s="65" t="n">
        <v>9903</v>
      </c>
      <c r="AI33" s="66" t="s">
        <v>71</v>
      </c>
      <c r="AJ33" s="66" t="s">
        <v>4</v>
      </c>
      <c r="AK33" s="57" t="s">
        <v>168</v>
      </c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33.75" hidden="false" customHeight="false" outlineLevel="0" collapsed="false">
      <c r="A34" s="43"/>
      <c r="B34" s="11" t="n">
        <v>36480</v>
      </c>
      <c r="E34" s="3" t="s">
        <v>160</v>
      </c>
      <c r="F34" s="3" t="s">
        <v>175</v>
      </c>
      <c r="G34" s="6" t="s">
        <v>60</v>
      </c>
      <c r="H34" s="6" t="n">
        <v>9813</v>
      </c>
      <c r="I34" s="4" t="n">
        <v>550</v>
      </c>
      <c r="J34" s="4" t="s">
        <v>46</v>
      </c>
      <c r="L34" s="44" t="s">
        <v>47</v>
      </c>
      <c r="M34" s="3" t="s">
        <v>160</v>
      </c>
      <c r="N34" s="45"/>
      <c r="O34" s="53" t="s">
        <v>125</v>
      </c>
      <c r="R34" s="14" t="n">
        <v>1000</v>
      </c>
      <c r="S34" s="14" t="n">
        <f aca="false">+R34-Q34</f>
        <v>1000</v>
      </c>
      <c r="T34" s="15" t="s">
        <v>176</v>
      </c>
      <c r="U34" s="4" t="n">
        <v>453</v>
      </c>
      <c r="V34" s="4" t="n">
        <v>625</v>
      </c>
      <c r="W34" s="4" t="n">
        <v>681</v>
      </c>
      <c r="X34" s="4" t="n">
        <v>681</v>
      </c>
      <c r="Y34" s="46" t="n">
        <f aca="false">+X34-V34</f>
        <v>56</v>
      </c>
      <c r="Z34" s="14" t="n">
        <f aca="false">+X34-W34</f>
        <v>0</v>
      </c>
      <c r="AA34" s="15" t="s">
        <v>100</v>
      </c>
      <c r="AB34" s="48"/>
      <c r="AC34" s="45"/>
      <c r="AD34" s="5" t="n">
        <v>304428</v>
      </c>
      <c r="AE34" s="5" t="n">
        <v>132030</v>
      </c>
      <c r="AF34" s="49" t="s">
        <v>70</v>
      </c>
      <c r="AG34" s="50" t="n">
        <v>0.07</v>
      </c>
      <c r="AH34" s="51" t="n">
        <v>9812</v>
      </c>
      <c r="AI34" s="52" t="s">
        <v>167</v>
      </c>
      <c r="AJ34" s="52" t="s">
        <v>4</v>
      </c>
      <c r="AK34" s="4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22.5" hidden="false" customHeight="false" outlineLevel="0" collapsed="false">
      <c r="A35" s="43"/>
      <c r="B35" s="11" t="s">
        <v>42</v>
      </c>
      <c r="E35" s="68" t="s">
        <v>177</v>
      </c>
      <c r="F35" s="68" t="s">
        <v>178</v>
      </c>
      <c r="G35" s="6" t="s">
        <v>60</v>
      </c>
      <c r="H35" s="5" t="n">
        <v>9746</v>
      </c>
      <c r="I35" s="1"/>
      <c r="J35" s="69"/>
      <c r="K35" s="1"/>
      <c r="L35" s="68"/>
      <c r="M35" s="68" t="s">
        <v>177</v>
      </c>
      <c r="N35" s="1"/>
      <c r="O35" s="1" t="s">
        <v>86</v>
      </c>
      <c r="Q35" s="74" t="n">
        <v>33322</v>
      </c>
      <c r="R35" s="1" t="n">
        <v>31408</v>
      </c>
      <c r="S35" s="14" t="n">
        <f aca="false">+R35-Q35</f>
        <v>-1914</v>
      </c>
      <c r="T35" s="15" t="s">
        <v>179</v>
      </c>
      <c r="U35" s="74" t="n">
        <v>25825</v>
      </c>
      <c r="V35" s="1" t="n">
        <v>23383</v>
      </c>
      <c r="W35" s="74" t="n">
        <v>22655</v>
      </c>
      <c r="X35" s="1" t="n">
        <v>20761</v>
      </c>
      <c r="Y35" s="46" t="n">
        <f aca="false">+X35-V35</f>
        <v>-2622</v>
      </c>
      <c r="Z35" s="14" t="n">
        <f aca="false">+X35-W35</f>
        <v>-1894</v>
      </c>
      <c r="AA35" s="47" t="s">
        <v>180</v>
      </c>
      <c r="AB35" s="48"/>
      <c r="AC35" s="45"/>
      <c r="AD35" s="5" t="n">
        <v>357739</v>
      </c>
      <c r="AE35" s="5" t="n">
        <v>137880</v>
      </c>
      <c r="AF35" s="44" t="s">
        <v>70</v>
      </c>
      <c r="AG35" s="50" t="n">
        <v>0.09</v>
      </c>
      <c r="AH35" s="51" t="n">
        <v>9901</v>
      </c>
      <c r="AI35" s="52" t="s">
        <v>71</v>
      </c>
      <c r="AJ35" s="52" t="s">
        <v>4</v>
      </c>
      <c r="AK35" s="1" t="s">
        <v>181</v>
      </c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43"/>
      <c r="B36" s="11" t="n">
        <v>36325</v>
      </c>
      <c r="E36" s="68" t="s">
        <v>182</v>
      </c>
      <c r="F36" s="68" t="s">
        <v>183</v>
      </c>
      <c r="G36" s="6" t="s">
        <v>60</v>
      </c>
      <c r="H36" s="5" t="n">
        <v>6027</v>
      </c>
      <c r="I36" s="1"/>
      <c r="J36" s="69"/>
      <c r="K36" s="1"/>
      <c r="L36" s="68"/>
      <c r="M36" s="68" t="s">
        <v>184</v>
      </c>
      <c r="N36" s="1" t="s">
        <v>152</v>
      </c>
      <c r="O36" s="1" t="s">
        <v>185</v>
      </c>
      <c r="Q36" s="1" t="n">
        <v>189</v>
      </c>
      <c r="R36" s="1" t="n">
        <v>189</v>
      </c>
      <c r="S36" s="14" t="n">
        <f aca="false">+R36-Q36</f>
        <v>0</v>
      </c>
      <c r="T36" s="15" t="s">
        <v>186</v>
      </c>
      <c r="U36" s="1" t="n">
        <v>199</v>
      </c>
      <c r="V36" s="1" t="n">
        <v>199</v>
      </c>
      <c r="W36" s="1" t="n">
        <v>169</v>
      </c>
      <c r="X36" s="1" t="n">
        <v>169</v>
      </c>
      <c r="Y36" s="46" t="n">
        <f aca="false">+X36-V36</f>
        <v>-30</v>
      </c>
      <c r="Z36" s="14" t="n">
        <f aca="false">+X36-W36</f>
        <v>0</v>
      </c>
      <c r="AA36" s="47" t="s">
        <v>69</v>
      </c>
      <c r="AB36" s="48"/>
      <c r="AC36" s="45"/>
      <c r="AD36" s="5"/>
      <c r="AE36" s="5" t="n">
        <v>138646</v>
      </c>
      <c r="AF36" s="44" t="s">
        <v>70</v>
      </c>
      <c r="AG36" s="9" t="n">
        <v>0.045</v>
      </c>
      <c r="AH36" s="73"/>
      <c r="AI36" s="52" t="s">
        <v>53</v>
      </c>
      <c r="AJ36" s="52" t="s">
        <v>4</v>
      </c>
      <c r="AK36" s="1" t="s">
        <v>187</v>
      </c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43"/>
      <c r="B37" s="11" t="n">
        <v>36329</v>
      </c>
      <c r="E37" s="3" t="s">
        <v>188</v>
      </c>
      <c r="F37" s="3" t="s">
        <v>88</v>
      </c>
      <c r="G37" s="6" t="s">
        <v>60</v>
      </c>
      <c r="H37" s="5" t="n">
        <v>6414</v>
      </c>
      <c r="I37" s="1"/>
      <c r="J37" s="69"/>
      <c r="K37" s="1"/>
      <c r="L37" s="68"/>
      <c r="M37" s="68" t="s">
        <v>189</v>
      </c>
      <c r="N37" s="1" t="s">
        <v>152</v>
      </c>
      <c r="O37" s="1" t="s">
        <v>86</v>
      </c>
      <c r="Q37" s="1" t="n">
        <v>407</v>
      </c>
      <c r="R37" s="1" t="n">
        <v>407</v>
      </c>
      <c r="S37" s="14" t="n">
        <f aca="false">+R37-Q37</f>
        <v>0</v>
      </c>
      <c r="T37" s="15" t="s">
        <v>190</v>
      </c>
      <c r="U37" s="1" t="n">
        <v>365</v>
      </c>
      <c r="V37" s="1" t="n">
        <v>365</v>
      </c>
      <c r="W37" s="1" t="n">
        <v>341</v>
      </c>
      <c r="X37" s="1" t="n">
        <v>341</v>
      </c>
      <c r="Y37" s="46" t="n">
        <f aca="false">+X37-V37</f>
        <v>-24</v>
      </c>
      <c r="Z37" s="14" t="n">
        <f aca="false">+X37-W37</f>
        <v>0</v>
      </c>
      <c r="AA37" s="15" t="s">
        <v>63</v>
      </c>
      <c r="AB37" s="48"/>
      <c r="AC37" s="45"/>
      <c r="AD37" s="5"/>
      <c r="AE37" s="5" t="n">
        <v>125830</v>
      </c>
      <c r="AF37" s="44" t="s">
        <v>70</v>
      </c>
      <c r="AG37" s="50"/>
      <c r="AH37" s="73"/>
      <c r="AI37" s="78"/>
      <c r="AJ37" s="52" t="s">
        <v>4</v>
      </c>
      <c r="AK37" s="1" t="s">
        <v>191</v>
      </c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43"/>
      <c r="B38" s="11" t="s">
        <v>42</v>
      </c>
      <c r="E38" s="3" t="s">
        <v>188</v>
      </c>
      <c r="F38" s="3" t="s">
        <v>192</v>
      </c>
      <c r="G38" s="6" t="s">
        <v>60</v>
      </c>
      <c r="H38" s="6" t="n">
        <v>9715</v>
      </c>
      <c r="I38" s="4" t="n">
        <v>550</v>
      </c>
      <c r="J38" s="4" t="s">
        <v>46</v>
      </c>
      <c r="L38" s="44" t="s">
        <v>47</v>
      </c>
      <c r="M38" s="3" t="s">
        <v>189</v>
      </c>
      <c r="N38" s="45"/>
      <c r="O38" s="1" t="s">
        <v>86</v>
      </c>
      <c r="Q38" s="1" t="n">
        <v>344</v>
      </c>
      <c r="R38" s="1" t="n">
        <v>344</v>
      </c>
      <c r="S38" s="14" t="n">
        <f aca="false">+R38-Q38</f>
        <v>0</v>
      </c>
      <c r="T38" s="15" t="s">
        <v>63</v>
      </c>
      <c r="U38" s="1" t="n">
        <v>112</v>
      </c>
      <c r="V38" s="1" t="n">
        <v>112</v>
      </c>
      <c r="W38" s="1" t="n">
        <v>215</v>
      </c>
      <c r="X38" s="1" t="n">
        <v>215</v>
      </c>
      <c r="Y38" s="46" t="n">
        <f aca="false">+X38-V38</f>
        <v>103</v>
      </c>
      <c r="Z38" s="14" t="n">
        <f aca="false">+X38-W38</f>
        <v>0</v>
      </c>
      <c r="AA38" s="47" t="s">
        <v>69</v>
      </c>
      <c r="AB38" s="48"/>
      <c r="AC38" s="45"/>
      <c r="AD38" s="5" t="n">
        <v>304696</v>
      </c>
      <c r="AE38" s="5" t="n">
        <v>125830</v>
      </c>
      <c r="AF38" s="49" t="s">
        <v>70</v>
      </c>
      <c r="AG38" s="50" t="n">
        <v>0.055</v>
      </c>
      <c r="AH38" s="51"/>
      <c r="AI38" s="52" t="s">
        <v>53</v>
      </c>
      <c r="AJ38" s="52" t="s">
        <v>4</v>
      </c>
      <c r="AK38" s="4" t="s">
        <v>193</v>
      </c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22.5" hidden="false" customHeight="false" outlineLevel="0" collapsed="false">
      <c r="A39" s="43"/>
      <c r="B39" s="11" t="s">
        <v>42</v>
      </c>
      <c r="C39" s="68"/>
      <c r="D39" s="1"/>
      <c r="E39" s="3" t="s">
        <v>194</v>
      </c>
      <c r="F39" s="3" t="s">
        <v>195</v>
      </c>
      <c r="G39" s="6" t="s">
        <v>60</v>
      </c>
      <c r="H39" s="6" t="n">
        <v>9693</v>
      </c>
      <c r="I39" s="4" t="n">
        <v>550</v>
      </c>
      <c r="J39" s="4" t="s">
        <v>46</v>
      </c>
      <c r="L39" s="1" t="s">
        <v>47</v>
      </c>
      <c r="M39" s="3" t="s">
        <v>196</v>
      </c>
      <c r="N39" s="45"/>
      <c r="O39" s="1" t="s">
        <v>86</v>
      </c>
      <c r="Q39" s="74"/>
      <c r="R39" s="14"/>
      <c r="S39" s="14" t="n">
        <f aca="false">+R39-Q39</f>
        <v>0</v>
      </c>
      <c r="T39" s="15" t="s">
        <v>197</v>
      </c>
      <c r="U39" s="74"/>
      <c r="V39" s="1" t="n">
        <v>380</v>
      </c>
      <c r="W39" s="74" t="n">
        <v>294</v>
      </c>
      <c r="X39" s="74" t="n">
        <v>294</v>
      </c>
      <c r="Y39" s="46" t="n">
        <f aca="false">+X39-V39</f>
        <v>-86</v>
      </c>
      <c r="Z39" s="14" t="n">
        <f aca="false">+X39-W39</f>
        <v>0</v>
      </c>
      <c r="AA39" s="15" t="s">
        <v>198</v>
      </c>
      <c r="AB39" s="48"/>
      <c r="AC39" s="45"/>
      <c r="AD39" s="5" t="n">
        <v>366963</v>
      </c>
      <c r="AE39" s="5" t="n">
        <v>65516</v>
      </c>
      <c r="AF39" s="49" t="s">
        <v>52</v>
      </c>
      <c r="AG39" s="50" t="n">
        <v>0.05</v>
      </c>
      <c r="AH39" s="51"/>
      <c r="AI39" s="52" t="s">
        <v>121</v>
      </c>
      <c r="AJ39" s="52" t="s">
        <v>4</v>
      </c>
      <c r="AK39" s="4" t="s">
        <v>199</v>
      </c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22.5" hidden="false" customHeight="false" outlineLevel="0" collapsed="false">
      <c r="A40" s="54"/>
      <c r="B40" s="55" t="s">
        <v>42</v>
      </c>
      <c r="C40" s="56"/>
      <c r="D40" s="57"/>
      <c r="E40" s="3" t="s">
        <v>194</v>
      </c>
      <c r="F40" s="56" t="s">
        <v>200</v>
      </c>
      <c r="G40" s="58" t="s">
        <v>60</v>
      </c>
      <c r="H40" s="58" t="n">
        <v>9694</v>
      </c>
      <c r="I40" s="57" t="n">
        <v>550</v>
      </c>
      <c r="J40" s="57" t="s">
        <v>46</v>
      </c>
      <c r="K40" s="57"/>
      <c r="L40" s="53" t="s">
        <v>47</v>
      </c>
      <c r="M40" s="56" t="s">
        <v>196</v>
      </c>
      <c r="N40" s="0"/>
      <c r="O40" s="53" t="s">
        <v>86</v>
      </c>
      <c r="P40" s="60"/>
      <c r="Q40" s="53" t="n">
        <v>3551</v>
      </c>
      <c r="R40" s="61" t="n">
        <v>3521</v>
      </c>
      <c r="S40" s="61" t="n">
        <f aca="false">+R40-Q40</f>
        <v>-30</v>
      </c>
      <c r="T40" s="47" t="s">
        <v>165</v>
      </c>
      <c r="U40" s="53" t="n">
        <v>3188</v>
      </c>
      <c r="V40" s="1" t="n">
        <v>3102</v>
      </c>
      <c r="W40" s="53" t="n">
        <v>3194</v>
      </c>
      <c r="X40" s="1" t="n">
        <v>3067</v>
      </c>
      <c r="Y40" s="46" t="n">
        <f aca="false">+X40-V40</f>
        <v>-35</v>
      </c>
      <c r="Z40" s="61" t="n">
        <f aca="false">+X40-W40</f>
        <v>-127</v>
      </c>
      <c r="AA40" s="47" t="s">
        <v>201</v>
      </c>
      <c r="AB40" s="71"/>
      <c r="AD40" s="62" t="n">
        <v>366970</v>
      </c>
      <c r="AE40" s="62" t="s">
        <v>202</v>
      </c>
      <c r="AF40" s="63" t="s">
        <v>52</v>
      </c>
      <c r="AG40" s="64" t="n">
        <v>0.05</v>
      </c>
      <c r="AH40" s="65"/>
      <c r="AI40" s="66" t="s">
        <v>121</v>
      </c>
      <c r="AJ40" s="66" t="s">
        <v>4</v>
      </c>
      <c r="AK40" s="57" t="s">
        <v>199</v>
      </c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54"/>
      <c r="B41" s="55" t="n">
        <v>36423</v>
      </c>
      <c r="C41" s="56"/>
      <c r="D41" s="57"/>
      <c r="E41" s="70" t="s">
        <v>203</v>
      </c>
      <c r="F41" s="70" t="s">
        <v>204</v>
      </c>
      <c r="G41" s="58" t="s">
        <v>60</v>
      </c>
      <c r="H41" s="62" t="n">
        <v>9800</v>
      </c>
      <c r="I41" s="53"/>
      <c r="J41" s="79"/>
      <c r="K41" s="53"/>
      <c r="L41" s="70"/>
      <c r="M41" s="70" t="s">
        <v>205</v>
      </c>
      <c r="N41" s="53" t="s">
        <v>152</v>
      </c>
      <c r="O41" s="53" t="s">
        <v>206</v>
      </c>
      <c r="P41" s="60"/>
      <c r="Q41" s="53" t="n">
        <v>686</v>
      </c>
      <c r="R41" s="61" t="n">
        <v>500</v>
      </c>
      <c r="S41" s="61" t="n">
        <f aca="false">+R41-Q41</f>
        <v>-186</v>
      </c>
      <c r="T41" s="47" t="s">
        <v>166</v>
      </c>
      <c r="U41" s="53" t="n">
        <v>146</v>
      </c>
      <c r="V41" s="53" t="n">
        <v>146</v>
      </c>
      <c r="W41" s="53" t="n">
        <v>328</v>
      </c>
      <c r="X41" s="53" t="n">
        <v>328</v>
      </c>
      <c r="Y41" s="46" t="n">
        <f aca="false">+X41-V41</f>
        <v>182</v>
      </c>
      <c r="Z41" s="61" t="n">
        <f aca="false">+X41-W41</f>
        <v>0</v>
      </c>
      <c r="AA41" s="47" t="s">
        <v>69</v>
      </c>
      <c r="AB41" s="71"/>
      <c r="AD41" s="62"/>
      <c r="AE41" s="62" t="n">
        <v>138555</v>
      </c>
      <c r="AF41" s="59" t="s">
        <v>70</v>
      </c>
      <c r="AG41" s="64"/>
      <c r="AH41" s="80"/>
      <c r="AI41" s="66"/>
      <c r="AJ41" s="66" t="s">
        <v>4</v>
      </c>
      <c r="AK41" s="53" t="s">
        <v>207</v>
      </c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43"/>
      <c r="B42" s="11" t="s">
        <v>42</v>
      </c>
      <c r="E42" s="68" t="s">
        <v>208</v>
      </c>
      <c r="F42" s="68"/>
      <c r="G42" s="6" t="s">
        <v>60</v>
      </c>
      <c r="H42" s="5" t="n">
        <v>2673</v>
      </c>
      <c r="I42" s="1"/>
      <c r="J42" s="69"/>
      <c r="K42" s="1"/>
      <c r="L42" s="68"/>
      <c r="M42" s="68" t="s">
        <v>208</v>
      </c>
      <c r="N42" s="1"/>
      <c r="O42" s="1" t="s">
        <v>62</v>
      </c>
      <c r="Q42" s="1" t="n">
        <v>3</v>
      </c>
      <c r="R42" s="1" t="n">
        <v>3</v>
      </c>
      <c r="S42" s="14" t="n">
        <f aca="false">+R42-Q42</f>
        <v>0</v>
      </c>
      <c r="T42" s="15" t="s">
        <v>63</v>
      </c>
      <c r="U42" s="1" t="n">
        <v>5</v>
      </c>
      <c r="V42" s="1" t="n">
        <v>5</v>
      </c>
      <c r="W42" s="1" t="n">
        <v>5</v>
      </c>
      <c r="X42" s="1" t="n">
        <v>5</v>
      </c>
      <c r="Y42" s="46" t="n">
        <f aca="false">+X42-V42</f>
        <v>0</v>
      </c>
      <c r="Z42" s="14" t="n">
        <f aca="false">+X42-W42</f>
        <v>0</v>
      </c>
      <c r="AA42" s="47" t="s">
        <v>69</v>
      </c>
      <c r="AB42" s="48"/>
      <c r="AC42" s="45"/>
      <c r="AD42" s="5"/>
      <c r="AE42" s="5" t="n">
        <v>137850</v>
      </c>
      <c r="AF42" s="44" t="s">
        <v>70</v>
      </c>
      <c r="AG42" s="50" t="n">
        <v>0.06</v>
      </c>
      <c r="AH42" s="73"/>
      <c r="AI42" s="52" t="s">
        <v>53</v>
      </c>
      <c r="AJ42" s="52" t="s">
        <v>4</v>
      </c>
      <c r="AK42" s="1" t="s">
        <v>209</v>
      </c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43"/>
      <c r="B43" s="11" t="s">
        <v>42</v>
      </c>
      <c r="E43" s="68" t="s">
        <v>208</v>
      </c>
      <c r="F43" s="68" t="s">
        <v>210</v>
      </c>
      <c r="G43" s="6" t="s">
        <v>60</v>
      </c>
      <c r="H43" s="5" t="n">
        <v>2677</v>
      </c>
      <c r="I43" s="1"/>
      <c r="J43" s="69"/>
      <c r="K43" s="1"/>
      <c r="L43" s="68"/>
      <c r="M43" s="68" t="s">
        <v>208</v>
      </c>
      <c r="N43" s="1"/>
      <c r="O43" s="1" t="s">
        <v>62</v>
      </c>
      <c r="Q43" s="1" t="n">
        <v>1</v>
      </c>
      <c r="R43" s="1" t="n">
        <v>1</v>
      </c>
      <c r="S43" s="14" t="n">
        <f aca="false">+R43-Q43</f>
        <v>0</v>
      </c>
      <c r="T43" s="15" t="s">
        <v>63</v>
      </c>
      <c r="U43" s="1" t="n">
        <v>0</v>
      </c>
      <c r="V43" s="1" t="n">
        <v>1</v>
      </c>
      <c r="W43" s="1" t="n">
        <v>0</v>
      </c>
      <c r="X43" s="1" t="n">
        <v>1</v>
      </c>
      <c r="Y43" s="46" t="n">
        <f aca="false">+X43-V43</f>
        <v>0</v>
      </c>
      <c r="Z43" s="14" t="n">
        <f aca="false">+X43-W43</f>
        <v>1</v>
      </c>
      <c r="AA43" s="15" t="s">
        <v>63</v>
      </c>
      <c r="AB43" s="48"/>
      <c r="AC43" s="45"/>
      <c r="AD43" s="5" t="n">
        <v>313274</v>
      </c>
      <c r="AE43" s="5" t="n">
        <v>137858</v>
      </c>
      <c r="AF43" s="44" t="s">
        <v>70</v>
      </c>
      <c r="AG43" s="50" t="n">
        <v>0.06</v>
      </c>
      <c r="AH43" s="73"/>
      <c r="AI43" s="52" t="s">
        <v>53</v>
      </c>
      <c r="AJ43" s="52" t="s">
        <v>4</v>
      </c>
      <c r="AK43" s="1" t="s">
        <v>209</v>
      </c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43"/>
      <c r="B44" s="11" t="n">
        <v>36325</v>
      </c>
      <c r="E44" s="68" t="s">
        <v>211</v>
      </c>
      <c r="F44" s="68" t="s">
        <v>212</v>
      </c>
      <c r="G44" s="6" t="s">
        <v>60</v>
      </c>
      <c r="H44" s="5" t="n">
        <v>9828</v>
      </c>
      <c r="I44" s="1"/>
      <c r="J44" s="69"/>
      <c r="K44" s="1"/>
      <c r="L44" s="68"/>
      <c r="M44" s="68"/>
      <c r="N44" s="1" t="s">
        <v>152</v>
      </c>
      <c r="O44" s="53" t="s">
        <v>213</v>
      </c>
      <c r="Q44" s="1"/>
      <c r="R44" s="14"/>
      <c r="S44" s="14" t="n">
        <f aca="false">+R44-Q44</f>
        <v>0</v>
      </c>
      <c r="T44" s="15"/>
      <c r="U44" s="1"/>
      <c r="V44" s="14"/>
      <c r="W44" s="1"/>
      <c r="X44" s="14" t="n">
        <v>1200</v>
      </c>
      <c r="Y44" s="46" t="n">
        <f aca="false">+X44-V44</f>
        <v>1200</v>
      </c>
      <c r="Z44" s="14" t="n">
        <f aca="false">+X44-W44</f>
        <v>1200</v>
      </c>
      <c r="AA44" s="15" t="s">
        <v>214</v>
      </c>
      <c r="AB44" s="48"/>
      <c r="AC44" s="45"/>
      <c r="AD44" s="5"/>
      <c r="AE44" s="5" t="s">
        <v>202</v>
      </c>
      <c r="AF44" s="44" t="s">
        <v>70</v>
      </c>
      <c r="AG44" s="50"/>
      <c r="AH44" s="73"/>
      <c r="AI44" s="52"/>
      <c r="AJ44" s="52" t="s">
        <v>4</v>
      </c>
      <c r="AK44" s="1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22.5" hidden="false" customHeight="false" outlineLevel="0" collapsed="false">
      <c r="A45" s="43"/>
      <c r="B45" s="11"/>
      <c r="E45" s="68" t="s">
        <v>215</v>
      </c>
      <c r="F45" s="81" t="s">
        <v>216</v>
      </c>
      <c r="G45" s="6"/>
      <c r="H45" s="5" t="n">
        <v>6284</v>
      </c>
      <c r="I45" s="1"/>
      <c r="J45" s="69"/>
      <c r="K45" s="1"/>
      <c r="L45" s="68"/>
      <c r="M45" s="68"/>
      <c r="N45" s="1"/>
      <c r="O45" s="1" t="s">
        <v>86</v>
      </c>
      <c r="Q45" s="1"/>
      <c r="R45" s="14"/>
      <c r="S45" s="14"/>
      <c r="T45" s="15"/>
      <c r="U45" s="1" t="n">
        <f aca="false">258+542+206</f>
        <v>1006</v>
      </c>
      <c r="V45" s="1" t="n">
        <v>1006</v>
      </c>
      <c r="W45" s="1" t="n">
        <v>482</v>
      </c>
      <c r="X45" s="1" t="n">
        <v>464</v>
      </c>
      <c r="Y45" s="46" t="n">
        <f aca="false">+X45-V45</f>
        <v>-542</v>
      </c>
      <c r="Z45" s="14"/>
      <c r="AA45" s="15" t="s">
        <v>171</v>
      </c>
      <c r="AB45" s="48"/>
      <c r="AC45" s="45"/>
      <c r="AD45" s="5"/>
      <c r="AE45" s="5"/>
      <c r="AF45" s="44"/>
      <c r="AG45" s="50"/>
      <c r="AH45" s="73"/>
      <c r="AI45" s="52"/>
      <c r="AJ45" s="52"/>
      <c r="AK45" s="1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75" hidden="false" customHeight="false" outlineLevel="0" collapsed="false">
      <c r="A46" s="43"/>
      <c r="B46" s="11" t="s">
        <v>42</v>
      </c>
      <c r="E46" s="3" t="s">
        <v>217</v>
      </c>
      <c r="F46" s="3" t="s">
        <v>218</v>
      </c>
      <c r="G46" s="6" t="s">
        <v>60</v>
      </c>
      <c r="H46" s="6" t="n">
        <v>5579</v>
      </c>
      <c r="I46" s="4" t="n">
        <v>550</v>
      </c>
      <c r="J46" s="4" t="s">
        <v>46</v>
      </c>
      <c r="L46" s="1" t="s">
        <v>47</v>
      </c>
      <c r="M46" s="3" t="s">
        <v>219</v>
      </c>
      <c r="N46" s="45"/>
      <c r="O46" s="1" t="s">
        <v>86</v>
      </c>
      <c r="Q46" s="1" t="n">
        <v>296</v>
      </c>
      <c r="R46" s="1" t="n">
        <v>296</v>
      </c>
      <c r="S46" s="14" t="n">
        <f aca="false">+R46-Q46</f>
        <v>0</v>
      </c>
      <c r="T46" s="15" t="s">
        <v>220</v>
      </c>
      <c r="U46" s="1" t="n">
        <v>15</v>
      </c>
      <c r="V46" s="1" t="n">
        <v>15</v>
      </c>
      <c r="W46" s="1" t="n">
        <v>218</v>
      </c>
      <c r="X46" s="1" t="n">
        <v>218</v>
      </c>
      <c r="Y46" s="46" t="n">
        <f aca="false">+X46-V46</f>
        <v>203</v>
      </c>
      <c r="Z46" s="14" t="n">
        <f aca="false">+X46-W46</f>
        <v>0</v>
      </c>
      <c r="AA46" s="47" t="s">
        <v>69</v>
      </c>
      <c r="AB46" s="15"/>
      <c r="AC46" s="45"/>
      <c r="AD46" s="5" t="n">
        <v>313293</v>
      </c>
      <c r="AE46" s="5" t="n">
        <v>138533</v>
      </c>
      <c r="AF46" s="49" t="s">
        <v>52</v>
      </c>
      <c r="AG46" s="50" t="n">
        <v>0.055</v>
      </c>
      <c r="AH46" s="3"/>
      <c r="AI46" s="52" t="s">
        <v>53</v>
      </c>
      <c r="AJ46" s="52" t="s">
        <v>4</v>
      </c>
      <c r="AK46" s="4" t="s">
        <v>221</v>
      </c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43"/>
      <c r="B47" s="11" t="s">
        <v>42</v>
      </c>
      <c r="E47" s="3" t="s">
        <v>222</v>
      </c>
      <c r="F47" s="3" t="s">
        <v>223</v>
      </c>
      <c r="G47" s="6" t="s">
        <v>60</v>
      </c>
      <c r="H47" s="6" t="n">
        <v>5225</v>
      </c>
      <c r="I47" s="4" t="n">
        <v>601</v>
      </c>
      <c r="J47" s="4" t="s">
        <v>46</v>
      </c>
      <c r="K47" s="4" t="n">
        <v>1</v>
      </c>
      <c r="L47" s="1" t="s">
        <v>47</v>
      </c>
      <c r="M47" s="3" t="s">
        <v>219</v>
      </c>
      <c r="N47" s="45"/>
      <c r="O47" s="1" t="s">
        <v>206</v>
      </c>
      <c r="Q47" s="1" t="n">
        <v>500</v>
      </c>
      <c r="R47" s="1" t="n">
        <v>586</v>
      </c>
      <c r="S47" s="14" t="n">
        <f aca="false">+R47-Q47</f>
        <v>86</v>
      </c>
      <c r="T47" s="8" t="s">
        <v>224</v>
      </c>
      <c r="U47" s="1" t="n">
        <v>528</v>
      </c>
      <c r="V47" s="1" t="n">
        <v>528</v>
      </c>
      <c r="W47" s="1" t="n">
        <v>386</v>
      </c>
      <c r="X47" s="1" t="n">
        <v>386</v>
      </c>
      <c r="Y47" s="46" t="n">
        <f aca="false">+X47-V47</f>
        <v>-142</v>
      </c>
      <c r="Z47" s="14" t="n">
        <f aca="false">+X47-W47</f>
        <v>0</v>
      </c>
      <c r="AA47" s="15" t="s">
        <v>63</v>
      </c>
      <c r="AB47" s="48"/>
      <c r="AC47" s="45"/>
      <c r="AD47" s="5"/>
      <c r="AE47" s="5" t="n">
        <v>133475</v>
      </c>
      <c r="AF47" s="49" t="s">
        <v>52</v>
      </c>
      <c r="AG47" s="50" t="n">
        <v>0.06</v>
      </c>
      <c r="AH47" s="51"/>
      <c r="AI47" s="52" t="s">
        <v>53</v>
      </c>
      <c r="AJ47" s="52" t="s">
        <v>4</v>
      </c>
      <c r="AK47" s="4" t="s">
        <v>221</v>
      </c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54"/>
      <c r="B48" s="55" t="s">
        <v>42</v>
      </c>
      <c r="C48" s="56"/>
      <c r="D48" s="57"/>
      <c r="E48" s="56" t="s">
        <v>225</v>
      </c>
      <c r="F48" s="56" t="s">
        <v>226</v>
      </c>
      <c r="G48" s="58" t="s">
        <v>60</v>
      </c>
      <c r="H48" s="58" t="n">
        <v>4062</v>
      </c>
      <c r="I48" s="57" t="n">
        <v>487</v>
      </c>
      <c r="J48" s="57" t="s">
        <v>46</v>
      </c>
      <c r="K48" s="57"/>
      <c r="L48" s="53" t="s">
        <v>47</v>
      </c>
      <c r="M48" s="56" t="s">
        <v>227</v>
      </c>
      <c r="N48" s="0"/>
      <c r="O48" s="53" t="s">
        <v>86</v>
      </c>
      <c r="P48" s="60"/>
      <c r="Q48" s="53"/>
      <c r="R48" s="53"/>
      <c r="S48" s="61" t="n">
        <f aca="false">+R48-Q48</f>
        <v>0</v>
      </c>
      <c r="T48" s="82" t="s">
        <v>228</v>
      </c>
      <c r="U48" s="53"/>
      <c r="V48" s="53" t="n">
        <v>1</v>
      </c>
      <c r="W48" s="53" t="n">
        <v>198</v>
      </c>
      <c r="X48" s="53" t="n">
        <v>198</v>
      </c>
      <c r="Y48" s="46" t="n">
        <f aca="false">+X48-V48</f>
        <v>197</v>
      </c>
      <c r="Z48" s="61" t="n">
        <f aca="false">+X48-W48</f>
        <v>0</v>
      </c>
      <c r="AA48" s="82" t="s">
        <v>228</v>
      </c>
      <c r="AB48" s="71"/>
      <c r="AD48" s="62" t="n">
        <v>348355</v>
      </c>
      <c r="AE48" s="62" t="n">
        <v>51700</v>
      </c>
      <c r="AF48" s="63" t="s">
        <v>52</v>
      </c>
      <c r="AG48" s="64" t="n">
        <v>0.16</v>
      </c>
      <c r="AH48" s="65" t="n">
        <v>9812</v>
      </c>
      <c r="AI48" s="66" t="s">
        <v>81</v>
      </c>
      <c r="AJ48" s="66" t="s">
        <v>4</v>
      </c>
      <c r="AK48" s="57" t="s">
        <v>229</v>
      </c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54"/>
      <c r="B49" s="55" t="s">
        <v>42</v>
      </c>
      <c r="C49" s="56"/>
      <c r="D49" s="57"/>
      <c r="E49" s="56" t="s">
        <v>230</v>
      </c>
      <c r="F49" s="56" t="s">
        <v>231</v>
      </c>
      <c r="G49" s="58" t="s">
        <v>60</v>
      </c>
      <c r="H49" s="58" t="n">
        <v>6595</v>
      </c>
      <c r="I49" s="57" t="n">
        <v>601</v>
      </c>
      <c r="J49" s="57" t="s">
        <v>46</v>
      </c>
      <c r="K49" s="57"/>
      <c r="L49" s="59" t="s">
        <v>47</v>
      </c>
      <c r="M49" s="56" t="s">
        <v>232</v>
      </c>
      <c r="N49" s="0"/>
      <c r="O49" s="53" t="s">
        <v>98</v>
      </c>
      <c r="P49" s="60"/>
      <c r="Q49" s="53" t="n">
        <v>49</v>
      </c>
      <c r="R49" s="53" t="n">
        <v>49</v>
      </c>
      <c r="S49" s="61" t="n">
        <f aca="false">+R49-Q49</f>
        <v>0</v>
      </c>
      <c r="T49" s="47" t="s">
        <v>69</v>
      </c>
      <c r="U49" s="53" t="n">
        <v>51</v>
      </c>
      <c r="V49" s="53" t="n">
        <v>51</v>
      </c>
      <c r="W49" s="53" t="n">
        <v>58</v>
      </c>
      <c r="X49" s="53" t="n">
        <v>58</v>
      </c>
      <c r="Y49" s="46" t="n">
        <f aca="false">+X49-V49</f>
        <v>7</v>
      </c>
      <c r="Z49" s="61" t="n">
        <f aca="false">+X49-W49</f>
        <v>0</v>
      </c>
      <c r="AA49" s="47" t="s">
        <v>69</v>
      </c>
      <c r="AB49" s="71"/>
      <c r="AD49" s="62" t="n">
        <v>358922</v>
      </c>
      <c r="AE49" s="62" t="n">
        <v>138472</v>
      </c>
      <c r="AF49" s="63" t="s">
        <v>52</v>
      </c>
      <c r="AG49" s="9" t="n">
        <v>0.33</v>
      </c>
      <c r="AH49" s="77" t="n">
        <v>9907</v>
      </c>
      <c r="AI49" s="53" t="s">
        <v>233</v>
      </c>
      <c r="AJ49" s="66" t="s">
        <v>4</v>
      </c>
      <c r="AK49" s="57" t="s">
        <v>234</v>
      </c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22.5" hidden="false" customHeight="false" outlineLevel="0" collapsed="false">
      <c r="A50" s="43"/>
      <c r="B50" s="11" t="s">
        <v>42</v>
      </c>
      <c r="E50" s="3" t="s">
        <v>235</v>
      </c>
      <c r="F50" s="3" t="s">
        <v>236</v>
      </c>
      <c r="G50" s="6" t="s">
        <v>60</v>
      </c>
      <c r="H50" s="6" t="n">
        <v>6569</v>
      </c>
      <c r="I50" s="4" t="n">
        <v>764</v>
      </c>
      <c r="J50" s="4" t="s">
        <v>46</v>
      </c>
      <c r="K50" s="4" t="n">
        <v>1</v>
      </c>
      <c r="L50" s="44" t="s">
        <v>47</v>
      </c>
      <c r="M50" s="3" t="s">
        <v>237</v>
      </c>
      <c r="N50" s="45"/>
      <c r="O50" s="1" t="s">
        <v>125</v>
      </c>
      <c r="Q50" s="1" t="n">
        <v>751</v>
      </c>
      <c r="R50" s="1" t="n">
        <v>751</v>
      </c>
      <c r="S50" s="14" t="n">
        <f aca="false">+R50-Q50</f>
        <v>0</v>
      </c>
      <c r="T50" s="15" t="s">
        <v>63</v>
      </c>
      <c r="U50" s="1" t="n">
        <v>4088</v>
      </c>
      <c r="V50" s="1" t="n">
        <v>4895</v>
      </c>
      <c r="W50" s="1" t="n">
        <v>4647</v>
      </c>
      <c r="X50" s="1" t="n">
        <v>4035</v>
      </c>
      <c r="Y50" s="46" t="n">
        <f aca="false">+X50-V50</f>
        <v>-860</v>
      </c>
      <c r="Z50" s="14" t="n">
        <f aca="false">+X50-W50</f>
        <v>-612</v>
      </c>
      <c r="AA50" s="15" t="s">
        <v>238</v>
      </c>
      <c r="AB50" s="48"/>
      <c r="AC50" s="45"/>
      <c r="AD50" s="5" t="n">
        <v>370007</v>
      </c>
      <c r="AE50" s="5" t="n">
        <v>138528</v>
      </c>
      <c r="AF50" s="49" t="s">
        <v>52</v>
      </c>
      <c r="AG50" s="50" t="n">
        <v>0.06</v>
      </c>
      <c r="AH50" s="51"/>
      <c r="AI50" s="52" t="s">
        <v>121</v>
      </c>
      <c r="AJ50" s="52" t="s">
        <v>4</v>
      </c>
      <c r="AK50" s="4" t="s">
        <v>239</v>
      </c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false" outlineLevel="0" collapsed="false">
      <c r="A51" s="54"/>
      <c r="B51" s="55" t="s">
        <v>42</v>
      </c>
      <c r="C51" s="56"/>
      <c r="D51" s="57"/>
      <c r="E51" s="70" t="s">
        <v>240</v>
      </c>
      <c r="F51" s="70" t="s">
        <v>241</v>
      </c>
      <c r="G51" s="58" t="s">
        <v>60</v>
      </c>
      <c r="H51" s="62" t="n">
        <v>6778</v>
      </c>
      <c r="I51" s="53"/>
      <c r="J51" s="79"/>
      <c r="K51" s="53"/>
      <c r="L51" s="70"/>
      <c r="M51" s="70" t="s">
        <v>242</v>
      </c>
      <c r="N51" s="53"/>
      <c r="O51" s="53" t="s">
        <v>62</v>
      </c>
      <c r="P51" s="60"/>
      <c r="Q51" s="53" t="n">
        <v>197</v>
      </c>
      <c r="R51" s="53" t="n">
        <v>197</v>
      </c>
      <c r="S51" s="61" t="n">
        <f aca="false">+R51-Q51</f>
        <v>0</v>
      </c>
      <c r="T51" s="47" t="s">
        <v>93</v>
      </c>
      <c r="U51" s="53" t="n">
        <v>166</v>
      </c>
      <c r="V51" s="53" t="n">
        <v>166</v>
      </c>
      <c r="W51" s="53" t="n">
        <v>157</v>
      </c>
      <c r="X51" s="53" t="n">
        <v>157</v>
      </c>
      <c r="Y51" s="46" t="n">
        <f aca="false">+X51-V51</f>
        <v>-9</v>
      </c>
      <c r="Z51" s="61" t="n">
        <f aca="false">+X51-W51</f>
        <v>0</v>
      </c>
      <c r="AA51" s="47" t="s">
        <v>69</v>
      </c>
      <c r="AB51" s="71"/>
      <c r="AD51" s="62" t="n">
        <v>361742</v>
      </c>
      <c r="AE51" s="62" t="n">
        <v>137206</v>
      </c>
      <c r="AF51" s="59" t="s">
        <v>52</v>
      </c>
      <c r="AG51" s="64" t="n">
        <v>0.06</v>
      </c>
      <c r="AH51" s="80"/>
      <c r="AI51" s="66" t="s">
        <v>53</v>
      </c>
      <c r="AJ51" s="66" t="s">
        <v>4</v>
      </c>
      <c r="AK51" s="53" t="s">
        <v>243</v>
      </c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22.5" hidden="false" customHeight="false" outlineLevel="0" collapsed="false">
      <c r="A52" s="43"/>
      <c r="B52" s="11" t="s">
        <v>42</v>
      </c>
      <c r="E52" s="3" t="s">
        <v>244</v>
      </c>
      <c r="F52" s="3" t="s">
        <v>245</v>
      </c>
      <c r="G52" s="6" t="s">
        <v>60</v>
      </c>
      <c r="H52" s="6" t="n">
        <v>9610</v>
      </c>
      <c r="I52" s="4" t="n">
        <v>440</v>
      </c>
      <c r="J52" s="4" t="s">
        <v>46</v>
      </c>
      <c r="K52" s="4" t="n">
        <v>1</v>
      </c>
      <c r="L52" s="44" t="s">
        <v>47</v>
      </c>
      <c r="M52" s="3" t="s">
        <v>246</v>
      </c>
      <c r="N52" s="45"/>
      <c r="O52" s="1" t="s">
        <v>247</v>
      </c>
      <c r="Q52" s="74" t="n">
        <v>14794</v>
      </c>
      <c r="R52" s="14" t="n">
        <v>47000</v>
      </c>
      <c r="S52" s="14" t="n">
        <f aca="false">+R52-Q52</f>
        <v>32206</v>
      </c>
      <c r="T52" s="47" t="s">
        <v>248</v>
      </c>
      <c r="U52" s="74" t="n">
        <f aca="false">45779+9277</f>
        <v>55056</v>
      </c>
      <c r="V52" s="1" t="n">
        <v>55902</v>
      </c>
      <c r="W52" s="74" t="n">
        <f aca="false">9277+47332</f>
        <v>56609</v>
      </c>
      <c r="X52" s="1" t="n">
        <v>68000</v>
      </c>
      <c r="Y52" s="46" t="n">
        <f aca="false">+X52-V52</f>
        <v>12098</v>
      </c>
      <c r="Z52" s="14" t="n">
        <f aca="false">+X52-W52</f>
        <v>11391</v>
      </c>
      <c r="AA52" s="47" t="s">
        <v>249</v>
      </c>
      <c r="AB52" s="48"/>
      <c r="AC52" s="45"/>
      <c r="AD52" s="5" t="n">
        <v>313010</v>
      </c>
      <c r="AE52" s="5" t="n">
        <v>137924</v>
      </c>
      <c r="AF52" s="49" t="s">
        <v>52</v>
      </c>
      <c r="AG52" s="50" t="n">
        <v>0.06</v>
      </c>
      <c r="AH52" s="51"/>
      <c r="AI52" s="52"/>
      <c r="AJ52" s="52" t="s">
        <v>4</v>
      </c>
      <c r="AK52" s="4" t="s">
        <v>250</v>
      </c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22.5" hidden="false" customHeight="false" outlineLevel="0" collapsed="false">
      <c r="A53" s="43"/>
      <c r="B53" s="11" t="s">
        <v>42</v>
      </c>
      <c r="C53" s="68"/>
      <c r="D53" s="1"/>
      <c r="E53" s="68" t="s">
        <v>251</v>
      </c>
      <c r="F53" s="68" t="s">
        <v>252</v>
      </c>
      <c r="G53" s="6" t="s">
        <v>60</v>
      </c>
      <c r="H53" s="5" t="n">
        <v>9771</v>
      </c>
      <c r="I53" s="1"/>
      <c r="J53" s="69"/>
      <c r="K53" s="1"/>
      <c r="L53" s="68"/>
      <c r="M53" s="68" t="s">
        <v>253</v>
      </c>
      <c r="N53" s="1" t="s">
        <v>152</v>
      </c>
      <c r="O53" s="1" t="s">
        <v>86</v>
      </c>
      <c r="Q53" s="74" t="n">
        <v>14436</v>
      </c>
      <c r="R53" s="14" t="n">
        <v>12500</v>
      </c>
      <c r="S53" s="14" t="n">
        <f aca="false">+R53-Q53</f>
        <v>-1936</v>
      </c>
      <c r="T53" s="47" t="s">
        <v>254</v>
      </c>
      <c r="U53" s="74" t="n">
        <v>7974</v>
      </c>
      <c r="V53" s="1" t="n">
        <v>5275</v>
      </c>
      <c r="W53" s="74" t="n">
        <v>3792</v>
      </c>
      <c r="X53" s="1" t="n">
        <v>4891</v>
      </c>
      <c r="Y53" s="46" t="n">
        <f aca="false">+X53-V53</f>
        <v>-384</v>
      </c>
      <c r="Z53" s="14" t="n">
        <f aca="false">+X53-W53</f>
        <v>1099</v>
      </c>
      <c r="AA53" s="15" t="s">
        <v>255</v>
      </c>
      <c r="AB53" s="48"/>
      <c r="AC53" s="45"/>
      <c r="AD53" s="5"/>
      <c r="AE53" s="5" t="n">
        <v>139501</v>
      </c>
      <c r="AF53" s="44" t="s">
        <v>70</v>
      </c>
      <c r="AG53" s="50" t="n">
        <v>0.035</v>
      </c>
      <c r="AH53" s="51" t="n">
        <v>9906</v>
      </c>
      <c r="AI53" s="52" t="s">
        <v>71</v>
      </c>
      <c r="AJ53" s="52" t="s">
        <v>4</v>
      </c>
      <c r="AK53" s="1" t="s">
        <v>256</v>
      </c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22.5" hidden="false" customHeight="false" outlineLevel="0" collapsed="false">
      <c r="A54" s="54"/>
      <c r="B54" s="55" t="s">
        <v>42</v>
      </c>
      <c r="C54" s="56"/>
      <c r="D54" s="57"/>
      <c r="E54" s="70" t="s">
        <v>257</v>
      </c>
      <c r="F54" s="70" t="s">
        <v>258</v>
      </c>
      <c r="G54" s="58" t="s">
        <v>60</v>
      </c>
      <c r="H54" s="62" t="n">
        <v>9748</v>
      </c>
      <c r="I54" s="53"/>
      <c r="J54" s="79"/>
      <c r="K54" s="53" t="n">
        <v>1</v>
      </c>
      <c r="L54" s="70"/>
      <c r="M54" s="70" t="s">
        <v>257</v>
      </c>
      <c r="N54" s="53"/>
      <c r="O54" s="53" t="s">
        <v>49</v>
      </c>
      <c r="P54" s="60"/>
      <c r="Q54" s="72" t="n">
        <v>8971</v>
      </c>
      <c r="R54" s="61" t="n">
        <v>10579</v>
      </c>
      <c r="S54" s="61" t="n">
        <f aca="false">+R54-Q54</f>
        <v>1608</v>
      </c>
      <c r="T54" s="15" t="s">
        <v>259</v>
      </c>
      <c r="U54" s="72" t="n">
        <v>8982</v>
      </c>
      <c r="V54" s="1" t="n">
        <v>6758</v>
      </c>
      <c r="W54" s="72" t="n">
        <v>5947</v>
      </c>
      <c r="X54" s="1" t="n">
        <v>5418</v>
      </c>
      <c r="Y54" s="46" t="n">
        <f aca="false">+X54-V54</f>
        <v>-1340</v>
      </c>
      <c r="Z54" s="61" t="n">
        <f aca="false">+X54-W54</f>
        <v>-529</v>
      </c>
      <c r="AA54" s="15" t="s">
        <v>260</v>
      </c>
      <c r="AB54" s="71"/>
      <c r="AD54" s="62" t="n">
        <v>370009</v>
      </c>
      <c r="AE54" s="62" t="n">
        <v>137205</v>
      </c>
      <c r="AF54" s="59" t="s">
        <v>70</v>
      </c>
      <c r="AG54" s="64" t="n">
        <v>0.04</v>
      </c>
      <c r="AH54" s="80"/>
      <c r="AI54" s="66" t="s">
        <v>121</v>
      </c>
      <c r="AJ54" s="66" t="s">
        <v>4</v>
      </c>
      <c r="AK54" s="53" t="s">
        <v>261</v>
      </c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43"/>
      <c r="B55" s="11" t="s">
        <v>42</v>
      </c>
      <c r="C55" s="68"/>
      <c r="D55" s="1"/>
      <c r="E55" s="68" t="s">
        <v>262</v>
      </c>
      <c r="F55" s="3" t="s">
        <v>263</v>
      </c>
      <c r="G55" s="6" t="s">
        <v>60</v>
      </c>
      <c r="H55" s="5" t="n">
        <v>6722</v>
      </c>
      <c r="I55" s="1"/>
      <c r="J55" s="69"/>
      <c r="K55" s="1"/>
      <c r="L55" s="68"/>
      <c r="M55" s="68"/>
      <c r="N55" s="1"/>
      <c r="O55" s="1" t="s">
        <v>125</v>
      </c>
      <c r="Q55" s="1" t="n">
        <v>7153</v>
      </c>
      <c r="R55" s="14" t="n">
        <v>8000</v>
      </c>
      <c r="S55" s="14" t="n">
        <f aca="false">+R55-Q55</f>
        <v>847</v>
      </c>
      <c r="T55" s="15" t="s">
        <v>106</v>
      </c>
      <c r="U55" s="1" t="n">
        <v>7631</v>
      </c>
      <c r="V55" s="1" t="n">
        <v>8000</v>
      </c>
      <c r="W55" s="1" t="n">
        <v>7692</v>
      </c>
      <c r="X55" s="1" t="n">
        <v>7692</v>
      </c>
      <c r="Y55" s="46" t="n">
        <f aca="false">+X55-V55</f>
        <v>-308</v>
      </c>
      <c r="Z55" s="14" t="n">
        <f aca="false">+X55-W55</f>
        <v>0</v>
      </c>
      <c r="AA55" s="47" t="s">
        <v>166</v>
      </c>
      <c r="AB55" s="48"/>
      <c r="AC55" s="45"/>
      <c r="AD55" s="5"/>
      <c r="AE55" s="5" t="n">
        <v>135865</v>
      </c>
      <c r="AF55" s="44" t="s">
        <v>70</v>
      </c>
      <c r="AG55" s="9" t="n">
        <v>0.093</v>
      </c>
      <c r="AH55" s="77" t="n">
        <v>9908</v>
      </c>
      <c r="AI55" s="1" t="s">
        <v>264</v>
      </c>
      <c r="AJ55" s="52" t="s">
        <v>4</v>
      </c>
      <c r="AK55" s="1" t="s">
        <v>64</v>
      </c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43"/>
      <c r="B56" s="11" t="n">
        <v>36325</v>
      </c>
      <c r="E56" s="68" t="s">
        <v>265</v>
      </c>
      <c r="F56" s="68" t="s">
        <v>266</v>
      </c>
      <c r="G56" s="6" t="s">
        <v>60</v>
      </c>
      <c r="H56" s="5" t="n">
        <v>6551</v>
      </c>
      <c r="I56" s="1"/>
      <c r="J56" s="69"/>
      <c r="K56" s="1"/>
      <c r="L56" s="68"/>
      <c r="M56" s="68"/>
      <c r="N56" s="1" t="s">
        <v>152</v>
      </c>
      <c r="O56" s="53" t="s">
        <v>267</v>
      </c>
      <c r="Q56" s="1"/>
      <c r="R56" s="14"/>
      <c r="S56" s="14" t="n">
        <f aca="false">+R56-Q56</f>
        <v>0</v>
      </c>
      <c r="T56" s="15"/>
      <c r="U56" s="1"/>
      <c r="V56" s="14"/>
      <c r="W56" s="1" t="n">
        <v>159</v>
      </c>
      <c r="X56" s="1" t="n">
        <v>159</v>
      </c>
      <c r="Y56" s="46" t="n">
        <f aca="false">+X56-V56</f>
        <v>159</v>
      </c>
      <c r="Z56" s="14" t="n">
        <f aca="false">+X56-W56</f>
        <v>0</v>
      </c>
      <c r="AA56" s="15" t="s">
        <v>166</v>
      </c>
      <c r="AB56" s="48"/>
      <c r="AC56" s="45"/>
      <c r="AD56" s="5"/>
      <c r="AE56" s="5" t="s">
        <v>202</v>
      </c>
      <c r="AF56" s="44" t="s">
        <v>70</v>
      </c>
      <c r="AG56" s="50"/>
      <c r="AH56" s="73"/>
      <c r="AI56" s="52"/>
      <c r="AJ56" s="52" t="s">
        <v>4</v>
      </c>
      <c r="AK56" s="1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43"/>
      <c r="B57" s="11" t="n">
        <v>36325</v>
      </c>
      <c r="E57" s="68" t="s">
        <v>265</v>
      </c>
      <c r="F57" s="68" t="s">
        <v>268</v>
      </c>
      <c r="G57" s="6" t="s">
        <v>60</v>
      </c>
      <c r="H57" s="5" t="n">
        <v>6835</v>
      </c>
      <c r="I57" s="1"/>
      <c r="J57" s="69"/>
      <c r="K57" s="1"/>
      <c r="L57" s="68"/>
      <c r="M57" s="68" t="s">
        <v>151</v>
      </c>
      <c r="N57" s="1" t="s">
        <v>152</v>
      </c>
      <c r="O57" s="53" t="s">
        <v>62</v>
      </c>
      <c r="Q57" s="1"/>
      <c r="R57" s="14"/>
      <c r="S57" s="14" t="n">
        <f aca="false">+R57-Q57</f>
        <v>0</v>
      </c>
      <c r="T57" s="15" t="s">
        <v>153</v>
      </c>
      <c r="U57" s="1"/>
      <c r="V57" s="1" t="n">
        <v>24</v>
      </c>
      <c r="W57" s="1" t="n">
        <v>23</v>
      </c>
      <c r="X57" s="1" t="n">
        <v>23</v>
      </c>
      <c r="Y57" s="46" t="n">
        <f aca="false">+X57-V57</f>
        <v>-1</v>
      </c>
      <c r="Z57" s="14" t="n">
        <f aca="false">+X57-W57</f>
        <v>0</v>
      </c>
      <c r="AA57" s="15" t="s">
        <v>269</v>
      </c>
      <c r="AB57" s="48"/>
      <c r="AC57" s="45"/>
      <c r="AD57" s="5"/>
      <c r="AE57" s="5" t="s">
        <v>202</v>
      </c>
      <c r="AF57" s="44" t="s">
        <v>70</v>
      </c>
      <c r="AG57" s="50" t="n">
        <v>0.025</v>
      </c>
      <c r="AH57" s="73"/>
      <c r="AI57" s="52" t="s">
        <v>53</v>
      </c>
      <c r="AJ57" s="78"/>
      <c r="AK57" s="1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22.5" hidden="false" customHeight="false" outlineLevel="0" collapsed="false">
      <c r="A58" s="43"/>
      <c r="B58" s="11" t="s">
        <v>42</v>
      </c>
      <c r="E58" s="3" t="s">
        <v>265</v>
      </c>
      <c r="F58" s="3" t="s">
        <v>270</v>
      </c>
      <c r="G58" s="6" t="s">
        <v>60</v>
      </c>
      <c r="H58" s="6" t="n">
        <v>9656</v>
      </c>
      <c r="I58" s="4" t="n">
        <v>550</v>
      </c>
      <c r="J58" s="4" t="s">
        <v>46</v>
      </c>
      <c r="L58" s="44" t="s">
        <v>47</v>
      </c>
      <c r="M58" s="3" t="s">
        <v>271</v>
      </c>
      <c r="N58" s="45"/>
      <c r="O58" s="1" t="s">
        <v>86</v>
      </c>
      <c r="Q58" s="74" t="n">
        <v>746</v>
      </c>
      <c r="R58" s="74" t="n">
        <v>746</v>
      </c>
      <c r="S58" s="14" t="n">
        <f aca="false">+R58-Q58</f>
        <v>0</v>
      </c>
      <c r="T58" s="15" t="s">
        <v>272</v>
      </c>
      <c r="U58" s="74" t="n">
        <v>922</v>
      </c>
      <c r="V58" s="74" t="n">
        <v>950</v>
      </c>
      <c r="W58" s="74" t="n">
        <v>1041</v>
      </c>
      <c r="X58" s="74" t="n">
        <v>1041</v>
      </c>
      <c r="Y58" s="46" t="n">
        <f aca="false">+X58-V58</f>
        <v>91</v>
      </c>
      <c r="Z58" s="14" t="n">
        <f aca="false">+X58-W58</f>
        <v>0</v>
      </c>
      <c r="AA58" s="15" t="s">
        <v>171</v>
      </c>
      <c r="AB58" s="48"/>
      <c r="AC58" s="45"/>
      <c r="AD58" s="5" t="n">
        <v>309891</v>
      </c>
      <c r="AE58" s="5" t="n">
        <v>125892</v>
      </c>
      <c r="AF58" s="49" t="s">
        <v>52</v>
      </c>
      <c r="AG58" s="50" t="n">
        <v>0.054</v>
      </c>
      <c r="AH58" s="51" t="n">
        <v>9812</v>
      </c>
      <c r="AI58" s="52" t="s">
        <v>81</v>
      </c>
      <c r="AJ58" s="52" t="s">
        <v>4</v>
      </c>
      <c r="AK58" s="4" t="s">
        <v>273</v>
      </c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54"/>
      <c r="B59" s="55" t="n">
        <v>36423</v>
      </c>
      <c r="C59" s="56"/>
      <c r="D59" s="57"/>
      <c r="E59" s="70" t="s">
        <v>274</v>
      </c>
      <c r="F59" s="68" t="s">
        <v>275</v>
      </c>
      <c r="G59" s="58" t="s">
        <v>60</v>
      </c>
      <c r="H59" s="62" t="n">
        <v>9758</v>
      </c>
      <c r="I59" s="53"/>
      <c r="J59" s="79"/>
      <c r="K59" s="53"/>
      <c r="L59" s="70"/>
      <c r="M59" s="70" t="s">
        <v>274</v>
      </c>
      <c r="N59" s="53" t="s">
        <v>152</v>
      </c>
      <c r="O59" s="53" t="s">
        <v>49</v>
      </c>
      <c r="P59" s="60"/>
      <c r="Q59" s="72"/>
      <c r="R59" s="61" t="n">
        <v>1884</v>
      </c>
      <c r="S59" s="61" t="n">
        <f aca="false">+R59-Q59</f>
        <v>1884</v>
      </c>
      <c r="T59" s="47" t="s">
        <v>165</v>
      </c>
      <c r="U59" s="72" t="n">
        <v>174</v>
      </c>
      <c r="V59" s="1" t="n">
        <v>174</v>
      </c>
      <c r="W59" s="72" t="n">
        <v>246</v>
      </c>
      <c r="X59" s="1" t="n">
        <v>339</v>
      </c>
      <c r="Y59" s="46" t="n">
        <f aca="false">+X59-V59</f>
        <v>165</v>
      </c>
      <c r="Z59" s="61" t="n">
        <f aca="false">+X59-W59</f>
        <v>93</v>
      </c>
      <c r="AA59" s="47" t="s">
        <v>276</v>
      </c>
      <c r="AB59" s="71"/>
      <c r="AD59" s="62"/>
      <c r="AE59" s="62" t="s">
        <v>202</v>
      </c>
      <c r="AF59" s="59" t="s">
        <v>70</v>
      </c>
      <c r="AG59" s="64"/>
      <c r="AH59" s="80"/>
      <c r="AI59" s="66"/>
      <c r="AJ59" s="66" t="s">
        <v>4</v>
      </c>
      <c r="AK59" s="53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54"/>
      <c r="B60" s="55" t="s">
        <v>42</v>
      </c>
      <c r="C60" s="56"/>
      <c r="D60" s="57"/>
      <c r="E60" s="56" t="s">
        <v>277</v>
      </c>
      <c r="F60" s="56" t="s">
        <v>278</v>
      </c>
      <c r="G60" s="58" t="s">
        <v>60</v>
      </c>
      <c r="H60" s="58" t="n">
        <v>6746</v>
      </c>
      <c r="I60" s="57" t="n">
        <v>600</v>
      </c>
      <c r="J60" s="57" t="s">
        <v>46</v>
      </c>
      <c r="K60" s="57"/>
      <c r="L60" s="59" t="s">
        <v>47</v>
      </c>
      <c r="M60" s="56" t="s">
        <v>274</v>
      </c>
      <c r="N60" s="0"/>
      <c r="O60" s="53" t="s">
        <v>49</v>
      </c>
      <c r="P60" s="60"/>
      <c r="Q60" s="53" t="n">
        <v>1143</v>
      </c>
      <c r="R60" s="53" t="n">
        <v>1143</v>
      </c>
      <c r="S60" s="61" t="n">
        <f aca="false">+R60-Q60</f>
        <v>0</v>
      </c>
      <c r="T60" s="47" t="s">
        <v>170</v>
      </c>
      <c r="U60" s="53" t="n">
        <v>811</v>
      </c>
      <c r="V60" s="1" t="n">
        <v>811</v>
      </c>
      <c r="W60" s="53" t="n">
        <v>811</v>
      </c>
      <c r="X60" s="53" t="n">
        <v>811</v>
      </c>
      <c r="Y60" s="46" t="n">
        <f aca="false">+X60-V60</f>
        <v>0</v>
      </c>
      <c r="Z60" s="61" t="n">
        <f aca="false">+X60-W60</f>
        <v>0</v>
      </c>
      <c r="AA60" s="15" t="s">
        <v>166</v>
      </c>
      <c r="AB60" s="71"/>
      <c r="AD60" s="62" t="n">
        <v>341314</v>
      </c>
      <c r="AE60" s="62" t="n">
        <v>135872</v>
      </c>
      <c r="AF60" s="63" t="s">
        <v>52</v>
      </c>
      <c r="AG60" s="64" t="n">
        <v>0.085</v>
      </c>
      <c r="AH60" s="65" t="n">
        <v>9812</v>
      </c>
      <c r="AI60" s="66" t="s">
        <v>81</v>
      </c>
      <c r="AJ60" s="66" t="s">
        <v>4</v>
      </c>
      <c r="AK60" s="57" t="s">
        <v>279</v>
      </c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54"/>
      <c r="B61" s="55" t="s">
        <v>42</v>
      </c>
      <c r="C61" s="56"/>
      <c r="D61" s="57"/>
      <c r="E61" s="56" t="s">
        <v>277</v>
      </c>
      <c r="F61" s="56" t="s">
        <v>280</v>
      </c>
      <c r="G61" s="58" t="s">
        <v>60</v>
      </c>
      <c r="H61" s="58" t="n">
        <v>6764</v>
      </c>
      <c r="I61" s="57" t="n">
        <v>600</v>
      </c>
      <c r="J61" s="57" t="s">
        <v>46</v>
      </c>
      <c r="K61" s="57"/>
      <c r="L61" s="59" t="s">
        <v>47</v>
      </c>
      <c r="M61" s="56" t="s">
        <v>274</v>
      </c>
      <c r="N61" s="0"/>
      <c r="O61" s="1" t="s">
        <v>49</v>
      </c>
      <c r="P61" s="60"/>
      <c r="Q61" s="53" t="n">
        <v>492</v>
      </c>
      <c r="R61" s="53" t="n">
        <v>492</v>
      </c>
      <c r="S61" s="61" t="n">
        <f aca="false">+R61-Q61</f>
        <v>0</v>
      </c>
      <c r="T61" s="47" t="s">
        <v>69</v>
      </c>
      <c r="U61" s="53" t="n">
        <v>426</v>
      </c>
      <c r="V61" s="53" t="n">
        <v>426</v>
      </c>
      <c r="W61" s="53" t="n">
        <v>426</v>
      </c>
      <c r="X61" s="53" t="n">
        <v>426</v>
      </c>
      <c r="Y61" s="46" t="n">
        <f aca="false">+X61-V61</f>
        <v>0</v>
      </c>
      <c r="Z61" s="61" t="n">
        <f aca="false">+X61-W61</f>
        <v>0</v>
      </c>
      <c r="AA61" s="15" t="s">
        <v>63</v>
      </c>
      <c r="AB61" s="71"/>
      <c r="AD61" s="62" t="n">
        <v>341315</v>
      </c>
      <c r="AE61" s="62" t="n">
        <v>133274</v>
      </c>
      <c r="AF61" s="57" t="s">
        <v>52</v>
      </c>
      <c r="AG61" s="64" t="n">
        <v>0.087</v>
      </c>
      <c r="AH61" s="65" t="n">
        <v>9812</v>
      </c>
      <c r="AI61" s="66" t="s">
        <v>81</v>
      </c>
      <c r="AJ61" s="66" t="s">
        <v>4</v>
      </c>
      <c r="AK61" s="57" t="s">
        <v>279</v>
      </c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43"/>
      <c r="B62" s="11" t="s">
        <v>42</v>
      </c>
      <c r="E62" s="3" t="s">
        <v>277</v>
      </c>
      <c r="F62" s="3" t="s">
        <v>281</v>
      </c>
      <c r="G62" s="6" t="s">
        <v>60</v>
      </c>
      <c r="H62" s="6" t="n">
        <v>9634</v>
      </c>
      <c r="I62" s="4" t="n">
        <v>600</v>
      </c>
      <c r="J62" s="4" t="s">
        <v>46</v>
      </c>
      <c r="L62" s="44" t="s">
        <v>47</v>
      </c>
      <c r="M62" s="3" t="s">
        <v>274</v>
      </c>
      <c r="N62" s="45"/>
      <c r="O62" s="1" t="s">
        <v>49</v>
      </c>
      <c r="Q62" s="1" t="n">
        <v>1481</v>
      </c>
      <c r="R62" s="1" t="n">
        <v>1481</v>
      </c>
      <c r="S62" s="14" t="n">
        <f aca="false">+R62-Q62</f>
        <v>0</v>
      </c>
      <c r="T62" s="47" t="s">
        <v>170</v>
      </c>
      <c r="U62" s="1" t="n">
        <v>1474</v>
      </c>
      <c r="V62" s="1" t="n">
        <v>1474</v>
      </c>
      <c r="W62" s="1" t="n">
        <v>1474</v>
      </c>
      <c r="X62" s="1" t="n">
        <v>1474</v>
      </c>
      <c r="Y62" s="46" t="n">
        <f aca="false">+X62-V62</f>
        <v>0</v>
      </c>
      <c r="Z62" s="14" t="n">
        <f aca="false">+X62-W62</f>
        <v>0</v>
      </c>
      <c r="AA62" s="47" t="s">
        <v>166</v>
      </c>
      <c r="AB62" s="48"/>
      <c r="AC62" s="45"/>
      <c r="AD62" s="5" t="n">
        <v>341318</v>
      </c>
      <c r="AE62" s="5" t="n">
        <v>133274</v>
      </c>
      <c r="AF62" s="49" t="s">
        <v>52</v>
      </c>
      <c r="AG62" s="50" t="n">
        <v>0.15</v>
      </c>
      <c r="AH62" s="51" t="n">
        <v>9904</v>
      </c>
      <c r="AI62" s="52" t="s">
        <v>71</v>
      </c>
      <c r="AJ62" s="52" t="s">
        <v>4</v>
      </c>
      <c r="AK62" s="4" t="s">
        <v>279</v>
      </c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  <c r="BM62" s="83"/>
      <c r="BN62" s="83"/>
      <c r="BO62" s="83"/>
      <c r="BP62" s="83"/>
      <c r="BQ62" s="83"/>
      <c r="BR62" s="83"/>
      <c r="BS62" s="83"/>
      <c r="BT62" s="83"/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  <c r="EN62" s="83"/>
      <c r="EO62" s="83"/>
      <c r="EP62" s="83"/>
      <c r="EQ62" s="83"/>
      <c r="ER62" s="83"/>
      <c r="ES62" s="83"/>
      <c r="ET62" s="83"/>
      <c r="EU62" s="83"/>
      <c r="EV62" s="83"/>
      <c r="EW62" s="83"/>
      <c r="EX62" s="83"/>
      <c r="EY62" s="83"/>
      <c r="EZ62" s="83"/>
      <c r="FA62" s="83"/>
      <c r="FB62" s="83"/>
      <c r="FC62" s="83"/>
      <c r="FD62" s="83"/>
      <c r="FE62" s="83"/>
      <c r="FF62" s="83"/>
      <c r="FG62" s="83"/>
      <c r="FH62" s="83"/>
      <c r="FI62" s="83"/>
      <c r="FJ62" s="83"/>
      <c r="FK62" s="83"/>
      <c r="FL62" s="83"/>
      <c r="FM62" s="83"/>
      <c r="FN62" s="83"/>
      <c r="FO62" s="83"/>
      <c r="FP62" s="83"/>
      <c r="FQ62" s="83"/>
      <c r="FR62" s="83"/>
      <c r="FS62" s="83"/>
      <c r="FT62" s="83"/>
      <c r="FU62" s="83"/>
      <c r="FV62" s="83"/>
      <c r="FW62" s="83"/>
      <c r="FX62" s="83"/>
      <c r="FY62" s="83"/>
      <c r="FZ62" s="83"/>
      <c r="GA62" s="83"/>
      <c r="GB62" s="83"/>
      <c r="GC62" s="83"/>
      <c r="GD62" s="83"/>
      <c r="GE62" s="83"/>
      <c r="GF62" s="83"/>
      <c r="GG62" s="83"/>
      <c r="GH62" s="83"/>
      <c r="GI62" s="83"/>
      <c r="GJ62" s="83"/>
      <c r="GK62" s="83"/>
      <c r="GL62" s="83"/>
      <c r="GM62" s="83"/>
      <c r="GN62" s="83"/>
      <c r="GO62" s="83"/>
      <c r="GP62" s="83"/>
      <c r="GQ62" s="83"/>
      <c r="GR62" s="83"/>
      <c r="GS62" s="83"/>
      <c r="GT62" s="83"/>
      <c r="GU62" s="83"/>
      <c r="GV62" s="83"/>
      <c r="GW62" s="83"/>
      <c r="GX62" s="83"/>
      <c r="GY62" s="83"/>
      <c r="GZ62" s="83"/>
      <c r="HA62" s="83"/>
      <c r="HB62" s="83"/>
      <c r="HC62" s="83"/>
      <c r="HD62" s="83"/>
      <c r="HE62" s="83"/>
      <c r="HF62" s="83"/>
      <c r="HG62" s="83"/>
      <c r="HH62" s="83"/>
      <c r="HI62" s="83"/>
      <c r="HJ62" s="83"/>
      <c r="HK62" s="83"/>
      <c r="HL62" s="83"/>
      <c r="HM62" s="83"/>
      <c r="HN62" s="83"/>
      <c r="HO62" s="83"/>
      <c r="HP62" s="83"/>
      <c r="HQ62" s="83"/>
      <c r="HR62" s="83"/>
      <c r="HS62" s="83"/>
      <c r="HT62" s="83"/>
      <c r="HU62" s="83"/>
      <c r="HV62" s="83"/>
      <c r="HW62" s="83"/>
      <c r="HX62" s="83"/>
      <c r="HY62" s="83"/>
      <c r="HZ62" s="83"/>
      <c r="IA62" s="83"/>
      <c r="IB62" s="83"/>
      <c r="IC62" s="83"/>
      <c r="ID62" s="83"/>
      <c r="IE62" s="83"/>
      <c r="IF62" s="83"/>
      <c r="IG62" s="83"/>
      <c r="IH62" s="83"/>
      <c r="II62" s="83"/>
      <c r="IJ62" s="83"/>
      <c r="IK62" s="83"/>
      <c r="IL62" s="83"/>
      <c r="IM62" s="83"/>
      <c r="IN62" s="83"/>
      <c r="IO62" s="83"/>
      <c r="IP62" s="83"/>
      <c r="IQ62" s="83"/>
      <c r="IR62" s="83"/>
      <c r="IS62" s="83"/>
      <c r="IT62" s="83"/>
      <c r="IU62" s="83"/>
      <c r="IV62" s="83"/>
      <c r="IW62" s="83"/>
    </row>
    <row r="63" customFormat="false" ht="22.5" hidden="false" customHeight="false" outlineLevel="0" collapsed="false">
      <c r="A63" s="54"/>
      <c r="B63" s="55" t="s">
        <v>42</v>
      </c>
      <c r="C63" s="56"/>
      <c r="D63" s="57"/>
      <c r="E63" s="56" t="s">
        <v>282</v>
      </c>
      <c r="F63" s="56" t="s">
        <v>131</v>
      </c>
      <c r="G63" s="58" t="s">
        <v>60</v>
      </c>
      <c r="H63" s="58" t="n">
        <v>6884</v>
      </c>
      <c r="I63" s="57" t="n">
        <v>650</v>
      </c>
      <c r="J63" s="57" t="s">
        <v>46</v>
      </c>
      <c r="K63" s="57"/>
      <c r="L63" s="59" t="s">
        <v>47</v>
      </c>
      <c r="M63" s="56" t="s">
        <v>283</v>
      </c>
      <c r="N63" s="0"/>
      <c r="O63" s="53" t="s">
        <v>68</v>
      </c>
      <c r="P63" s="60"/>
      <c r="Q63" s="53" t="n">
        <f aca="false">8440+30540+3379</f>
        <v>42359</v>
      </c>
      <c r="R63" s="61" t="n">
        <v>43593</v>
      </c>
      <c r="S63" s="61" t="n">
        <f aca="false">+R63-Q63</f>
        <v>1234</v>
      </c>
      <c r="T63" s="47" t="s">
        <v>165</v>
      </c>
      <c r="U63" s="53" t="n">
        <f aca="false">30365+3037+10269</f>
        <v>43671</v>
      </c>
      <c r="V63" s="1" t="n">
        <v>45289</v>
      </c>
      <c r="W63" s="53" t="n">
        <f aca="false">19105+8682+1404</f>
        <v>29191</v>
      </c>
      <c r="X63" s="1" t="n">
        <v>47877</v>
      </c>
      <c r="Y63" s="46" t="n">
        <f aca="false">+X63-V63</f>
        <v>2588</v>
      </c>
      <c r="Z63" s="61" t="n">
        <f aca="false">+X63-W63</f>
        <v>18686</v>
      </c>
      <c r="AA63" s="47" t="s">
        <v>133</v>
      </c>
      <c r="AB63" s="71"/>
      <c r="AD63" s="62" t="n">
        <v>304462</v>
      </c>
      <c r="AE63" s="62" t="n">
        <v>125899</v>
      </c>
      <c r="AF63" s="57" t="s">
        <v>52</v>
      </c>
      <c r="AG63" s="84" t="n">
        <v>0.06</v>
      </c>
      <c r="AH63" s="58"/>
      <c r="AI63" s="82" t="s">
        <v>121</v>
      </c>
      <c r="AJ63" s="66"/>
      <c r="AK63" s="57" t="s">
        <v>284</v>
      </c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22.5" hidden="false" customHeight="false" outlineLevel="0" collapsed="false">
      <c r="A64" s="54"/>
      <c r="B64" s="55" t="s">
        <v>42</v>
      </c>
      <c r="C64" s="56"/>
      <c r="D64" s="57"/>
      <c r="E64" s="56" t="s">
        <v>285</v>
      </c>
      <c r="F64" s="56" t="s">
        <v>286</v>
      </c>
      <c r="G64" s="58" t="s">
        <v>60</v>
      </c>
      <c r="H64" s="58" t="n">
        <v>6018</v>
      </c>
      <c r="I64" s="57" t="n">
        <v>430</v>
      </c>
      <c r="J64" s="57" t="s">
        <v>46</v>
      </c>
      <c r="K64" s="57"/>
      <c r="L64" s="59" t="s">
        <v>47</v>
      </c>
      <c r="M64" s="56" t="s">
        <v>287</v>
      </c>
      <c r="N64" s="0"/>
      <c r="O64" s="53" t="s">
        <v>288</v>
      </c>
      <c r="P64" s="60"/>
      <c r="Q64" s="72" t="n">
        <v>5062</v>
      </c>
      <c r="R64" s="53" t="n">
        <v>5062</v>
      </c>
      <c r="S64" s="61" t="n">
        <f aca="false">+R64-Q64</f>
        <v>0</v>
      </c>
      <c r="T64" s="47" t="s">
        <v>289</v>
      </c>
      <c r="U64" s="72" t="n">
        <v>5544</v>
      </c>
      <c r="V64" s="1" t="n">
        <v>4941</v>
      </c>
      <c r="W64" s="72" t="n">
        <v>5624</v>
      </c>
      <c r="X64" s="1" t="n">
        <v>5624</v>
      </c>
      <c r="Y64" s="46" t="n">
        <f aca="false">+X64-V64</f>
        <v>683</v>
      </c>
      <c r="Z64" s="61" t="n">
        <f aca="false">+X64-W64</f>
        <v>0</v>
      </c>
      <c r="AA64" s="15" t="s">
        <v>171</v>
      </c>
      <c r="AB64" s="71"/>
      <c r="AD64" s="62" t="n">
        <v>359691</v>
      </c>
      <c r="AE64" s="62" t="n">
        <v>133304</v>
      </c>
      <c r="AF64" s="63" t="s">
        <v>52</v>
      </c>
      <c r="AG64" s="64" t="n">
        <v>0.06</v>
      </c>
      <c r="AH64" s="65"/>
      <c r="AI64" s="66" t="s">
        <v>121</v>
      </c>
      <c r="AJ64" s="66" t="s">
        <v>4</v>
      </c>
      <c r="AK64" s="57" t="s">
        <v>64</v>
      </c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22.5" hidden="false" customHeight="false" outlineLevel="0" collapsed="false">
      <c r="A65" s="54"/>
      <c r="B65" s="55" t="s">
        <v>42</v>
      </c>
      <c r="C65" s="56"/>
      <c r="D65" s="57"/>
      <c r="E65" s="56" t="s">
        <v>285</v>
      </c>
      <c r="F65" s="56" t="s">
        <v>290</v>
      </c>
      <c r="G65" s="58" t="s">
        <v>60</v>
      </c>
      <c r="H65" s="58" t="n">
        <v>6029</v>
      </c>
      <c r="I65" s="57" t="n">
        <v>430</v>
      </c>
      <c r="J65" s="57" t="s">
        <v>46</v>
      </c>
      <c r="K65" s="57"/>
      <c r="L65" s="59" t="s">
        <v>47</v>
      </c>
      <c r="M65" s="56" t="s">
        <v>287</v>
      </c>
      <c r="N65" s="0"/>
      <c r="O65" s="53" t="s">
        <v>288</v>
      </c>
      <c r="P65" s="60"/>
      <c r="Q65" s="72" t="n">
        <v>4574</v>
      </c>
      <c r="R65" s="61" t="n">
        <v>4574</v>
      </c>
      <c r="S65" s="61" t="n">
        <f aca="false">+R65-Q65</f>
        <v>0</v>
      </c>
      <c r="T65" s="47" t="s">
        <v>170</v>
      </c>
      <c r="U65" s="72" t="n">
        <v>3585</v>
      </c>
      <c r="V65" s="1" t="n">
        <v>4001</v>
      </c>
      <c r="W65" s="72" t="n">
        <v>4120</v>
      </c>
      <c r="X65" s="1" t="n">
        <v>4120</v>
      </c>
      <c r="Y65" s="46" t="n">
        <f aca="false">+X65-V65</f>
        <v>119</v>
      </c>
      <c r="Z65" s="61" t="n">
        <f aca="false">+X65-W65</f>
        <v>0</v>
      </c>
      <c r="AA65" s="47" t="s">
        <v>171</v>
      </c>
      <c r="AB65" s="71"/>
      <c r="AD65" s="62" t="n">
        <v>359688</v>
      </c>
      <c r="AE65" s="62" t="n">
        <v>133304</v>
      </c>
      <c r="AF65" s="63" t="s">
        <v>52</v>
      </c>
      <c r="AG65" s="64" t="n">
        <v>0.06</v>
      </c>
      <c r="AH65" s="65"/>
      <c r="AI65" s="66"/>
      <c r="AJ65" s="66" t="s">
        <v>4</v>
      </c>
      <c r="AK65" s="57" t="s">
        <v>64</v>
      </c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22.5" hidden="false" customHeight="false" outlineLevel="0" collapsed="false">
      <c r="A66" s="43"/>
      <c r="B66" s="11" t="s">
        <v>42</v>
      </c>
      <c r="E66" s="3" t="s">
        <v>285</v>
      </c>
      <c r="F66" s="3" t="s">
        <v>291</v>
      </c>
      <c r="G66" s="6" t="s">
        <v>60</v>
      </c>
      <c r="H66" s="6" t="n">
        <v>6154</v>
      </c>
      <c r="I66" s="4" t="n">
        <v>767</v>
      </c>
      <c r="J66" s="4" t="s">
        <v>46</v>
      </c>
      <c r="K66" s="4" t="n">
        <v>1</v>
      </c>
      <c r="L66" s="44" t="s">
        <v>47</v>
      </c>
      <c r="M66" s="3" t="s">
        <v>287</v>
      </c>
      <c r="N66" s="45"/>
      <c r="O66" s="1" t="s">
        <v>288</v>
      </c>
      <c r="Q66" s="1" t="n">
        <v>3644</v>
      </c>
      <c r="R66" s="14" t="n">
        <v>3645</v>
      </c>
      <c r="S66" s="14" t="n">
        <f aca="false">+R66-Q66</f>
        <v>1</v>
      </c>
      <c r="T66" s="15" t="s">
        <v>292</v>
      </c>
      <c r="U66" s="1" t="n">
        <v>3526</v>
      </c>
      <c r="V66" s="1" t="n">
        <v>3481</v>
      </c>
      <c r="W66" s="1" t="n">
        <v>3462</v>
      </c>
      <c r="X66" s="1" t="n">
        <v>3309</v>
      </c>
      <c r="Y66" s="46" t="n">
        <f aca="false">+X66-V66</f>
        <v>-172</v>
      </c>
      <c r="Z66" s="14" t="n">
        <f aca="false">+X66-W66</f>
        <v>-153</v>
      </c>
      <c r="AA66" s="15" t="s">
        <v>255</v>
      </c>
      <c r="AB66" s="48"/>
      <c r="AC66" s="45"/>
      <c r="AD66" s="5" t="n">
        <v>311694</v>
      </c>
      <c r="AE66" s="5" t="n">
        <v>133304</v>
      </c>
      <c r="AF66" s="49" t="s">
        <v>52</v>
      </c>
      <c r="AG66" s="50" t="n">
        <v>0.06</v>
      </c>
      <c r="AH66" s="51"/>
      <c r="AI66" s="52" t="s">
        <v>121</v>
      </c>
      <c r="AJ66" s="52" t="s">
        <v>4</v>
      </c>
      <c r="AK66" s="4" t="s">
        <v>64</v>
      </c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22.5" hidden="false" customHeight="false" outlineLevel="0" collapsed="false">
      <c r="A67" s="43"/>
      <c r="B67" s="11" t="s">
        <v>42</v>
      </c>
      <c r="E67" s="3" t="s">
        <v>285</v>
      </c>
      <c r="F67" s="3" t="s">
        <v>293</v>
      </c>
      <c r="G67" s="6" t="s">
        <v>60</v>
      </c>
      <c r="H67" s="6" t="n">
        <v>6706</v>
      </c>
      <c r="I67" s="4" t="n">
        <v>767</v>
      </c>
      <c r="J67" s="4" t="s">
        <v>46</v>
      </c>
      <c r="K67" s="4" t="n">
        <v>1</v>
      </c>
      <c r="L67" s="44" t="s">
        <v>47</v>
      </c>
      <c r="M67" s="3" t="s">
        <v>287</v>
      </c>
      <c r="N67" s="45"/>
      <c r="O67" s="1" t="s">
        <v>288</v>
      </c>
      <c r="Q67" s="1" t="n">
        <v>1526</v>
      </c>
      <c r="R67" s="1" t="n">
        <v>1526</v>
      </c>
      <c r="S67" s="14" t="n">
        <f aca="false">+R67-Q67</f>
        <v>0</v>
      </c>
      <c r="T67" s="47" t="s">
        <v>170</v>
      </c>
      <c r="U67" s="1" t="n">
        <v>926</v>
      </c>
      <c r="V67" s="1" t="n">
        <v>885</v>
      </c>
      <c r="W67" s="1" t="n">
        <v>860</v>
      </c>
      <c r="X67" s="1" t="n">
        <v>860</v>
      </c>
      <c r="Y67" s="46" t="n">
        <f aca="false">+X67-V67</f>
        <v>-25</v>
      </c>
      <c r="Z67" s="14" t="n">
        <f aca="false">+X67-W67</f>
        <v>0</v>
      </c>
      <c r="AA67" s="47" t="s">
        <v>100</v>
      </c>
      <c r="AB67" s="48"/>
      <c r="AC67" s="45"/>
      <c r="AD67" s="5" t="n">
        <v>359692</v>
      </c>
      <c r="AE67" s="5" t="n">
        <v>133304</v>
      </c>
      <c r="AF67" s="49" t="s">
        <v>52</v>
      </c>
      <c r="AG67" s="50" t="n">
        <v>0.06</v>
      </c>
      <c r="AH67" s="51"/>
      <c r="AI67" s="52" t="s">
        <v>121</v>
      </c>
      <c r="AJ67" s="52" t="s">
        <v>4</v>
      </c>
      <c r="AK67" s="4" t="s">
        <v>64</v>
      </c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43"/>
      <c r="B68" s="11" t="s">
        <v>42</v>
      </c>
      <c r="E68" s="3" t="s">
        <v>294</v>
      </c>
      <c r="F68" s="3" t="s">
        <v>295</v>
      </c>
      <c r="G68" s="6" t="s">
        <v>60</v>
      </c>
      <c r="H68" s="6" t="n">
        <v>9698</v>
      </c>
      <c r="I68" s="4" t="n">
        <v>441</v>
      </c>
      <c r="J68" s="4" t="s">
        <v>46</v>
      </c>
      <c r="L68" s="44" t="s">
        <v>47</v>
      </c>
      <c r="M68" s="3" t="s">
        <v>296</v>
      </c>
      <c r="N68" s="45"/>
      <c r="O68" s="1" t="s">
        <v>62</v>
      </c>
      <c r="Q68" s="1" t="n">
        <v>89</v>
      </c>
      <c r="R68" s="1" t="n">
        <v>89</v>
      </c>
      <c r="S68" s="14" t="n">
        <f aca="false">+R68-Q68</f>
        <v>0</v>
      </c>
      <c r="T68" s="15" t="s">
        <v>63</v>
      </c>
      <c r="U68" s="1" t="n">
        <v>54</v>
      </c>
      <c r="V68" s="1" t="n">
        <v>54</v>
      </c>
      <c r="W68" s="1" t="n">
        <v>41</v>
      </c>
      <c r="X68" s="1" t="n">
        <v>41</v>
      </c>
      <c r="Y68" s="46" t="n">
        <f aca="false">+X68-V68</f>
        <v>-13</v>
      </c>
      <c r="Z68" s="14" t="n">
        <f aca="false">+X68-W68</f>
        <v>0</v>
      </c>
      <c r="AA68" s="47" t="s">
        <v>69</v>
      </c>
      <c r="AB68" s="15"/>
      <c r="AC68" s="45"/>
      <c r="AD68" s="5" t="n">
        <v>361745</v>
      </c>
      <c r="AE68" s="5" t="n">
        <v>133263</v>
      </c>
      <c r="AF68" s="49" t="s">
        <v>52</v>
      </c>
      <c r="AG68" s="50" t="n">
        <v>0.24</v>
      </c>
      <c r="AH68" s="51" t="n">
        <v>9905</v>
      </c>
      <c r="AI68" s="52" t="s">
        <v>71</v>
      </c>
      <c r="AJ68" s="52" t="s">
        <v>4</v>
      </c>
      <c r="AK68" s="4" t="s">
        <v>297</v>
      </c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54"/>
      <c r="B69" s="55" t="s">
        <v>42</v>
      </c>
      <c r="C69" s="56"/>
      <c r="D69" s="57"/>
      <c r="E69" s="56" t="s">
        <v>298</v>
      </c>
      <c r="F69" s="56" t="s">
        <v>299</v>
      </c>
      <c r="G69" s="58" t="s">
        <v>60</v>
      </c>
      <c r="H69" s="58" t="n">
        <v>5116</v>
      </c>
      <c r="I69" s="57" t="n">
        <v>600</v>
      </c>
      <c r="J69" s="57" t="s">
        <v>46</v>
      </c>
      <c r="K69" s="57"/>
      <c r="L69" s="59" t="s">
        <v>47</v>
      </c>
      <c r="M69" s="56" t="s">
        <v>298</v>
      </c>
      <c r="N69" s="0"/>
      <c r="O69" s="53" t="s">
        <v>300</v>
      </c>
      <c r="P69" s="60"/>
      <c r="Q69" s="53" t="n">
        <v>64</v>
      </c>
      <c r="R69" s="53" t="n">
        <v>46</v>
      </c>
      <c r="S69" s="61" t="n">
        <f aca="false">+R69-Q69</f>
        <v>-18</v>
      </c>
      <c r="T69" s="47" t="s">
        <v>106</v>
      </c>
      <c r="U69" s="53" t="n">
        <v>83</v>
      </c>
      <c r="V69" s="53" t="n">
        <v>83</v>
      </c>
      <c r="W69" s="53" t="n">
        <v>78</v>
      </c>
      <c r="X69" s="53" t="n">
        <v>55</v>
      </c>
      <c r="Y69" s="46" t="n">
        <f aca="false">+X69-V69</f>
        <v>-28</v>
      </c>
      <c r="Z69" s="61" t="n">
        <f aca="false">+X69-W69</f>
        <v>-23</v>
      </c>
      <c r="AA69" s="47" t="s">
        <v>100</v>
      </c>
      <c r="AB69" s="71"/>
      <c r="AD69" s="62" t="n">
        <v>313288</v>
      </c>
      <c r="AE69" s="62" t="n">
        <v>125897</v>
      </c>
      <c r="AF69" s="63" t="s">
        <v>52</v>
      </c>
      <c r="AG69" s="64" t="n">
        <v>0.1</v>
      </c>
      <c r="AH69" s="65" t="n">
        <v>9905</v>
      </c>
      <c r="AI69" s="66" t="s">
        <v>71</v>
      </c>
      <c r="AJ69" s="66" t="s">
        <v>4</v>
      </c>
      <c r="AK69" s="57" t="s">
        <v>301</v>
      </c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54"/>
      <c r="B70" s="55" t="n">
        <v>36452</v>
      </c>
      <c r="C70" s="56"/>
      <c r="D70" s="57"/>
      <c r="E70" s="70" t="s">
        <v>298</v>
      </c>
      <c r="F70" s="70" t="s">
        <v>302</v>
      </c>
      <c r="G70" s="58" t="s">
        <v>60</v>
      </c>
      <c r="H70" s="62" t="n">
        <v>5639</v>
      </c>
      <c r="I70" s="53" t="n">
        <v>550</v>
      </c>
      <c r="J70" s="79" t="s">
        <v>46</v>
      </c>
      <c r="K70" s="53"/>
      <c r="L70" s="53" t="s">
        <v>47</v>
      </c>
      <c r="M70" s="70" t="s">
        <v>298</v>
      </c>
      <c r="N70" s="53" t="s">
        <v>152</v>
      </c>
      <c r="O70" s="53" t="s">
        <v>86</v>
      </c>
      <c r="P70" s="60"/>
      <c r="Q70" s="53" t="n">
        <v>402</v>
      </c>
      <c r="R70" s="53" t="n">
        <v>500</v>
      </c>
      <c r="S70" s="61" t="n">
        <f aca="false">+R70-Q70</f>
        <v>98</v>
      </c>
      <c r="T70" s="47" t="s">
        <v>106</v>
      </c>
      <c r="U70" s="53" t="n">
        <v>450</v>
      </c>
      <c r="V70" s="53" t="n">
        <v>600</v>
      </c>
      <c r="W70" s="53" t="n">
        <v>517</v>
      </c>
      <c r="X70" s="53" t="n">
        <v>550</v>
      </c>
      <c r="Y70" s="46" t="n">
        <f aca="false">+X70-V70</f>
        <v>-50</v>
      </c>
      <c r="Z70" s="61" t="n">
        <f aca="false">+X70-W70</f>
        <v>33</v>
      </c>
      <c r="AA70" s="47" t="s">
        <v>100</v>
      </c>
      <c r="AB70" s="71"/>
      <c r="AD70" s="62"/>
      <c r="AE70" s="62" t="n">
        <v>125898</v>
      </c>
      <c r="AF70" s="59" t="s">
        <v>70</v>
      </c>
      <c r="AG70" s="64"/>
      <c r="AH70" s="80"/>
      <c r="AI70" s="66"/>
      <c r="AJ70" s="66" t="s">
        <v>4</v>
      </c>
      <c r="AK70" s="53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54"/>
      <c r="B71" s="55" t="s">
        <v>42</v>
      </c>
      <c r="C71" s="70"/>
      <c r="D71" s="53"/>
      <c r="E71" s="56" t="s">
        <v>298</v>
      </c>
      <c r="F71" s="56" t="s">
        <v>303</v>
      </c>
      <c r="G71" s="58" t="s">
        <v>60</v>
      </c>
      <c r="H71" s="58" t="n">
        <v>9687</v>
      </c>
      <c r="I71" s="57" t="n">
        <v>550</v>
      </c>
      <c r="J71" s="57" t="s">
        <v>46</v>
      </c>
      <c r="K71" s="57" t="n">
        <v>1</v>
      </c>
      <c r="L71" s="59" t="s">
        <v>47</v>
      </c>
      <c r="M71" s="56" t="s">
        <v>298</v>
      </c>
      <c r="N71" s="0"/>
      <c r="O71" s="53" t="s">
        <v>86</v>
      </c>
      <c r="P71" s="60"/>
      <c r="Q71" s="72" t="n">
        <v>28123</v>
      </c>
      <c r="R71" s="61" t="n">
        <v>28621</v>
      </c>
      <c r="S71" s="61" t="n">
        <f aca="false">+R71-Q71</f>
        <v>498</v>
      </c>
      <c r="T71" s="47" t="s">
        <v>106</v>
      </c>
      <c r="U71" s="72" t="n">
        <f aca="false">4932+15544</f>
        <v>20476</v>
      </c>
      <c r="V71" s="1" t="n">
        <v>22250</v>
      </c>
      <c r="W71" s="72" t="n">
        <v>21173</v>
      </c>
      <c r="X71" s="1" t="n">
        <v>21155</v>
      </c>
      <c r="Y71" s="46" t="n">
        <f aca="false">+X71-V71</f>
        <v>-1095</v>
      </c>
      <c r="Z71" s="61" t="n">
        <f aca="false">+X71-W71</f>
        <v>-18</v>
      </c>
      <c r="AA71" s="47" t="s">
        <v>100</v>
      </c>
      <c r="AB71" s="71"/>
      <c r="AD71" s="62" t="n">
        <v>128254</v>
      </c>
      <c r="AE71" s="62" t="n">
        <v>125900</v>
      </c>
      <c r="AF71" s="63" t="s">
        <v>70</v>
      </c>
      <c r="AG71" s="64" t="n">
        <v>0.153</v>
      </c>
      <c r="AH71" s="65" t="n">
        <v>9901</v>
      </c>
      <c r="AI71" s="66" t="s">
        <v>71</v>
      </c>
      <c r="AJ71" s="66" t="s">
        <v>4</v>
      </c>
      <c r="AK71" s="57" t="s">
        <v>304</v>
      </c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43"/>
      <c r="B72" s="11" t="s">
        <v>42</v>
      </c>
      <c r="E72" s="68" t="s">
        <v>298</v>
      </c>
      <c r="F72" s="68" t="s">
        <v>305</v>
      </c>
      <c r="G72" s="6" t="s">
        <v>60</v>
      </c>
      <c r="H72" s="5" t="n">
        <v>9723</v>
      </c>
      <c r="I72" s="1"/>
      <c r="J72" s="69"/>
      <c r="K72" s="1"/>
      <c r="L72" s="68"/>
      <c r="M72" s="68" t="s">
        <v>298</v>
      </c>
      <c r="N72" s="1"/>
      <c r="O72" s="1" t="s">
        <v>86</v>
      </c>
      <c r="Q72" s="1" t="n">
        <v>280</v>
      </c>
      <c r="R72" s="1" t="n">
        <f aca="false">329-40</f>
        <v>289</v>
      </c>
      <c r="S72" s="14" t="n">
        <f aca="false">+R72-Q72</f>
        <v>9</v>
      </c>
      <c r="T72" s="15" t="s">
        <v>306</v>
      </c>
      <c r="U72" s="1" t="n">
        <v>268</v>
      </c>
      <c r="V72" s="1" t="n">
        <v>300</v>
      </c>
      <c r="W72" s="1" t="n">
        <v>256</v>
      </c>
      <c r="X72" s="1" t="n">
        <v>280</v>
      </c>
      <c r="Y72" s="46" t="n">
        <f aca="false">+X72-V72</f>
        <v>-20</v>
      </c>
      <c r="Z72" s="14" t="n">
        <f aca="false">+X72-W72</f>
        <v>24</v>
      </c>
      <c r="AA72" s="47" t="s">
        <v>100</v>
      </c>
      <c r="AB72" s="48"/>
      <c r="AC72" s="45"/>
      <c r="AD72" s="5" t="n">
        <v>346150</v>
      </c>
      <c r="AE72" s="5" t="n">
        <v>125896</v>
      </c>
      <c r="AF72" s="44" t="s">
        <v>70</v>
      </c>
      <c r="AG72" s="50" t="n">
        <v>0.14</v>
      </c>
      <c r="AH72" s="51" t="n">
        <v>9901</v>
      </c>
      <c r="AI72" s="52" t="s">
        <v>71</v>
      </c>
      <c r="AJ72" s="52" t="s">
        <v>4</v>
      </c>
      <c r="AK72" s="1" t="s">
        <v>304</v>
      </c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54"/>
      <c r="B73" s="55" t="s">
        <v>42</v>
      </c>
      <c r="C73" s="56"/>
      <c r="D73" s="57"/>
      <c r="E73" s="70" t="s">
        <v>298</v>
      </c>
      <c r="F73" s="70" t="s">
        <v>307</v>
      </c>
      <c r="G73" s="58" t="s">
        <v>60</v>
      </c>
      <c r="H73" s="62" t="n">
        <v>9724</v>
      </c>
      <c r="I73" s="53"/>
      <c r="J73" s="79"/>
      <c r="K73" s="53"/>
      <c r="L73" s="70"/>
      <c r="M73" s="70" t="s">
        <v>298</v>
      </c>
      <c r="N73" s="53"/>
      <c r="O73" s="53" t="s">
        <v>86</v>
      </c>
      <c r="P73" s="60"/>
      <c r="Q73" s="53" t="n">
        <v>34</v>
      </c>
      <c r="R73" s="53" t="n">
        <v>40</v>
      </c>
      <c r="S73" s="61" t="n">
        <f aca="false">+R73-Q73</f>
        <v>6</v>
      </c>
      <c r="T73" s="47" t="s">
        <v>106</v>
      </c>
      <c r="U73" s="53" t="n">
        <v>24</v>
      </c>
      <c r="V73" s="53" t="n">
        <v>10</v>
      </c>
      <c r="W73" s="53" t="n">
        <v>26</v>
      </c>
      <c r="X73" s="53" t="n">
        <v>10</v>
      </c>
      <c r="Y73" s="46" t="n">
        <f aca="false">+X73-V73</f>
        <v>0</v>
      </c>
      <c r="Z73" s="61" t="n">
        <f aca="false">+X73-W73</f>
        <v>-16</v>
      </c>
      <c r="AA73" s="47" t="s">
        <v>100</v>
      </c>
      <c r="AB73" s="71"/>
      <c r="AD73" s="62" t="n">
        <v>346149</v>
      </c>
      <c r="AE73" s="62" t="n">
        <v>125895</v>
      </c>
      <c r="AF73" s="59" t="s">
        <v>70</v>
      </c>
      <c r="AG73" s="64" t="n">
        <v>0.14</v>
      </c>
      <c r="AH73" s="65" t="n">
        <v>9901</v>
      </c>
      <c r="AI73" s="66" t="s">
        <v>71</v>
      </c>
      <c r="AJ73" s="66" t="s">
        <v>4</v>
      </c>
      <c r="AK73" s="53" t="s">
        <v>304</v>
      </c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43"/>
      <c r="B74" s="11" t="s">
        <v>42</v>
      </c>
      <c r="C74" s="68"/>
      <c r="D74" s="1"/>
      <c r="E74" s="68" t="s">
        <v>298</v>
      </c>
      <c r="F74" s="68" t="s">
        <v>308</v>
      </c>
      <c r="G74" s="6" t="s">
        <v>60</v>
      </c>
      <c r="H74" s="5" t="n">
        <v>9734</v>
      </c>
      <c r="I74" s="1"/>
      <c r="J74" s="69"/>
      <c r="K74" s="1" t="n">
        <v>1</v>
      </c>
      <c r="L74" s="68"/>
      <c r="M74" s="3" t="s">
        <v>298</v>
      </c>
      <c r="N74" s="1"/>
      <c r="O74" s="1" t="s">
        <v>86</v>
      </c>
      <c r="Q74" s="1" t="n">
        <v>914</v>
      </c>
      <c r="R74" s="1" t="n">
        <v>750</v>
      </c>
      <c r="S74" s="14" t="n">
        <f aca="false">+R74-Q74</f>
        <v>-164</v>
      </c>
      <c r="T74" s="15" t="s">
        <v>106</v>
      </c>
      <c r="U74" s="1" t="n">
        <v>598</v>
      </c>
      <c r="V74" s="1" t="n">
        <v>11000</v>
      </c>
      <c r="W74" s="1" t="n">
        <v>1493</v>
      </c>
      <c r="X74" s="1" t="n">
        <v>10300</v>
      </c>
      <c r="Y74" s="46" t="n">
        <f aca="false">+X74-V74</f>
        <v>-700</v>
      </c>
      <c r="Z74" s="14" t="n">
        <f aca="false">+X74-W74</f>
        <v>8807</v>
      </c>
      <c r="AA74" s="47" t="s">
        <v>100</v>
      </c>
      <c r="AB74" s="48"/>
      <c r="AC74" s="45"/>
      <c r="AD74" s="5" t="n">
        <v>336643</v>
      </c>
      <c r="AE74" s="5" t="n">
        <v>133388</v>
      </c>
      <c r="AF74" s="44" t="s">
        <v>70</v>
      </c>
      <c r="AG74" s="50" t="n">
        <v>0.155</v>
      </c>
      <c r="AH74" s="51" t="n">
        <v>9901</v>
      </c>
      <c r="AI74" s="52" t="s">
        <v>71</v>
      </c>
      <c r="AJ74" s="52" t="s">
        <v>4</v>
      </c>
      <c r="AK74" s="1" t="s">
        <v>304</v>
      </c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43"/>
      <c r="B75" s="11" t="n">
        <v>36325</v>
      </c>
      <c r="E75" s="68" t="s">
        <v>309</v>
      </c>
      <c r="F75" s="68" t="s">
        <v>310</v>
      </c>
      <c r="G75" s="6" t="s">
        <v>60</v>
      </c>
      <c r="H75" s="5" t="n">
        <v>6519</v>
      </c>
      <c r="I75" s="1"/>
      <c r="J75" s="69"/>
      <c r="K75" s="1"/>
      <c r="L75" s="68"/>
      <c r="M75" s="68" t="s">
        <v>151</v>
      </c>
      <c r="N75" s="1" t="s">
        <v>152</v>
      </c>
      <c r="O75" s="53" t="s">
        <v>86</v>
      </c>
      <c r="Q75" s="1"/>
      <c r="R75" s="14"/>
      <c r="S75" s="14" t="n">
        <f aca="false">+R75-Q75</f>
        <v>0</v>
      </c>
      <c r="T75" s="15" t="s">
        <v>153</v>
      </c>
      <c r="U75" s="1"/>
      <c r="V75" s="1" t="n">
        <v>2</v>
      </c>
      <c r="W75" s="1" t="n">
        <v>1</v>
      </c>
      <c r="X75" s="1" t="n">
        <v>1</v>
      </c>
      <c r="Y75" s="46" t="n">
        <f aca="false">+X75-V75</f>
        <v>-1</v>
      </c>
      <c r="Z75" s="14" t="n">
        <f aca="false">+X75-W75</f>
        <v>0</v>
      </c>
      <c r="AA75" s="15" t="s">
        <v>166</v>
      </c>
      <c r="AB75" s="48"/>
      <c r="AC75" s="45"/>
      <c r="AD75" s="5"/>
      <c r="AE75" s="5" t="s">
        <v>202</v>
      </c>
      <c r="AF75" s="44" t="s">
        <v>70</v>
      </c>
      <c r="AG75" s="50" t="n">
        <v>0.025</v>
      </c>
      <c r="AH75" s="73"/>
      <c r="AI75" s="52" t="s">
        <v>53</v>
      </c>
      <c r="AJ75" s="78"/>
      <c r="AK75" s="1" t="s">
        <v>311</v>
      </c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54"/>
      <c r="B76" s="55" t="s">
        <v>42</v>
      </c>
      <c r="C76" s="56"/>
      <c r="D76" s="57"/>
      <c r="E76" s="70" t="s">
        <v>312</v>
      </c>
      <c r="F76" s="70" t="s">
        <v>313</v>
      </c>
      <c r="G76" s="58" t="s">
        <v>60</v>
      </c>
      <c r="H76" s="62" t="n">
        <v>9737</v>
      </c>
      <c r="I76" s="53"/>
      <c r="J76" s="79"/>
      <c r="K76" s="53"/>
      <c r="L76" s="70"/>
      <c r="M76" s="70" t="s">
        <v>312</v>
      </c>
      <c r="N76" s="53"/>
      <c r="O76" s="53" t="s">
        <v>62</v>
      </c>
      <c r="P76" s="60"/>
      <c r="Q76" s="53" t="n">
        <v>308</v>
      </c>
      <c r="R76" s="53" t="n">
        <v>308</v>
      </c>
      <c r="S76" s="61" t="n">
        <f aca="false">+R76-Q76</f>
        <v>0</v>
      </c>
      <c r="T76" s="47" t="s">
        <v>89</v>
      </c>
      <c r="U76" s="53" t="n">
        <v>94</v>
      </c>
      <c r="V76" s="53" t="n">
        <v>94</v>
      </c>
      <c r="W76" s="53" t="n">
        <v>117</v>
      </c>
      <c r="X76" s="53" t="n">
        <v>117</v>
      </c>
      <c r="Y76" s="46" t="n">
        <f aca="false">+X76-V76</f>
        <v>23</v>
      </c>
      <c r="Z76" s="61" t="n">
        <f aca="false">+X76-W76</f>
        <v>0</v>
      </c>
      <c r="AA76" s="47" t="s">
        <v>69</v>
      </c>
      <c r="AB76" s="71"/>
      <c r="AD76" s="62" t="n">
        <v>338354</v>
      </c>
      <c r="AE76" s="62" t="n">
        <v>133433</v>
      </c>
      <c r="AF76" s="59" t="s">
        <v>70</v>
      </c>
      <c r="AG76" s="9" t="n">
        <v>0.107</v>
      </c>
      <c r="AH76" s="77" t="n">
        <v>9910</v>
      </c>
      <c r="AI76" s="53" t="s">
        <v>264</v>
      </c>
      <c r="AJ76" s="66" t="s">
        <v>4</v>
      </c>
      <c r="AK76" s="53" t="s">
        <v>314</v>
      </c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54"/>
      <c r="B77" s="55" t="s">
        <v>42</v>
      </c>
      <c r="C77" s="56"/>
      <c r="D77" s="57"/>
      <c r="E77" s="56" t="s">
        <v>315</v>
      </c>
      <c r="F77" s="56" t="s">
        <v>316</v>
      </c>
      <c r="G77" s="58" t="s">
        <v>60</v>
      </c>
      <c r="H77" s="58" t="n">
        <v>6369</v>
      </c>
      <c r="I77" s="57" t="n">
        <v>447</v>
      </c>
      <c r="J77" s="57" t="s">
        <v>46</v>
      </c>
      <c r="K77" s="57"/>
      <c r="L77" s="59" t="s">
        <v>47</v>
      </c>
      <c r="M77" s="56" t="s">
        <v>317</v>
      </c>
      <c r="N77" s="0"/>
      <c r="O77" s="53" t="s">
        <v>318</v>
      </c>
      <c r="P77" s="60"/>
      <c r="Q77" s="53" t="n">
        <v>34</v>
      </c>
      <c r="R77" s="53" t="n">
        <v>34</v>
      </c>
      <c r="S77" s="61" t="n">
        <f aca="false">+R77-Q77</f>
        <v>0</v>
      </c>
      <c r="T77" s="47" t="s">
        <v>319</v>
      </c>
      <c r="U77" s="53" t="n">
        <v>22</v>
      </c>
      <c r="V77" s="53" t="n">
        <v>22</v>
      </c>
      <c r="W77" s="53" t="n">
        <v>24</v>
      </c>
      <c r="X77" s="53" t="n">
        <v>24</v>
      </c>
      <c r="Y77" s="46" t="n">
        <f aca="false">+X77-V77</f>
        <v>2</v>
      </c>
      <c r="Z77" s="61" t="n">
        <f aca="false">+X77-W77</f>
        <v>0</v>
      </c>
      <c r="AA77" s="47" t="s">
        <v>69</v>
      </c>
      <c r="AB77" s="71"/>
      <c r="AD77" s="62" t="n">
        <v>313187</v>
      </c>
      <c r="AE77" s="62" t="n">
        <v>130463</v>
      </c>
      <c r="AF77" s="63" t="s">
        <v>52</v>
      </c>
      <c r="AG77" s="64" t="n">
        <v>0.06</v>
      </c>
      <c r="AH77" s="65"/>
      <c r="AI77" s="66" t="s">
        <v>53</v>
      </c>
      <c r="AJ77" s="66" t="s">
        <v>4</v>
      </c>
      <c r="AK77" s="57" t="s">
        <v>64</v>
      </c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22.5" hidden="false" customHeight="false" outlineLevel="0" collapsed="false">
      <c r="A78" s="43"/>
      <c r="B78" s="11" t="s">
        <v>42</v>
      </c>
      <c r="C78" s="68"/>
      <c r="D78" s="1"/>
      <c r="E78" s="68" t="s">
        <v>320</v>
      </c>
      <c r="F78" s="68" t="s">
        <v>321</v>
      </c>
      <c r="G78" s="6" t="s">
        <v>60</v>
      </c>
      <c r="H78" s="5" t="n">
        <v>6799</v>
      </c>
      <c r="I78" s="1"/>
      <c r="J78" s="69"/>
      <c r="K78" s="1"/>
      <c r="L78" s="68"/>
      <c r="M78" s="68" t="s">
        <v>320</v>
      </c>
      <c r="N78" s="1"/>
      <c r="O78" s="1" t="s">
        <v>86</v>
      </c>
      <c r="Q78" s="1" t="n">
        <v>707</v>
      </c>
      <c r="R78" s="1" t="n">
        <v>707</v>
      </c>
      <c r="S78" s="14" t="n">
        <f aca="false">+R78-Q78</f>
        <v>0</v>
      </c>
      <c r="T78" s="15" t="s">
        <v>166</v>
      </c>
      <c r="U78" s="1" t="n">
        <v>312</v>
      </c>
      <c r="V78" s="1" t="n">
        <v>312</v>
      </c>
      <c r="W78" s="1" t="n">
        <v>483</v>
      </c>
      <c r="X78" s="1" t="n">
        <v>483</v>
      </c>
      <c r="Y78" s="46" t="n">
        <f aca="false">+X78-V78</f>
        <v>171</v>
      </c>
      <c r="Z78" s="14" t="n">
        <f aca="false">+X78-W78</f>
        <v>0</v>
      </c>
      <c r="AA78" s="15" t="s">
        <v>63</v>
      </c>
      <c r="AB78" s="48"/>
      <c r="AC78" s="45"/>
      <c r="AD78" s="5" t="n">
        <v>357762</v>
      </c>
      <c r="AE78" s="5" t="n">
        <v>58612</v>
      </c>
      <c r="AF78" s="44" t="s">
        <v>70</v>
      </c>
      <c r="AG78" s="50" t="n">
        <v>0.13</v>
      </c>
      <c r="AH78" s="73"/>
      <c r="AI78" s="52" t="s">
        <v>121</v>
      </c>
      <c r="AJ78" s="52" t="s">
        <v>4</v>
      </c>
      <c r="AK78" s="1" t="s">
        <v>322</v>
      </c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43"/>
      <c r="B79" s="11" t="n">
        <v>36480</v>
      </c>
      <c r="E79" s="68" t="s">
        <v>323</v>
      </c>
      <c r="F79" s="68" t="s">
        <v>324</v>
      </c>
      <c r="G79" s="6" t="s">
        <v>60</v>
      </c>
      <c r="H79" s="5" t="n">
        <v>9811</v>
      </c>
      <c r="I79" s="1"/>
      <c r="J79" s="69"/>
      <c r="K79" s="1"/>
      <c r="L79" s="68"/>
      <c r="M79" s="68" t="s">
        <v>151</v>
      </c>
      <c r="N79" s="1" t="s">
        <v>152</v>
      </c>
      <c r="O79" s="1" t="s">
        <v>86</v>
      </c>
      <c r="Q79" s="1"/>
      <c r="R79" s="14" t="n">
        <v>550</v>
      </c>
      <c r="S79" s="14" t="n">
        <f aca="false">+R79-Q79</f>
        <v>550</v>
      </c>
      <c r="T79" s="15" t="s">
        <v>325</v>
      </c>
      <c r="U79" s="1" t="n">
        <v>532</v>
      </c>
      <c r="V79" s="1" t="n">
        <v>532</v>
      </c>
      <c r="W79" s="1" t="n">
        <v>531</v>
      </c>
      <c r="X79" s="1" t="n">
        <v>531</v>
      </c>
      <c r="Y79" s="46" t="n">
        <f aca="false">+X79-V79</f>
        <v>-1</v>
      </c>
      <c r="Z79" s="14" t="n">
        <f aca="false">+X79-W79</f>
        <v>0</v>
      </c>
      <c r="AA79" s="15" t="s">
        <v>63</v>
      </c>
      <c r="AB79" s="48"/>
      <c r="AC79" s="45"/>
      <c r="AD79" s="5"/>
      <c r="AE79" s="5" t="n">
        <v>140955</v>
      </c>
      <c r="AF79" s="44" t="s">
        <v>70</v>
      </c>
      <c r="AG79" s="50" t="n">
        <v>0.055</v>
      </c>
      <c r="AH79" s="73"/>
      <c r="AI79" s="52" t="s">
        <v>53</v>
      </c>
      <c r="AJ79" s="52" t="s">
        <v>4</v>
      </c>
      <c r="AK79" s="1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22.5" hidden="false" customHeight="false" outlineLevel="0" collapsed="false">
      <c r="A80" s="43"/>
      <c r="B80" s="11" t="n">
        <v>36325</v>
      </c>
      <c r="E80" s="68" t="s">
        <v>326</v>
      </c>
      <c r="F80" s="68" t="s">
        <v>327</v>
      </c>
      <c r="G80" s="6" t="s">
        <v>60</v>
      </c>
      <c r="H80" s="5" t="n">
        <v>6789</v>
      </c>
      <c r="I80" s="1"/>
      <c r="J80" s="69"/>
      <c r="K80" s="1"/>
      <c r="L80" s="68"/>
      <c r="M80" s="68" t="s">
        <v>151</v>
      </c>
      <c r="N80" s="1" t="s">
        <v>152</v>
      </c>
      <c r="O80" s="1" t="s">
        <v>68</v>
      </c>
      <c r="Q80" s="1"/>
      <c r="R80" s="14"/>
      <c r="S80" s="14" t="n">
        <f aca="false">+R80-Q80</f>
        <v>0</v>
      </c>
      <c r="T80" s="15" t="s">
        <v>153</v>
      </c>
      <c r="U80" s="1" t="n">
        <v>12321</v>
      </c>
      <c r="V80" s="1" t="n">
        <v>12000</v>
      </c>
      <c r="W80" s="1" t="n">
        <v>11937</v>
      </c>
      <c r="X80" s="1" t="n">
        <v>12386</v>
      </c>
      <c r="Y80" s="46" t="n">
        <f aca="false">+X80-V80</f>
        <v>386</v>
      </c>
      <c r="Z80" s="14" t="n">
        <f aca="false">+X80-W80</f>
        <v>449</v>
      </c>
      <c r="AA80" s="47" t="s">
        <v>328</v>
      </c>
      <c r="AB80" s="48"/>
      <c r="AC80" s="45"/>
      <c r="AD80" s="5"/>
      <c r="AE80" s="5" t="s">
        <v>202</v>
      </c>
      <c r="AF80" s="44" t="s">
        <v>70</v>
      </c>
      <c r="AG80" s="50" t="n">
        <v>0.06</v>
      </c>
      <c r="AH80" s="73"/>
      <c r="AI80" s="52" t="s">
        <v>53</v>
      </c>
      <c r="AJ80" s="52" t="s">
        <v>4</v>
      </c>
      <c r="AK80" s="1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54"/>
      <c r="B81" s="55" t="n">
        <v>36452</v>
      </c>
      <c r="C81" s="56"/>
      <c r="D81" s="57"/>
      <c r="E81" s="56" t="s">
        <v>329</v>
      </c>
      <c r="F81" s="70" t="s">
        <v>330</v>
      </c>
      <c r="G81" s="58" t="s">
        <v>60</v>
      </c>
      <c r="H81" s="62" t="n">
        <v>5113</v>
      </c>
      <c r="I81" s="53" t="n">
        <v>447</v>
      </c>
      <c r="J81" s="79" t="s">
        <v>46</v>
      </c>
      <c r="K81" s="53"/>
      <c r="L81" s="53" t="s">
        <v>47</v>
      </c>
      <c r="M81" s="56" t="s">
        <v>331</v>
      </c>
      <c r="N81" s="53" t="s">
        <v>152</v>
      </c>
      <c r="O81" s="53" t="s">
        <v>318</v>
      </c>
      <c r="P81" s="60"/>
      <c r="Q81" s="53"/>
      <c r="R81" s="61" t="n">
        <v>3497</v>
      </c>
      <c r="S81" s="61" t="n">
        <f aca="false">+R81-Q81</f>
        <v>3497</v>
      </c>
      <c r="T81" s="47"/>
      <c r="U81" s="53" t="n">
        <v>3309</v>
      </c>
      <c r="V81" s="1" t="n">
        <v>3309</v>
      </c>
      <c r="W81" s="53" t="n">
        <v>3013</v>
      </c>
      <c r="X81" s="1" t="n">
        <v>3013</v>
      </c>
      <c r="Y81" s="46" t="n">
        <f aca="false">+X81-V81</f>
        <v>-296</v>
      </c>
      <c r="Z81" s="61" t="n">
        <f aca="false">+X81-W81</f>
        <v>0</v>
      </c>
      <c r="AA81" s="15" t="s">
        <v>166</v>
      </c>
      <c r="AB81" s="71"/>
      <c r="AD81" s="62"/>
      <c r="AE81" s="62" t="n">
        <v>138405</v>
      </c>
      <c r="AF81" s="59" t="s">
        <v>70</v>
      </c>
      <c r="AG81" s="64"/>
      <c r="AH81" s="80"/>
      <c r="AI81" s="66"/>
      <c r="AJ81" s="66" t="s">
        <v>4</v>
      </c>
      <c r="AK81" s="53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54"/>
      <c r="B82" s="55" t="n">
        <v>36452</v>
      </c>
      <c r="C82" s="56"/>
      <c r="D82" s="57"/>
      <c r="E82" s="56" t="s">
        <v>329</v>
      </c>
      <c r="F82" s="70" t="s">
        <v>332</v>
      </c>
      <c r="G82" s="58" t="s">
        <v>60</v>
      </c>
      <c r="H82" s="62" t="n">
        <v>5156</v>
      </c>
      <c r="I82" s="53" t="n">
        <v>427</v>
      </c>
      <c r="J82" s="79" t="s">
        <v>46</v>
      </c>
      <c r="K82" s="53"/>
      <c r="L82" s="53" t="s">
        <v>47</v>
      </c>
      <c r="M82" s="56" t="s">
        <v>331</v>
      </c>
      <c r="N82" s="53" t="s">
        <v>152</v>
      </c>
      <c r="O82" s="53" t="s">
        <v>117</v>
      </c>
      <c r="P82" s="60"/>
      <c r="Q82" s="53"/>
      <c r="R82" s="61" t="n">
        <v>103</v>
      </c>
      <c r="S82" s="61" t="n">
        <f aca="false">+R82-Q82</f>
        <v>103</v>
      </c>
      <c r="T82" s="47"/>
      <c r="U82" s="53" t="n">
        <v>64</v>
      </c>
      <c r="V82" s="53" t="n">
        <v>64</v>
      </c>
      <c r="W82" s="53" t="n">
        <v>288</v>
      </c>
      <c r="X82" s="53" t="n">
        <v>288</v>
      </c>
      <c r="Y82" s="46" t="n">
        <f aca="false">+X82-V82</f>
        <v>224</v>
      </c>
      <c r="Z82" s="61" t="n">
        <f aca="false">+X82-W82</f>
        <v>0</v>
      </c>
      <c r="AA82" s="47" t="s">
        <v>69</v>
      </c>
      <c r="AB82" s="71"/>
      <c r="AD82" s="62"/>
      <c r="AE82" s="62" t="n">
        <v>138350</v>
      </c>
      <c r="AF82" s="59" t="s">
        <v>70</v>
      </c>
      <c r="AG82" s="64"/>
      <c r="AH82" s="80"/>
      <c r="AI82" s="66"/>
      <c r="AJ82" s="66" t="s">
        <v>4</v>
      </c>
      <c r="AK82" s="53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54"/>
      <c r="B83" s="55" t="n">
        <v>36452</v>
      </c>
      <c r="C83" s="56"/>
      <c r="D83" s="57"/>
      <c r="E83" s="56" t="s">
        <v>329</v>
      </c>
      <c r="F83" s="70" t="s">
        <v>333</v>
      </c>
      <c r="G83" s="58" t="s">
        <v>60</v>
      </c>
      <c r="H83" s="62" t="n">
        <v>5972</v>
      </c>
      <c r="I83" s="53" t="n">
        <v>479</v>
      </c>
      <c r="J83" s="79" t="s">
        <v>46</v>
      </c>
      <c r="K83" s="53"/>
      <c r="L83" s="53" t="s">
        <v>47</v>
      </c>
      <c r="M83" s="56" t="s">
        <v>331</v>
      </c>
      <c r="N83" s="53" t="s">
        <v>152</v>
      </c>
      <c r="O83" s="53" t="s">
        <v>125</v>
      </c>
      <c r="P83" s="60"/>
      <c r="Q83" s="53"/>
      <c r="R83" s="61" t="n">
        <v>327</v>
      </c>
      <c r="S83" s="61" t="n">
        <f aca="false">+R83-Q83</f>
        <v>327</v>
      </c>
      <c r="T83" s="47"/>
      <c r="U83" s="53" t="n">
        <v>262</v>
      </c>
      <c r="V83" s="53" t="n">
        <v>262</v>
      </c>
      <c r="W83" s="53" t="n">
        <v>322</v>
      </c>
      <c r="X83" s="53" t="n">
        <v>322</v>
      </c>
      <c r="Y83" s="46" t="n">
        <f aca="false">+X83-V83</f>
        <v>60</v>
      </c>
      <c r="Z83" s="61" t="n">
        <f aca="false">+X83-W83</f>
        <v>0</v>
      </c>
      <c r="AA83" s="15" t="s">
        <v>63</v>
      </c>
      <c r="AB83" s="71"/>
      <c r="AD83" s="62"/>
      <c r="AE83" s="62" t="n">
        <v>138358</v>
      </c>
      <c r="AF83" s="59" t="s">
        <v>70</v>
      </c>
      <c r="AG83" s="64"/>
      <c r="AH83" s="80"/>
      <c r="AI83" s="66"/>
      <c r="AJ83" s="66" t="s">
        <v>4</v>
      </c>
      <c r="AK83" s="53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54"/>
      <c r="B84" s="55" t="n">
        <v>36452</v>
      </c>
      <c r="C84" s="56"/>
      <c r="D84" s="57"/>
      <c r="E84" s="56" t="s">
        <v>329</v>
      </c>
      <c r="F84" s="70" t="s">
        <v>334</v>
      </c>
      <c r="G84" s="58" t="s">
        <v>60</v>
      </c>
      <c r="H84" s="62" t="n">
        <v>6323</v>
      </c>
      <c r="I84" s="53" t="n">
        <v>550</v>
      </c>
      <c r="J84" s="79" t="s">
        <v>46</v>
      </c>
      <c r="K84" s="53"/>
      <c r="L84" s="53" t="s">
        <v>47</v>
      </c>
      <c r="M84" s="56" t="s">
        <v>331</v>
      </c>
      <c r="N84" s="53" t="s">
        <v>152</v>
      </c>
      <c r="O84" s="53" t="s">
        <v>86</v>
      </c>
      <c r="P84" s="60"/>
      <c r="Q84" s="53"/>
      <c r="R84" s="61" t="n">
        <v>880</v>
      </c>
      <c r="S84" s="61" t="n">
        <f aca="false">+R84-Q84</f>
        <v>880</v>
      </c>
      <c r="T84" s="47" t="s">
        <v>166</v>
      </c>
      <c r="U84" s="53" t="n">
        <v>836</v>
      </c>
      <c r="V84" s="53" t="n">
        <v>836</v>
      </c>
      <c r="W84" s="53" t="n">
        <v>850</v>
      </c>
      <c r="X84" s="53" t="n">
        <v>850</v>
      </c>
      <c r="Y84" s="46" t="n">
        <f aca="false">+X84-V84</f>
        <v>14</v>
      </c>
      <c r="Z84" s="61" t="n">
        <f aca="false">+X84-W84</f>
        <v>0</v>
      </c>
      <c r="AA84" s="47" t="s">
        <v>166</v>
      </c>
      <c r="AB84" s="71"/>
      <c r="AD84" s="62"/>
      <c r="AE84" s="62" t="n">
        <v>138375</v>
      </c>
      <c r="AF84" s="59" t="s">
        <v>70</v>
      </c>
      <c r="AG84" s="64"/>
      <c r="AH84" s="80"/>
      <c r="AI84" s="66"/>
      <c r="AJ84" s="66" t="s">
        <v>4</v>
      </c>
      <c r="AK84" s="53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43"/>
      <c r="B85" s="11" t="n">
        <v>36325</v>
      </c>
      <c r="E85" s="68" t="s">
        <v>329</v>
      </c>
      <c r="F85" s="68" t="s">
        <v>335</v>
      </c>
      <c r="G85" s="6" t="s">
        <v>60</v>
      </c>
      <c r="H85" s="5" t="n">
        <v>6545</v>
      </c>
      <c r="I85" s="1"/>
      <c r="J85" s="69"/>
      <c r="K85" s="1"/>
      <c r="L85" s="68"/>
      <c r="M85" s="68" t="s">
        <v>151</v>
      </c>
      <c r="N85" s="1" t="s">
        <v>152</v>
      </c>
      <c r="O85" s="53" t="s">
        <v>86</v>
      </c>
      <c r="Q85" s="1"/>
      <c r="R85" s="14"/>
      <c r="S85" s="14" t="n">
        <f aca="false">+R85-Q85</f>
        <v>0</v>
      </c>
      <c r="T85" s="15" t="s">
        <v>153</v>
      </c>
      <c r="U85" s="1"/>
      <c r="V85" s="1" t="n">
        <v>68</v>
      </c>
      <c r="W85" s="1" t="n">
        <v>103</v>
      </c>
      <c r="X85" s="1" t="n">
        <v>103</v>
      </c>
      <c r="Y85" s="46" t="n">
        <f aca="false">+X85-V85</f>
        <v>35</v>
      </c>
      <c r="Z85" s="14" t="n">
        <f aca="false">+X85-W85</f>
        <v>0</v>
      </c>
      <c r="AA85" s="15" t="s">
        <v>336</v>
      </c>
      <c r="AB85" s="48"/>
      <c r="AC85" s="45"/>
      <c r="AD85" s="5"/>
      <c r="AE85" s="5" t="s">
        <v>202</v>
      </c>
      <c r="AF85" s="44" t="s">
        <v>70</v>
      </c>
      <c r="AG85" s="50" t="n">
        <v>0.025</v>
      </c>
      <c r="AH85" s="73"/>
      <c r="AI85" s="52" t="s">
        <v>53</v>
      </c>
      <c r="AJ85" s="78"/>
      <c r="AK85" s="1" t="s">
        <v>311</v>
      </c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54"/>
      <c r="B86" s="55" t="n">
        <v>36452</v>
      </c>
      <c r="C86" s="56"/>
      <c r="D86" s="57"/>
      <c r="E86" s="56" t="s">
        <v>329</v>
      </c>
      <c r="F86" s="70" t="s">
        <v>337</v>
      </c>
      <c r="G86" s="58" t="s">
        <v>60</v>
      </c>
      <c r="H86" s="62" t="n">
        <v>6630</v>
      </c>
      <c r="I86" s="53" t="n">
        <v>764</v>
      </c>
      <c r="J86" s="79" t="s">
        <v>46</v>
      </c>
      <c r="K86" s="53"/>
      <c r="L86" s="53" t="s">
        <v>47</v>
      </c>
      <c r="M86" s="56" t="s">
        <v>331</v>
      </c>
      <c r="N86" s="53" t="s">
        <v>152</v>
      </c>
      <c r="O86" s="53" t="s">
        <v>125</v>
      </c>
      <c r="P86" s="60"/>
      <c r="Q86" s="53"/>
      <c r="R86" s="61" t="n">
        <v>45</v>
      </c>
      <c r="S86" s="61" t="n">
        <f aca="false">+R86-Q86</f>
        <v>45</v>
      </c>
      <c r="T86" s="47" t="s">
        <v>147</v>
      </c>
      <c r="U86" s="53" t="n">
        <v>55</v>
      </c>
      <c r="V86" s="53" t="n">
        <v>55</v>
      </c>
      <c r="W86" s="53" t="n">
        <v>47</v>
      </c>
      <c r="X86" s="53" t="n">
        <v>47</v>
      </c>
      <c r="Y86" s="46" t="n">
        <f aca="false">+X86-V86</f>
        <v>-8</v>
      </c>
      <c r="Z86" s="61" t="n">
        <f aca="false">+X86-W86</f>
        <v>0</v>
      </c>
      <c r="AA86" s="47" t="s">
        <v>69</v>
      </c>
      <c r="AB86" s="71"/>
      <c r="AD86" s="62"/>
      <c r="AE86" s="62" t="n">
        <v>138394</v>
      </c>
      <c r="AF86" s="59" t="s">
        <v>70</v>
      </c>
      <c r="AG86" s="64"/>
      <c r="AH86" s="80"/>
      <c r="AI86" s="66"/>
      <c r="AJ86" s="66" t="s">
        <v>4</v>
      </c>
      <c r="AK86" s="53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22.5" hidden="false" customHeight="false" outlineLevel="0" collapsed="false">
      <c r="A87" s="43"/>
      <c r="B87" s="11" t="s">
        <v>42</v>
      </c>
      <c r="E87" s="3" t="s">
        <v>329</v>
      </c>
      <c r="F87" s="3" t="s">
        <v>338</v>
      </c>
      <c r="G87" s="6" t="s">
        <v>60</v>
      </c>
      <c r="H87" s="6" t="n">
        <v>9712</v>
      </c>
      <c r="I87" s="4" t="n">
        <v>550</v>
      </c>
      <c r="J87" s="4" t="s">
        <v>46</v>
      </c>
      <c r="L87" s="44" t="s">
        <v>47</v>
      </c>
      <c r="M87" s="3" t="s">
        <v>331</v>
      </c>
      <c r="N87" s="45"/>
      <c r="O87" s="1" t="s">
        <v>86</v>
      </c>
      <c r="Q87" s="1" t="n">
        <v>1310</v>
      </c>
      <c r="R87" s="1" t="n">
        <v>1310</v>
      </c>
      <c r="S87" s="14" t="n">
        <f aca="false">+R87-Q87</f>
        <v>0</v>
      </c>
      <c r="T87" s="47" t="s">
        <v>170</v>
      </c>
      <c r="U87" s="1" t="n">
        <v>1547</v>
      </c>
      <c r="V87" s="1" t="n">
        <v>1547</v>
      </c>
      <c r="W87" s="1" t="n">
        <v>1554</v>
      </c>
      <c r="X87" s="1" t="n">
        <v>1554</v>
      </c>
      <c r="Y87" s="46" t="n">
        <f aca="false">+X87-V87</f>
        <v>7</v>
      </c>
      <c r="Z87" s="14" t="n">
        <f aca="false">+X87-W87</f>
        <v>0</v>
      </c>
      <c r="AA87" s="15" t="s">
        <v>166</v>
      </c>
      <c r="AB87" s="48"/>
      <c r="AC87" s="45"/>
      <c r="AD87" s="5" t="n">
        <v>130512</v>
      </c>
      <c r="AE87" s="5" t="n">
        <v>125801</v>
      </c>
      <c r="AF87" s="49" t="s">
        <v>70</v>
      </c>
      <c r="AG87" s="50" t="n">
        <v>0.13</v>
      </c>
      <c r="AH87" s="51"/>
      <c r="AI87" s="52" t="s">
        <v>121</v>
      </c>
      <c r="AJ87" s="52" t="s">
        <v>4</v>
      </c>
      <c r="AK87" s="4" t="s">
        <v>339</v>
      </c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54"/>
      <c r="B88" s="55" t="s">
        <v>42</v>
      </c>
      <c r="C88" s="56"/>
      <c r="D88" s="57"/>
      <c r="E88" s="56" t="s">
        <v>340</v>
      </c>
      <c r="F88" s="56" t="s">
        <v>341</v>
      </c>
      <c r="G88" s="58" t="s">
        <v>60</v>
      </c>
      <c r="H88" s="58" t="n">
        <v>4046</v>
      </c>
      <c r="I88" s="57" t="n">
        <v>479</v>
      </c>
      <c r="J88" s="57" t="s">
        <v>46</v>
      </c>
      <c r="K88" s="57"/>
      <c r="L88" s="59" t="s">
        <v>47</v>
      </c>
      <c r="M88" s="56" t="s">
        <v>342</v>
      </c>
      <c r="N88" s="0"/>
      <c r="O88" s="53" t="s">
        <v>125</v>
      </c>
      <c r="P88" s="60"/>
      <c r="Q88" s="53" t="n">
        <v>30</v>
      </c>
      <c r="R88" s="53" t="n">
        <v>30</v>
      </c>
      <c r="S88" s="61" t="n">
        <f aca="false">+R88-Q88</f>
        <v>0</v>
      </c>
      <c r="T88" s="47" t="s">
        <v>50</v>
      </c>
      <c r="U88" s="53" t="n">
        <v>24</v>
      </c>
      <c r="V88" s="53" t="n">
        <v>24</v>
      </c>
      <c r="W88" s="53" t="n">
        <v>26</v>
      </c>
      <c r="X88" s="53" t="n">
        <v>26</v>
      </c>
      <c r="Y88" s="46" t="n">
        <f aca="false">+X88-V88</f>
        <v>2</v>
      </c>
      <c r="Z88" s="61" t="n">
        <f aca="false">+X88-W88</f>
        <v>0</v>
      </c>
      <c r="AA88" s="47" t="s">
        <v>69</v>
      </c>
      <c r="AB88" s="71"/>
      <c r="AD88" s="62" t="n">
        <v>369997</v>
      </c>
      <c r="AE88" s="62" t="n">
        <v>138108</v>
      </c>
      <c r="AF88" s="63" t="s">
        <v>52</v>
      </c>
      <c r="AG88" s="64" t="n">
        <v>0.065</v>
      </c>
      <c r="AH88" s="65"/>
      <c r="AI88" s="66" t="s">
        <v>53</v>
      </c>
      <c r="AJ88" s="66" t="s">
        <v>4</v>
      </c>
      <c r="AK88" s="57" t="s">
        <v>343</v>
      </c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43"/>
      <c r="B89" s="11" t="s">
        <v>42</v>
      </c>
      <c r="E89" s="3" t="s">
        <v>340</v>
      </c>
      <c r="F89" s="3" t="s">
        <v>344</v>
      </c>
      <c r="G89" s="6" t="s">
        <v>60</v>
      </c>
      <c r="H89" s="6" t="n">
        <v>4555</v>
      </c>
      <c r="I89" s="4" t="n">
        <v>600</v>
      </c>
      <c r="J89" s="4" t="s">
        <v>46</v>
      </c>
      <c r="L89" s="44" t="s">
        <v>47</v>
      </c>
      <c r="M89" s="3" t="s">
        <v>342</v>
      </c>
      <c r="N89" s="45"/>
      <c r="O89" s="1" t="s">
        <v>345</v>
      </c>
      <c r="Q89" s="1" t="n">
        <v>426</v>
      </c>
      <c r="R89" s="1" t="n">
        <v>426</v>
      </c>
      <c r="S89" s="14" t="n">
        <f aca="false">+R89-Q89</f>
        <v>0</v>
      </c>
      <c r="T89" s="15" t="s">
        <v>89</v>
      </c>
      <c r="U89" s="1" t="n">
        <v>0</v>
      </c>
      <c r="V89" s="1" t="n">
        <v>426</v>
      </c>
      <c r="W89" s="1" t="n">
        <v>395</v>
      </c>
      <c r="X89" s="1" t="n">
        <v>395</v>
      </c>
      <c r="Y89" s="46" t="n">
        <f aca="false">+X89-V89</f>
        <v>-31</v>
      </c>
      <c r="Z89" s="14" t="n">
        <f aca="false">+X89-W89</f>
        <v>0</v>
      </c>
      <c r="AA89" s="47" t="s">
        <v>69</v>
      </c>
      <c r="AB89" s="48"/>
      <c r="AC89" s="45"/>
      <c r="AD89" s="5" t="n">
        <v>370001</v>
      </c>
      <c r="AE89" s="5" t="n">
        <v>26583</v>
      </c>
      <c r="AF89" s="49" t="s">
        <v>52</v>
      </c>
      <c r="AG89" s="50" t="n">
        <v>0.03</v>
      </c>
      <c r="AH89" s="51"/>
      <c r="AI89" s="52" t="s">
        <v>53</v>
      </c>
      <c r="AJ89" s="52" t="s">
        <v>4</v>
      </c>
      <c r="AK89" s="4" t="s">
        <v>346</v>
      </c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43"/>
      <c r="B90" s="11" t="s">
        <v>42</v>
      </c>
      <c r="E90" s="3" t="s">
        <v>340</v>
      </c>
      <c r="F90" s="3" t="s">
        <v>347</v>
      </c>
      <c r="G90" s="6" t="s">
        <v>60</v>
      </c>
      <c r="H90" s="6" t="n">
        <v>6833</v>
      </c>
      <c r="I90" s="4" t="n">
        <v>479</v>
      </c>
      <c r="J90" s="4" t="s">
        <v>46</v>
      </c>
      <c r="L90" s="44" t="s">
        <v>47</v>
      </c>
      <c r="M90" s="3" t="s">
        <v>342</v>
      </c>
      <c r="N90" s="45"/>
      <c r="O90" s="1" t="s">
        <v>125</v>
      </c>
      <c r="Q90" s="1" t="n">
        <v>101</v>
      </c>
      <c r="R90" s="1" t="n">
        <v>101</v>
      </c>
      <c r="S90" s="14" t="n">
        <f aca="false">+R90-Q90</f>
        <v>0</v>
      </c>
      <c r="T90" s="15" t="s">
        <v>63</v>
      </c>
      <c r="U90" s="1" t="n">
        <v>63</v>
      </c>
      <c r="V90" s="1" t="n">
        <v>63</v>
      </c>
      <c r="W90" s="1" t="n">
        <v>67</v>
      </c>
      <c r="X90" s="1" t="n">
        <v>67</v>
      </c>
      <c r="Y90" s="46" t="n">
        <f aca="false">+X90-V90</f>
        <v>4</v>
      </c>
      <c r="Z90" s="14" t="n">
        <f aca="false">+X90-W90</f>
        <v>0</v>
      </c>
      <c r="AA90" s="47" t="s">
        <v>69</v>
      </c>
      <c r="AB90" s="15"/>
      <c r="AC90" s="45"/>
      <c r="AD90" s="5" t="n">
        <v>369998</v>
      </c>
      <c r="AE90" s="5" t="n">
        <v>138119</v>
      </c>
      <c r="AF90" s="49" t="s">
        <v>52</v>
      </c>
      <c r="AG90" s="50" t="n">
        <v>0.065</v>
      </c>
      <c r="AH90" s="51"/>
      <c r="AI90" s="52" t="s">
        <v>53</v>
      </c>
      <c r="AJ90" s="52" t="s">
        <v>4</v>
      </c>
      <c r="AK90" s="4" t="s">
        <v>348</v>
      </c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43"/>
      <c r="B91" s="11" t="s">
        <v>42</v>
      </c>
      <c r="E91" s="3" t="s">
        <v>340</v>
      </c>
      <c r="F91" s="3" t="s">
        <v>349</v>
      </c>
      <c r="G91" s="6" t="s">
        <v>60</v>
      </c>
      <c r="H91" s="6" t="n">
        <v>9689</v>
      </c>
      <c r="I91" s="4" t="n">
        <v>550</v>
      </c>
      <c r="J91" s="4" t="s">
        <v>46</v>
      </c>
      <c r="L91" s="44" t="s">
        <v>47</v>
      </c>
      <c r="M91" s="3" t="s">
        <v>342</v>
      </c>
      <c r="N91" s="45"/>
      <c r="O91" s="1" t="s">
        <v>98</v>
      </c>
      <c r="Q91" s="1" t="n">
        <v>681</v>
      </c>
      <c r="R91" s="1" t="n">
        <v>681</v>
      </c>
      <c r="S91" s="14" t="n">
        <f aca="false">+R91-Q91</f>
        <v>0</v>
      </c>
      <c r="T91" s="15" t="s">
        <v>63</v>
      </c>
      <c r="U91" s="1" t="n">
        <v>581</v>
      </c>
      <c r="V91" s="1" t="n">
        <v>581</v>
      </c>
      <c r="W91" s="1" t="n">
        <v>404</v>
      </c>
      <c r="X91" s="1" t="n">
        <v>404</v>
      </c>
      <c r="Y91" s="46" t="n">
        <f aca="false">+X91-V91</f>
        <v>-177</v>
      </c>
      <c r="Z91" s="14" t="n">
        <f aca="false">+X91-W91</f>
        <v>0</v>
      </c>
      <c r="AA91" s="15" t="s">
        <v>63</v>
      </c>
      <c r="AB91" s="48"/>
      <c r="AC91" s="45"/>
      <c r="AD91" s="5" t="n">
        <v>358928</v>
      </c>
      <c r="AE91" s="5" t="n">
        <v>139044</v>
      </c>
      <c r="AF91" s="49" t="s">
        <v>52</v>
      </c>
      <c r="AG91" s="50" t="n">
        <v>0.06</v>
      </c>
      <c r="AH91" s="51"/>
      <c r="AI91" s="52" t="s">
        <v>53</v>
      </c>
      <c r="AJ91" s="52" t="s">
        <v>4</v>
      </c>
      <c r="AK91" s="4" t="s">
        <v>350</v>
      </c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A92" s="54"/>
      <c r="B92" s="55" t="n">
        <v>36329</v>
      </c>
      <c r="C92" s="56"/>
      <c r="D92" s="57"/>
      <c r="E92" s="70" t="s">
        <v>351</v>
      </c>
      <c r="F92" s="70" t="s">
        <v>352</v>
      </c>
      <c r="G92" s="58" t="s">
        <v>60</v>
      </c>
      <c r="H92" s="62" t="n">
        <v>9786</v>
      </c>
      <c r="I92" s="53"/>
      <c r="J92" s="79"/>
      <c r="K92" s="53"/>
      <c r="L92" s="70"/>
      <c r="M92" s="70" t="s">
        <v>353</v>
      </c>
      <c r="N92" s="53" t="s">
        <v>152</v>
      </c>
      <c r="O92" s="53" t="s">
        <v>318</v>
      </c>
      <c r="P92" s="60"/>
      <c r="Q92" s="53" t="n">
        <v>410</v>
      </c>
      <c r="R92" s="53" t="n">
        <v>410</v>
      </c>
      <c r="S92" s="61" t="n">
        <f aca="false">+R92-Q92</f>
        <v>0</v>
      </c>
      <c r="T92" s="47" t="s">
        <v>120</v>
      </c>
      <c r="U92" s="53" t="n">
        <v>380</v>
      </c>
      <c r="V92" s="53" t="n">
        <v>380</v>
      </c>
      <c r="W92" s="53" t="n">
        <v>574</v>
      </c>
      <c r="X92" s="53" t="n">
        <v>574</v>
      </c>
      <c r="Y92" s="46" t="n">
        <f aca="false">+X92-V92</f>
        <v>194</v>
      </c>
      <c r="Z92" s="61" t="n">
        <f aca="false">+X92-W92</f>
        <v>0</v>
      </c>
      <c r="AA92" s="15" t="s">
        <v>63</v>
      </c>
      <c r="AB92" s="71"/>
      <c r="AD92" s="62"/>
      <c r="AE92" s="62" t="n">
        <v>138810</v>
      </c>
      <c r="AF92" s="59" t="s">
        <v>70</v>
      </c>
      <c r="AG92" s="64" t="n">
        <v>0.06</v>
      </c>
      <c r="AH92" s="80"/>
      <c r="AI92" s="66" t="s">
        <v>53</v>
      </c>
      <c r="AJ92" s="66" t="s">
        <v>4</v>
      </c>
      <c r="AK92" s="53" t="s">
        <v>354</v>
      </c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false" customHeight="false" outlineLevel="0" collapsed="false">
      <c r="A93" s="54"/>
      <c r="B93" s="55" t="n">
        <v>36329</v>
      </c>
      <c r="C93" s="56"/>
      <c r="D93" s="57"/>
      <c r="E93" s="70" t="s">
        <v>351</v>
      </c>
      <c r="F93" s="70" t="s">
        <v>355</v>
      </c>
      <c r="G93" s="58" t="s">
        <v>60</v>
      </c>
      <c r="H93" s="62" t="n">
        <v>9812</v>
      </c>
      <c r="I93" s="53"/>
      <c r="J93" s="79"/>
      <c r="K93" s="53"/>
      <c r="L93" s="70"/>
      <c r="M93" s="70" t="s">
        <v>353</v>
      </c>
      <c r="N93" s="53" t="s">
        <v>152</v>
      </c>
      <c r="O93" s="53" t="s">
        <v>318</v>
      </c>
      <c r="P93" s="60"/>
      <c r="Q93" s="53" t="n">
        <v>410</v>
      </c>
      <c r="R93" s="53" t="n">
        <v>410</v>
      </c>
      <c r="S93" s="61" t="n">
        <f aca="false">+R93-Q93</f>
        <v>0</v>
      </c>
      <c r="T93" s="47" t="s">
        <v>120</v>
      </c>
      <c r="U93" s="53" t="n">
        <v>623</v>
      </c>
      <c r="V93" s="53" t="n">
        <v>623</v>
      </c>
      <c r="W93" s="53" t="n">
        <v>758</v>
      </c>
      <c r="X93" s="53" t="n">
        <v>758</v>
      </c>
      <c r="Y93" s="46" t="n">
        <f aca="false">+X93-V93</f>
        <v>135</v>
      </c>
      <c r="Z93" s="61" t="n">
        <f aca="false">+X93-W93</f>
        <v>0</v>
      </c>
      <c r="AA93" s="15" t="s">
        <v>63</v>
      </c>
      <c r="AB93" s="71"/>
      <c r="AD93" s="62"/>
      <c r="AE93" s="62" t="s">
        <v>202</v>
      </c>
      <c r="AF93" s="59" t="s">
        <v>70</v>
      </c>
      <c r="AG93" s="64" t="n">
        <v>0.06</v>
      </c>
      <c r="AH93" s="80"/>
      <c r="AI93" s="66" t="s">
        <v>53</v>
      </c>
      <c r="AJ93" s="66" t="s">
        <v>4</v>
      </c>
      <c r="AK93" s="53" t="s">
        <v>354</v>
      </c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A94" s="85"/>
      <c r="B94" s="86" t="n">
        <v>36325</v>
      </c>
      <c r="C94" s="87"/>
      <c r="D94" s="88"/>
      <c r="E94" s="89" t="s">
        <v>351</v>
      </c>
      <c r="F94" s="89" t="s">
        <v>356</v>
      </c>
      <c r="G94" s="90" t="s">
        <v>60</v>
      </c>
      <c r="H94" s="91" t="n">
        <v>9824</v>
      </c>
      <c r="I94" s="92"/>
      <c r="J94" s="93"/>
      <c r="K94" s="92"/>
      <c r="L94" s="94"/>
      <c r="M94" s="94" t="s">
        <v>151</v>
      </c>
      <c r="N94" s="92" t="s">
        <v>152</v>
      </c>
      <c r="O94" s="72" t="s">
        <v>318</v>
      </c>
      <c r="P94" s="95"/>
      <c r="Q94" s="92"/>
      <c r="R94" s="96"/>
      <c r="S94" s="96" t="n">
        <f aca="false">+R94-Q94</f>
        <v>0</v>
      </c>
      <c r="T94" s="97" t="s">
        <v>153</v>
      </c>
      <c r="U94" s="72" t="n">
        <v>0</v>
      </c>
      <c r="V94" s="72" t="n">
        <v>750</v>
      </c>
      <c r="W94" s="72" t="n">
        <v>844</v>
      </c>
      <c r="X94" s="72" t="n">
        <v>844</v>
      </c>
      <c r="Y94" s="46" t="n">
        <f aca="false">+X94-V94</f>
        <v>94</v>
      </c>
      <c r="Z94" s="96" t="n">
        <f aca="false">+X94-W94</f>
        <v>0</v>
      </c>
      <c r="AA94" s="15" t="s">
        <v>63</v>
      </c>
      <c r="AB94" s="98"/>
      <c r="AC94" s="99"/>
      <c r="AD94" s="100"/>
      <c r="AE94" s="91" t="s">
        <v>202</v>
      </c>
      <c r="AF94" s="101" t="s">
        <v>70</v>
      </c>
      <c r="AG94" s="102"/>
      <c r="AH94" s="103"/>
      <c r="AI94" s="104"/>
      <c r="AJ94" s="105" t="s">
        <v>4</v>
      </c>
      <c r="AK94" s="72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  <c r="BY94" s="83"/>
      <c r="BZ94" s="83"/>
      <c r="CA94" s="83"/>
      <c r="CB94" s="83"/>
      <c r="CC94" s="83"/>
      <c r="CD94" s="83"/>
      <c r="CE94" s="83"/>
      <c r="CF94" s="83"/>
      <c r="CG94" s="83"/>
      <c r="CH94" s="83"/>
      <c r="CI94" s="83"/>
      <c r="CJ94" s="83"/>
      <c r="CK94" s="83"/>
      <c r="CL94" s="83"/>
      <c r="CM94" s="83"/>
      <c r="CN94" s="83"/>
      <c r="CO94" s="83"/>
      <c r="CP94" s="83"/>
      <c r="CQ94" s="83"/>
      <c r="CR94" s="83"/>
      <c r="CS94" s="83"/>
      <c r="CT94" s="83"/>
      <c r="CU94" s="83"/>
      <c r="CV94" s="83"/>
      <c r="CW94" s="83"/>
      <c r="CX94" s="83"/>
      <c r="CY94" s="83"/>
      <c r="CZ94" s="83"/>
      <c r="DA94" s="83"/>
      <c r="DB94" s="83"/>
      <c r="DC94" s="83"/>
      <c r="DD94" s="83"/>
      <c r="DE94" s="83"/>
      <c r="DF94" s="83"/>
      <c r="DG94" s="83"/>
      <c r="DH94" s="83"/>
      <c r="DI94" s="83"/>
      <c r="DJ94" s="83"/>
      <c r="DK94" s="83"/>
      <c r="DL94" s="83"/>
      <c r="DM94" s="83"/>
      <c r="DN94" s="83"/>
      <c r="DO94" s="83"/>
      <c r="DP94" s="83"/>
      <c r="DQ94" s="83"/>
      <c r="DR94" s="83"/>
      <c r="DS94" s="83"/>
      <c r="DT94" s="83"/>
      <c r="DU94" s="83"/>
      <c r="DV94" s="83"/>
      <c r="DW94" s="83"/>
      <c r="DX94" s="83"/>
      <c r="DY94" s="83"/>
      <c r="DZ94" s="83"/>
      <c r="EA94" s="83"/>
      <c r="EB94" s="83"/>
      <c r="EC94" s="83"/>
      <c r="ED94" s="83"/>
      <c r="EE94" s="83"/>
      <c r="EF94" s="83"/>
      <c r="EG94" s="83"/>
      <c r="EH94" s="83"/>
      <c r="EI94" s="83"/>
      <c r="EJ94" s="83"/>
      <c r="EK94" s="83"/>
      <c r="EL94" s="83"/>
      <c r="EM94" s="83"/>
      <c r="EN94" s="83"/>
      <c r="EO94" s="83"/>
      <c r="EP94" s="83"/>
      <c r="EQ94" s="83"/>
      <c r="ER94" s="83"/>
      <c r="ES94" s="83"/>
      <c r="ET94" s="83"/>
      <c r="EU94" s="83"/>
      <c r="EV94" s="83"/>
      <c r="EW94" s="83"/>
      <c r="EX94" s="83"/>
      <c r="EY94" s="83"/>
      <c r="EZ94" s="83"/>
      <c r="FA94" s="83"/>
      <c r="FB94" s="83"/>
      <c r="FC94" s="83"/>
      <c r="FD94" s="83"/>
      <c r="FE94" s="83"/>
      <c r="FF94" s="83"/>
      <c r="FG94" s="83"/>
      <c r="FH94" s="83"/>
      <c r="FI94" s="83"/>
      <c r="FJ94" s="83"/>
      <c r="FK94" s="83"/>
      <c r="FL94" s="83"/>
      <c r="FM94" s="83"/>
      <c r="FN94" s="83"/>
      <c r="FO94" s="83"/>
      <c r="FP94" s="83"/>
      <c r="FQ94" s="83"/>
      <c r="FR94" s="83"/>
      <c r="FS94" s="83"/>
      <c r="FT94" s="83"/>
      <c r="FU94" s="83"/>
      <c r="FV94" s="83"/>
      <c r="FW94" s="83"/>
      <c r="FX94" s="83"/>
      <c r="FY94" s="83"/>
      <c r="FZ94" s="83"/>
      <c r="GA94" s="83"/>
      <c r="GB94" s="83"/>
      <c r="GC94" s="83"/>
      <c r="GD94" s="83"/>
      <c r="GE94" s="83"/>
      <c r="GF94" s="83"/>
      <c r="GG94" s="83"/>
      <c r="GH94" s="83"/>
      <c r="GI94" s="83"/>
      <c r="GJ94" s="83"/>
      <c r="GK94" s="83"/>
      <c r="GL94" s="83"/>
      <c r="GM94" s="83"/>
      <c r="GN94" s="83"/>
      <c r="GO94" s="83"/>
      <c r="GP94" s="83"/>
      <c r="GQ94" s="83"/>
      <c r="GR94" s="83"/>
      <c r="GS94" s="83"/>
      <c r="GT94" s="83"/>
      <c r="GU94" s="83"/>
      <c r="GV94" s="83"/>
      <c r="GW94" s="83"/>
      <c r="GX94" s="83"/>
      <c r="GY94" s="83"/>
      <c r="GZ94" s="83"/>
      <c r="HA94" s="83"/>
      <c r="HB94" s="83"/>
      <c r="HC94" s="83"/>
      <c r="HD94" s="83"/>
      <c r="HE94" s="83"/>
      <c r="HF94" s="83"/>
      <c r="HG94" s="83"/>
      <c r="HH94" s="83"/>
      <c r="HI94" s="83"/>
      <c r="HJ94" s="83"/>
      <c r="HK94" s="83"/>
      <c r="HL94" s="83"/>
      <c r="HM94" s="83"/>
      <c r="HN94" s="83"/>
      <c r="HO94" s="83"/>
      <c r="HP94" s="83"/>
      <c r="HQ94" s="83"/>
      <c r="HR94" s="83"/>
      <c r="HS94" s="83"/>
      <c r="HT94" s="83"/>
      <c r="HU94" s="83"/>
      <c r="HV94" s="83"/>
      <c r="HW94" s="83"/>
      <c r="HX94" s="83"/>
      <c r="HY94" s="83"/>
      <c r="HZ94" s="83"/>
      <c r="IA94" s="83"/>
      <c r="IB94" s="83"/>
      <c r="IC94" s="83"/>
      <c r="ID94" s="83"/>
      <c r="IE94" s="83"/>
      <c r="IF94" s="83"/>
      <c r="IG94" s="83"/>
      <c r="IH94" s="83"/>
      <c r="II94" s="83"/>
      <c r="IJ94" s="83"/>
      <c r="IK94" s="83"/>
      <c r="IL94" s="83"/>
      <c r="IM94" s="83"/>
      <c r="IN94" s="83"/>
      <c r="IO94" s="83"/>
      <c r="IP94" s="83"/>
      <c r="IQ94" s="83"/>
      <c r="IR94" s="83"/>
      <c r="IS94" s="83"/>
      <c r="IT94" s="83"/>
      <c r="IU94" s="83"/>
      <c r="IV94" s="83"/>
      <c r="IW94" s="83"/>
    </row>
    <row r="95" customFormat="false" ht="12.75" hidden="false" customHeight="false" outlineLevel="0" collapsed="false">
      <c r="A95" s="54"/>
      <c r="B95" s="55" t="s">
        <v>42</v>
      </c>
      <c r="C95" s="56"/>
      <c r="D95" s="57"/>
      <c r="E95" s="56" t="s">
        <v>357</v>
      </c>
      <c r="F95" s="56" t="s">
        <v>358</v>
      </c>
      <c r="G95" s="58" t="s">
        <v>60</v>
      </c>
      <c r="H95" s="58" t="n">
        <v>2651</v>
      </c>
      <c r="I95" s="57" t="n">
        <v>757</v>
      </c>
      <c r="J95" s="57" t="s">
        <v>46</v>
      </c>
      <c r="K95" s="57"/>
      <c r="L95" s="59" t="s">
        <v>47</v>
      </c>
      <c r="M95" s="56" t="s">
        <v>359</v>
      </c>
      <c r="N95" s="0"/>
      <c r="O95" s="53" t="s">
        <v>62</v>
      </c>
      <c r="P95" s="60"/>
      <c r="Q95" s="53" t="n">
        <v>43</v>
      </c>
      <c r="R95" s="53" t="n">
        <v>43</v>
      </c>
      <c r="S95" s="61" t="n">
        <f aca="false">+R95-Q95</f>
        <v>0</v>
      </c>
      <c r="T95" s="47" t="s">
        <v>63</v>
      </c>
      <c r="U95" s="53" t="n">
        <v>27</v>
      </c>
      <c r="V95" s="53" t="n">
        <v>27</v>
      </c>
      <c r="W95" s="53" t="n">
        <v>21</v>
      </c>
      <c r="X95" s="53" t="n">
        <v>21</v>
      </c>
      <c r="Y95" s="46" t="n">
        <f aca="false">+X95-V95</f>
        <v>-6</v>
      </c>
      <c r="Z95" s="61" t="n">
        <f aca="false">+X95-W95</f>
        <v>0</v>
      </c>
      <c r="AA95" s="47" t="s">
        <v>69</v>
      </c>
      <c r="AB95" s="71"/>
      <c r="AD95" s="62" t="n">
        <v>309810</v>
      </c>
      <c r="AE95" s="62" t="n">
        <v>126330</v>
      </c>
      <c r="AF95" s="63" t="s">
        <v>52</v>
      </c>
      <c r="AG95" s="64" t="n">
        <v>0.06</v>
      </c>
      <c r="AH95" s="65"/>
      <c r="AI95" s="66" t="s">
        <v>53</v>
      </c>
      <c r="AJ95" s="66" t="s">
        <v>4</v>
      </c>
      <c r="AK95" s="57" t="s">
        <v>64</v>
      </c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false" customHeight="false" outlineLevel="0" collapsed="false">
      <c r="A96" s="43"/>
      <c r="B96" s="11"/>
      <c r="E96" s="56" t="s">
        <v>360</v>
      </c>
      <c r="F96" s="56" t="s">
        <v>361</v>
      </c>
      <c r="G96" s="6"/>
      <c r="H96" s="58" t="n">
        <v>4959</v>
      </c>
      <c r="I96" s="4"/>
      <c r="J96" s="4"/>
      <c r="L96" s="44"/>
      <c r="N96" s="45"/>
      <c r="O96" s="53" t="s">
        <v>125</v>
      </c>
      <c r="Q96" s="1"/>
      <c r="R96" s="1"/>
      <c r="S96" s="14"/>
      <c r="T96" s="15"/>
      <c r="U96" s="53" t="n">
        <v>100</v>
      </c>
      <c r="V96" s="53" t="n">
        <v>100</v>
      </c>
      <c r="W96" s="53" t="n">
        <v>159</v>
      </c>
      <c r="X96" s="53" t="n">
        <v>159</v>
      </c>
      <c r="Y96" s="46" t="n">
        <f aca="false">+X96-V96</f>
        <v>59</v>
      </c>
      <c r="Z96" s="14"/>
      <c r="AA96" s="47" t="s">
        <v>69</v>
      </c>
      <c r="AB96" s="71"/>
      <c r="AD96" s="62" t="n">
        <v>346146</v>
      </c>
      <c r="AE96" s="62" t="s">
        <v>202</v>
      </c>
      <c r="AF96" s="63" t="s">
        <v>52</v>
      </c>
      <c r="AG96" s="50"/>
      <c r="AH96" s="51"/>
      <c r="AI96" s="52"/>
      <c r="AJ96" s="52"/>
      <c r="AK96" s="57" t="s">
        <v>362</v>
      </c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43"/>
      <c r="B97" s="11" t="s">
        <v>42</v>
      </c>
      <c r="C97" s="68"/>
      <c r="D97" s="1"/>
      <c r="E97" s="3" t="s">
        <v>363</v>
      </c>
      <c r="F97" s="3" t="s">
        <v>364</v>
      </c>
      <c r="G97" s="6" t="s">
        <v>60</v>
      </c>
      <c r="H97" s="6" t="n">
        <v>9662</v>
      </c>
      <c r="I97" s="4" t="n">
        <v>490</v>
      </c>
      <c r="J97" s="4" t="s">
        <v>46</v>
      </c>
      <c r="L97" s="44" t="s">
        <v>47</v>
      </c>
      <c r="M97" s="3" t="s">
        <v>365</v>
      </c>
      <c r="N97" s="45"/>
      <c r="O97" s="1" t="s">
        <v>164</v>
      </c>
      <c r="Q97" s="1" t="n">
        <v>114</v>
      </c>
      <c r="R97" s="1" t="n">
        <v>114</v>
      </c>
      <c r="S97" s="14" t="n">
        <f aca="false">+R97-Q97</f>
        <v>0</v>
      </c>
      <c r="T97" s="15" t="s">
        <v>63</v>
      </c>
      <c r="U97" s="1" t="n">
        <v>108</v>
      </c>
      <c r="V97" s="1" t="n">
        <v>108</v>
      </c>
      <c r="W97" s="1" t="n">
        <v>103</v>
      </c>
      <c r="X97" s="1" t="n">
        <v>103</v>
      </c>
      <c r="Y97" s="46" t="n">
        <f aca="false">+X97-V97</f>
        <v>-5</v>
      </c>
      <c r="Z97" s="14" t="n">
        <f aca="false">+X97-W97</f>
        <v>0</v>
      </c>
      <c r="AA97" s="47" t="s">
        <v>69</v>
      </c>
      <c r="AB97" s="48"/>
      <c r="AC97" s="45"/>
      <c r="AD97" s="5" t="n">
        <v>358933</v>
      </c>
      <c r="AE97" s="5" t="n">
        <v>131033</v>
      </c>
      <c r="AF97" s="49" t="s">
        <v>52</v>
      </c>
      <c r="AG97" s="75" t="n">
        <v>0.33</v>
      </c>
      <c r="AH97" s="76" t="n">
        <v>9906</v>
      </c>
      <c r="AI97" s="5" t="s">
        <v>71</v>
      </c>
      <c r="AJ97" s="52" t="s">
        <v>4</v>
      </c>
      <c r="AK97" s="4" t="s">
        <v>366</v>
      </c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54"/>
      <c r="B98" s="55" t="s">
        <v>42</v>
      </c>
      <c r="C98" s="56"/>
      <c r="D98" s="57"/>
      <c r="E98" s="56" t="s">
        <v>367</v>
      </c>
      <c r="F98" s="56" t="s">
        <v>368</v>
      </c>
      <c r="G98" s="58" t="s">
        <v>60</v>
      </c>
      <c r="H98" s="58" t="n">
        <v>2622</v>
      </c>
      <c r="I98" s="57" t="n">
        <v>757</v>
      </c>
      <c r="J98" s="57" t="s">
        <v>46</v>
      </c>
      <c r="K98" s="57"/>
      <c r="L98" s="59" t="s">
        <v>47</v>
      </c>
      <c r="M98" s="56" t="s">
        <v>369</v>
      </c>
      <c r="N98" s="0"/>
      <c r="O98" s="53" t="s">
        <v>62</v>
      </c>
      <c r="P98" s="60"/>
      <c r="Q98" s="53" t="n">
        <v>430</v>
      </c>
      <c r="R98" s="53" t="n">
        <v>430</v>
      </c>
      <c r="S98" s="61" t="n">
        <f aca="false">+R98-Q98</f>
        <v>0</v>
      </c>
      <c r="T98" s="47" t="s">
        <v>69</v>
      </c>
      <c r="U98" s="53" t="n">
        <v>452</v>
      </c>
      <c r="V98" s="53" t="n">
        <v>452</v>
      </c>
      <c r="W98" s="53" t="n">
        <v>430</v>
      </c>
      <c r="X98" s="53" t="n">
        <v>430</v>
      </c>
      <c r="Y98" s="46" t="n">
        <f aca="false">+X98-V98</f>
        <v>-22</v>
      </c>
      <c r="Z98" s="61" t="n">
        <f aca="false">+X98-W98</f>
        <v>0</v>
      </c>
      <c r="AA98" s="15" t="s">
        <v>63</v>
      </c>
      <c r="AB98" s="71"/>
      <c r="AD98" s="62" t="n">
        <v>313271</v>
      </c>
      <c r="AE98" s="62" t="n">
        <v>130510</v>
      </c>
      <c r="AF98" s="63" t="s">
        <v>52</v>
      </c>
      <c r="AG98" s="64" t="n">
        <v>0.06</v>
      </c>
      <c r="AH98" s="65"/>
      <c r="AI98" s="66" t="s">
        <v>53</v>
      </c>
      <c r="AJ98" s="66" t="s">
        <v>4</v>
      </c>
      <c r="AK98" s="57" t="s">
        <v>64</v>
      </c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43"/>
      <c r="B99" s="11" t="s">
        <v>42</v>
      </c>
      <c r="E99" s="3" t="s">
        <v>370</v>
      </c>
      <c r="F99" s="3" t="s">
        <v>371</v>
      </c>
      <c r="G99" s="6" t="s">
        <v>60</v>
      </c>
      <c r="H99" s="6" t="n">
        <v>6127</v>
      </c>
      <c r="I99" s="4" t="n">
        <v>447</v>
      </c>
      <c r="J99" s="4" t="s">
        <v>46</v>
      </c>
      <c r="L99" s="44" t="s">
        <v>47</v>
      </c>
      <c r="M99" s="3" t="s">
        <v>372</v>
      </c>
      <c r="N99" s="45"/>
      <c r="O99" s="1" t="s">
        <v>318</v>
      </c>
      <c r="Q99" s="1" t="n">
        <v>446</v>
      </c>
      <c r="R99" s="1" t="n">
        <v>446</v>
      </c>
      <c r="S99" s="14" t="n">
        <f aca="false">+R99-Q99</f>
        <v>0</v>
      </c>
      <c r="T99" s="15" t="s">
        <v>166</v>
      </c>
      <c r="U99" s="1" t="n">
        <v>298</v>
      </c>
      <c r="V99" s="1" t="n">
        <v>298</v>
      </c>
      <c r="W99" s="1" t="n">
        <v>419</v>
      </c>
      <c r="X99" s="1" t="n">
        <v>419</v>
      </c>
      <c r="Y99" s="46" t="n">
        <f aca="false">+X99-V99</f>
        <v>121</v>
      </c>
      <c r="Z99" s="14" t="n">
        <f aca="false">+X99-W99</f>
        <v>0</v>
      </c>
      <c r="AA99" s="15" t="s">
        <v>63</v>
      </c>
      <c r="AB99" s="48"/>
      <c r="AC99" s="45"/>
      <c r="AD99" s="5" t="n">
        <v>346097</v>
      </c>
      <c r="AE99" s="5" t="n">
        <v>136082</v>
      </c>
      <c r="AF99" s="49" t="s">
        <v>52</v>
      </c>
      <c r="AG99" s="50" t="n">
        <v>0.157</v>
      </c>
      <c r="AH99" s="51" t="n">
        <v>9812</v>
      </c>
      <c r="AI99" s="52" t="s">
        <v>81</v>
      </c>
      <c r="AJ99" s="52" t="s">
        <v>4</v>
      </c>
      <c r="AK99" s="4" t="s">
        <v>373</v>
      </c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43"/>
      <c r="B100" s="11" t="s">
        <v>42</v>
      </c>
      <c r="E100" s="3" t="s">
        <v>374</v>
      </c>
      <c r="F100" s="3" t="s">
        <v>375</v>
      </c>
      <c r="G100" s="6" t="s">
        <v>60</v>
      </c>
      <c r="H100" s="6" t="n">
        <v>5541</v>
      </c>
      <c r="I100" s="4" t="n">
        <v>479</v>
      </c>
      <c r="J100" s="4" t="s">
        <v>46</v>
      </c>
      <c r="L100" s="44" t="s">
        <v>47</v>
      </c>
      <c r="M100" s="3" t="s">
        <v>376</v>
      </c>
      <c r="N100" s="45"/>
      <c r="O100" s="1" t="s">
        <v>125</v>
      </c>
      <c r="Q100" s="1" t="n">
        <v>113</v>
      </c>
      <c r="R100" s="1" t="n">
        <v>113</v>
      </c>
      <c r="S100" s="14" t="n">
        <f aca="false">+R100-Q100</f>
        <v>0</v>
      </c>
      <c r="T100" s="15" t="s">
        <v>63</v>
      </c>
      <c r="U100" s="1" t="n">
        <v>81</v>
      </c>
      <c r="V100" s="1" t="n">
        <v>81</v>
      </c>
      <c r="W100" s="1" t="n">
        <v>70</v>
      </c>
      <c r="X100" s="1" t="n">
        <v>70</v>
      </c>
      <c r="Y100" s="46" t="n">
        <f aca="false">+X100-V100</f>
        <v>-11</v>
      </c>
      <c r="Z100" s="14" t="n">
        <f aca="false">+X100-W100</f>
        <v>0</v>
      </c>
      <c r="AA100" s="47" t="s">
        <v>69</v>
      </c>
      <c r="AB100" s="15"/>
      <c r="AC100" s="45"/>
      <c r="AD100" s="5" t="n">
        <v>348102</v>
      </c>
      <c r="AE100" s="5" t="n">
        <v>136188</v>
      </c>
      <c r="AF100" s="49" t="s">
        <v>52</v>
      </c>
      <c r="AG100" s="50" t="n">
        <v>0.173</v>
      </c>
      <c r="AH100" s="51" t="n">
        <v>9812</v>
      </c>
      <c r="AI100" s="52" t="s">
        <v>81</v>
      </c>
      <c r="AJ100" s="52" t="s">
        <v>4</v>
      </c>
      <c r="AK100" s="4" t="s">
        <v>377</v>
      </c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54"/>
      <c r="B101" s="55" t="s">
        <v>42</v>
      </c>
      <c r="C101" s="56"/>
      <c r="D101" s="57"/>
      <c r="E101" s="56" t="s">
        <v>374</v>
      </c>
      <c r="F101" s="56" t="s">
        <v>378</v>
      </c>
      <c r="G101" s="58" t="s">
        <v>60</v>
      </c>
      <c r="H101" s="58" t="n">
        <v>6744</v>
      </c>
      <c r="I101" s="57" t="n">
        <v>556</v>
      </c>
      <c r="J101" s="57" t="s">
        <v>46</v>
      </c>
      <c r="K101" s="57"/>
      <c r="L101" s="59" t="s">
        <v>47</v>
      </c>
      <c r="M101" s="56" t="s">
        <v>376</v>
      </c>
      <c r="N101" s="0"/>
      <c r="O101" s="53" t="s">
        <v>76</v>
      </c>
      <c r="P101" s="60"/>
      <c r="Q101" s="53" t="n">
        <v>69</v>
      </c>
      <c r="R101" s="53" t="n">
        <v>69</v>
      </c>
      <c r="S101" s="61" t="n">
        <f aca="false">+R101-Q101</f>
        <v>0</v>
      </c>
      <c r="T101" s="47" t="s">
        <v>63</v>
      </c>
      <c r="U101" s="53" t="n">
        <v>0</v>
      </c>
      <c r="V101" s="1" t="n">
        <v>1</v>
      </c>
      <c r="W101" s="53" t="n">
        <v>143</v>
      </c>
      <c r="X101" s="1" t="n">
        <v>1</v>
      </c>
      <c r="Y101" s="46" t="n">
        <f aca="false">+X101-V101</f>
        <v>0</v>
      </c>
      <c r="Z101" s="61" t="n">
        <f aca="false">+X101-W101</f>
        <v>-142</v>
      </c>
      <c r="AA101" s="15" t="s">
        <v>379</v>
      </c>
      <c r="AB101" s="47"/>
      <c r="AD101" s="62" t="n">
        <v>348096</v>
      </c>
      <c r="AE101" s="62" t="n">
        <v>137183</v>
      </c>
      <c r="AF101" s="63" t="s">
        <v>52</v>
      </c>
      <c r="AG101" s="64" t="n">
        <v>0.12</v>
      </c>
      <c r="AH101" s="65" t="n">
        <v>9812</v>
      </c>
      <c r="AI101" s="66" t="s">
        <v>81</v>
      </c>
      <c r="AJ101" s="66" t="s">
        <v>4</v>
      </c>
      <c r="AK101" s="57" t="s">
        <v>380</v>
      </c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54"/>
      <c r="B102" s="55" t="s">
        <v>42</v>
      </c>
      <c r="C102" s="70"/>
      <c r="D102" s="53"/>
      <c r="E102" s="56" t="s">
        <v>381</v>
      </c>
      <c r="F102" s="56" t="s">
        <v>382</v>
      </c>
      <c r="G102" s="58" t="s">
        <v>60</v>
      </c>
      <c r="H102" s="58" t="n">
        <v>6568</v>
      </c>
      <c r="I102" s="57" t="n">
        <v>767</v>
      </c>
      <c r="J102" s="57" t="s">
        <v>46</v>
      </c>
      <c r="K102" s="57"/>
      <c r="L102" s="59" t="s">
        <v>47</v>
      </c>
      <c r="M102" s="56" t="s">
        <v>383</v>
      </c>
      <c r="N102" s="0"/>
      <c r="O102" s="53" t="s">
        <v>110</v>
      </c>
      <c r="P102" s="60"/>
      <c r="Q102" s="53" t="n">
        <v>300</v>
      </c>
      <c r="R102" s="53" t="n">
        <v>300</v>
      </c>
      <c r="S102" s="61" t="n">
        <f aca="false">+R102-Q102</f>
        <v>0</v>
      </c>
      <c r="T102" s="47" t="s">
        <v>384</v>
      </c>
      <c r="U102" s="53" t="n">
        <v>0</v>
      </c>
      <c r="V102" s="53" t="n">
        <v>300</v>
      </c>
      <c r="W102" s="53" t="n">
        <v>900</v>
      </c>
      <c r="X102" s="53" t="n">
        <v>900</v>
      </c>
      <c r="Y102" s="46" t="n">
        <f aca="false">+X102-V102</f>
        <v>600</v>
      </c>
      <c r="Z102" s="61" t="n">
        <f aca="false">+X102-W102</f>
        <v>0</v>
      </c>
      <c r="AA102" s="47" t="s">
        <v>69</v>
      </c>
      <c r="AB102" s="71"/>
      <c r="AD102" s="62" t="n">
        <v>360249</v>
      </c>
      <c r="AE102" s="62" t="n">
        <v>60427</v>
      </c>
      <c r="AF102" s="63" t="s">
        <v>52</v>
      </c>
      <c r="AG102" s="9" t="n">
        <v>0.123</v>
      </c>
      <c r="AH102" s="77" t="n">
        <v>9908</v>
      </c>
      <c r="AI102" s="53" t="s">
        <v>264</v>
      </c>
      <c r="AJ102" s="66" t="s">
        <v>4</v>
      </c>
      <c r="AK102" s="57" t="s">
        <v>64</v>
      </c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43"/>
      <c r="B103" s="11" t="s">
        <v>42</v>
      </c>
      <c r="C103" s="68"/>
      <c r="D103" s="1"/>
      <c r="E103" s="3" t="s">
        <v>385</v>
      </c>
      <c r="F103" s="3" t="s">
        <v>386</v>
      </c>
      <c r="G103" s="6" t="s">
        <v>60</v>
      </c>
      <c r="H103" s="6" t="n">
        <v>6027</v>
      </c>
      <c r="I103" s="4" t="n">
        <v>649</v>
      </c>
      <c r="J103" s="4" t="s">
        <v>46</v>
      </c>
      <c r="L103" s="44" t="s">
        <v>47</v>
      </c>
      <c r="M103" s="3" t="s">
        <v>387</v>
      </c>
      <c r="N103" s="45"/>
      <c r="O103" s="1" t="s">
        <v>185</v>
      </c>
      <c r="Q103" s="1" t="n">
        <v>71</v>
      </c>
      <c r="R103" s="1" t="n">
        <v>71</v>
      </c>
      <c r="S103" s="14" t="n">
        <f aca="false">+R103-Q103</f>
        <v>0</v>
      </c>
      <c r="T103" s="15" t="s">
        <v>69</v>
      </c>
      <c r="U103" s="1" t="n">
        <v>121</v>
      </c>
      <c r="V103" s="1" t="n">
        <v>121</v>
      </c>
      <c r="W103" s="1" t="n">
        <v>65</v>
      </c>
      <c r="X103" s="1" t="n">
        <v>65</v>
      </c>
      <c r="Y103" s="46" t="n">
        <f aca="false">+X103-V103</f>
        <v>-56</v>
      </c>
      <c r="Z103" s="14" t="n">
        <f aca="false">+X103-W103</f>
        <v>0</v>
      </c>
      <c r="AA103" s="47" t="s">
        <v>69</v>
      </c>
      <c r="AB103" s="15"/>
      <c r="AC103" s="45"/>
      <c r="AD103" s="5" t="n">
        <v>361744</v>
      </c>
      <c r="AE103" s="5" t="n">
        <v>131038</v>
      </c>
      <c r="AF103" s="49" t="s">
        <v>52</v>
      </c>
      <c r="AG103" s="50" t="n">
        <v>0.231</v>
      </c>
      <c r="AH103" s="51" t="n">
        <v>9903</v>
      </c>
      <c r="AI103" s="52" t="s">
        <v>71</v>
      </c>
      <c r="AJ103" s="52" t="s">
        <v>4</v>
      </c>
      <c r="AK103" s="4" t="s">
        <v>388</v>
      </c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43"/>
      <c r="B104" s="11"/>
      <c r="E104" s="56" t="s">
        <v>389</v>
      </c>
      <c r="F104" s="56" t="s">
        <v>361</v>
      </c>
      <c r="G104" s="58" t="s">
        <v>60</v>
      </c>
      <c r="H104" s="58" t="n">
        <v>4959</v>
      </c>
      <c r="I104" s="57" t="n">
        <v>479</v>
      </c>
      <c r="J104" s="57" t="s">
        <v>46</v>
      </c>
      <c r="K104" s="57"/>
      <c r="L104" s="59" t="s">
        <v>47</v>
      </c>
      <c r="M104" s="56" t="s">
        <v>390</v>
      </c>
      <c r="N104" s="0"/>
      <c r="O104" s="53" t="s">
        <v>391</v>
      </c>
      <c r="P104" s="60"/>
      <c r="Q104" s="53" t="n">
        <v>15</v>
      </c>
      <c r="R104" s="53" t="n">
        <v>15</v>
      </c>
      <c r="S104" s="61" t="n">
        <f aca="false">+R104-Q104</f>
        <v>0</v>
      </c>
      <c r="T104" s="47" t="s">
        <v>63</v>
      </c>
      <c r="U104" s="53" t="n">
        <v>14</v>
      </c>
      <c r="V104" s="53" t="n">
        <v>14</v>
      </c>
      <c r="W104" s="53" t="n">
        <v>14</v>
      </c>
      <c r="X104" s="53" t="n">
        <v>14</v>
      </c>
      <c r="Y104" s="46" t="n">
        <f aca="false">+X104-V104</f>
        <v>0</v>
      </c>
      <c r="Z104" s="61" t="n">
        <f aca="false">+X104-W104</f>
        <v>0</v>
      </c>
      <c r="AA104" s="47" t="s">
        <v>63</v>
      </c>
      <c r="AB104" s="71"/>
      <c r="AD104" s="62"/>
      <c r="AE104" s="62" t="s">
        <v>202</v>
      </c>
      <c r="AF104" s="63"/>
      <c r="AG104" s="50"/>
      <c r="AH104" s="51"/>
      <c r="AI104" s="52"/>
      <c r="AJ104" s="52"/>
      <c r="AK104" s="57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A105" s="43"/>
      <c r="B105" s="11"/>
      <c r="E105" s="56" t="s">
        <v>389</v>
      </c>
      <c r="F105" s="56" t="s">
        <v>361</v>
      </c>
      <c r="G105" s="58"/>
      <c r="H105" s="58" t="n">
        <v>4959</v>
      </c>
      <c r="I105" s="57"/>
      <c r="J105" s="57"/>
      <c r="K105" s="57"/>
      <c r="L105" s="59"/>
      <c r="M105" s="56"/>
      <c r="N105" s="0"/>
      <c r="O105" s="53" t="s">
        <v>125</v>
      </c>
      <c r="P105" s="60"/>
      <c r="Q105" s="53"/>
      <c r="R105" s="53"/>
      <c r="S105" s="61"/>
      <c r="T105" s="47"/>
      <c r="U105" s="53" t="n">
        <v>21</v>
      </c>
      <c r="V105" s="53" t="n">
        <v>21</v>
      </c>
      <c r="W105" s="53" t="n">
        <v>14</v>
      </c>
      <c r="X105" s="53" t="n">
        <v>14</v>
      </c>
      <c r="Y105" s="46" t="n">
        <f aca="false">+X105-V105</f>
        <v>-7</v>
      </c>
      <c r="Z105" s="61"/>
      <c r="AA105" s="47" t="s">
        <v>69</v>
      </c>
      <c r="AB105" s="71"/>
      <c r="AD105" s="62"/>
      <c r="AE105" s="62" t="n">
        <v>136410</v>
      </c>
      <c r="AF105" s="63"/>
      <c r="AG105" s="50"/>
      <c r="AH105" s="51"/>
      <c r="AI105" s="52"/>
      <c r="AJ105" s="52"/>
      <c r="AK105" s="57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54"/>
      <c r="B106" s="55" t="s">
        <v>42</v>
      </c>
      <c r="C106" s="56"/>
      <c r="D106" s="57"/>
      <c r="E106" s="56" t="s">
        <v>389</v>
      </c>
      <c r="F106" s="56" t="s">
        <v>392</v>
      </c>
      <c r="G106" s="58" t="s">
        <v>60</v>
      </c>
      <c r="H106" s="58" t="n">
        <v>6031</v>
      </c>
      <c r="I106" s="57" t="n">
        <v>429</v>
      </c>
      <c r="J106" s="57" t="s">
        <v>46</v>
      </c>
      <c r="K106" s="57"/>
      <c r="L106" s="59" t="s">
        <v>47</v>
      </c>
      <c r="M106" s="56" t="s">
        <v>390</v>
      </c>
      <c r="N106" s="0"/>
      <c r="O106" s="53" t="s">
        <v>62</v>
      </c>
      <c r="P106" s="60"/>
      <c r="Q106" s="53" t="n">
        <v>25</v>
      </c>
      <c r="R106" s="53" t="n">
        <v>25</v>
      </c>
      <c r="S106" s="61" t="n">
        <f aca="false">+R106-Q106</f>
        <v>0</v>
      </c>
      <c r="T106" s="47" t="s">
        <v>63</v>
      </c>
      <c r="U106" s="53" t="n">
        <v>61</v>
      </c>
      <c r="V106" s="53" t="n">
        <v>61</v>
      </c>
      <c r="W106" s="53" t="n">
        <v>58</v>
      </c>
      <c r="X106" s="53" t="n">
        <v>58</v>
      </c>
      <c r="Y106" s="46" t="n">
        <f aca="false">+X106-V106</f>
        <v>-3</v>
      </c>
      <c r="Z106" s="61" t="n">
        <f aca="false">+X106-W106</f>
        <v>0</v>
      </c>
      <c r="AA106" s="47" t="s">
        <v>69</v>
      </c>
      <c r="AB106" s="71"/>
      <c r="AD106" s="62" t="n">
        <v>309868</v>
      </c>
      <c r="AE106" s="62" t="n">
        <v>139421</v>
      </c>
      <c r="AF106" s="63" t="s">
        <v>52</v>
      </c>
      <c r="AG106" s="64" t="n">
        <v>0.33</v>
      </c>
      <c r="AH106" s="65" t="n">
        <v>9901</v>
      </c>
      <c r="AI106" s="66" t="s">
        <v>71</v>
      </c>
      <c r="AJ106" s="66" t="s">
        <v>4</v>
      </c>
      <c r="AK106" s="57" t="s">
        <v>362</v>
      </c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22.5" hidden="false" customHeight="false" outlineLevel="0" collapsed="false">
      <c r="A107" s="43"/>
      <c r="B107" s="11" t="s">
        <v>42</v>
      </c>
      <c r="E107" s="68" t="s">
        <v>393</v>
      </c>
      <c r="F107" s="68" t="s">
        <v>394</v>
      </c>
      <c r="G107" s="6" t="s">
        <v>60</v>
      </c>
      <c r="H107" s="5" t="n">
        <v>9750</v>
      </c>
      <c r="I107" s="1"/>
      <c r="J107" s="69"/>
      <c r="K107" s="1" t="n">
        <v>1</v>
      </c>
      <c r="L107" s="68"/>
      <c r="M107" s="68" t="s">
        <v>395</v>
      </c>
      <c r="N107" s="1"/>
      <c r="O107" s="1" t="s">
        <v>86</v>
      </c>
      <c r="Q107" s="74" t="n">
        <v>11880</v>
      </c>
      <c r="R107" s="14" t="n">
        <v>9389</v>
      </c>
      <c r="S107" s="14" t="n">
        <f aca="false">+R107-Q107</f>
        <v>-2491</v>
      </c>
      <c r="T107" s="15"/>
      <c r="U107" s="74" t="n">
        <v>8122</v>
      </c>
      <c r="V107" s="1" t="n">
        <v>7155</v>
      </c>
      <c r="W107" s="74" t="n">
        <v>8122</v>
      </c>
      <c r="X107" s="1" t="n">
        <v>6047</v>
      </c>
      <c r="Y107" s="46" t="n">
        <f aca="false">+X107-V107</f>
        <v>-1108</v>
      </c>
      <c r="Z107" s="14" t="n">
        <f aca="false">+X107-W107</f>
        <v>-2075</v>
      </c>
      <c r="AA107" s="15" t="s">
        <v>396</v>
      </c>
      <c r="AB107" s="48"/>
      <c r="AC107" s="45"/>
      <c r="AD107" s="5" t="n">
        <v>357840</v>
      </c>
      <c r="AE107" s="5" t="s">
        <v>202</v>
      </c>
      <c r="AF107" s="44" t="s">
        <v>70</v>
      </c>
      <c r="AG107" s="50" t="n">
        <v>0.055</v>
      </c>
      <c r="AH107" s="73" t="n">
        <v>9812</v>
      </c>
      <c r="AI107" s="78" t="s">
        <v>397</v>
      </c>
      <c r="AJ107" s="52" t="s">
        <v>4</v>
      </c>
      <c r="AK107" s="1" t="s">
        <v>398</v>
      </c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A108" s="54"/>
      <c r="B108" s="55" t="s">
        <v>42</v>
      </c>
      <c r="C108" s="70"/>
      <c r="D108" s="53"/>
      <c r="E108" s="56" t="s">
        <v>399</v>
      </c>
      <c r="F108" s="56" t="s">
        <v>400</v>
      </c>
      <c r="G108" s="58" t="s">
        <v>45</v>
      </c>
      <c r="H108" s="58" t="n">
        <v>5999</v>
      </c>
      <c r="I108" s="57" t="n">
        <v>429</v>
      </c>
      <c r="J108" s="57" t="s">
        <v>46</v>
      </c>
      <c r="K108" s="57" t="n">
        <v>1</v>
      </c>
      <c r="L108" s="59" t="s">
        <v>47</v>
      </c>
      <c r="M108" s="56" t="s">
        <v>401</v>
      </c>
      <c r="N108" s="0"/>
      <c r="O108" s="53" t="s">
        <v>62</v>
      </c>
      <c r="P108" s="60"/>
      <c r="Q108" s="72" t="n">
        <v>6098</v>
      </c>
      <c r="R108" s="61" t="n">
        <v>5200</v>
      </c>
      <c r="S108" s="61" t="n">
        <f aca="false">+R108-Q108</f>
        <v>-898</v>
      </c>
      <c r="T108" s="15" t="s">
        <v>259</v>
      </c>
      <c r="U108" s="72" t="n">
        <v>8260</v>
      </c>
      <c r="V108" s="1" t="n">
        <v>6645</v>
      </c>
      <c r="W108" s="72" t="n">
        <v>6645</v>
      </c>
      <c r="X108" s="1" t="n">
        <v>8648</v>
      </c>
      <c r="Y108" s="46" t="n">
        <f aca="false">+X108-V108</f>
        <v>2003</v>
      </c>
      <c r="Z108" s="61" t="n">
        <f aca="false">+X108-W108</f>
        <v>2003</v>
      </c>
      <c r="AA108" s="15" t="s">
        <v>402</v>
      </c>
      <c r="AB108" s="71"/>
      <c r="AD108" s="62" t="n">
        <v>311932</v>
      </c>
      <c r="AE108" s="62" t="n">
        <v>155260</v>
      </c>
      <c r="AF108" s="63" t="s">
        <v>52</v>
      </c>
      <c r="AG108" s="9" t="n">
        <v>0.152</v>
      </c>
      <c r="AH108" s="77" t="n">
        <v>9908</v>
      </c>
      <c r="AI108" s="53" t="s">
        <v>264</v>
      </c>
      <c r="AJ108" s="66" t="s">
        <v>4</v>
      </c>
      <c r="AK108" s="57" t="s">
        <v>64</v>
      </c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54"/>
      <c r="B109" s="55" t="s">
        <v>42</v>
      </c>
      <c r="C109" s="56"/>
      <c r="D109" s="57"/>
      <c r="E109" s="56" t="s">
        <v>399</v>
      </c>
      <c r="F109" s="56" t="s">
        <v>403</v>
      </c>
      <c r="G109" s="58" t="s">
        <v>45</v>
      </c>
      <c r="H109" s="58" t="n">
        <v>6500</v>
      </c>
      <c r="I109" s="57" t="n">
        <v>429</v>
      </c>
      <c r="J109" s="57" t="s">
        <v>46</v>
      </c>
      <c r="K109" s="57"/>
      <c r="L109" s="59" t="s">
        <v>47</v>
      </c>
      <c r="M109" s="56" t="s">
        <v>401</v>
      </c>
      <c r="N109" s="0"/>
      <c r="O109" s="53" t="s">
        <v>62</v>
      </c>
      <c r="P109" s="60"/>
      <c r="Q109" s="72" t="n">
        <v>2655</v>
      </c>
      <c r="R109" s="61" t="n">
        <v>2655</v>
      </c>
      <c r="S109" s="61" t="n">
        <f aca="false">+R109-Q109</f>
        <v>0</v>
      </c>
      <c r="T109" s="15" t="s">
        <v>165</v>
      </c>
      <c r="U109" s="72" t="n">
        <v>1849</v>
      </c>
      <c r="V109" s="1" t="n">
        <v>1778</v>
      </c>
      <c r="W109" s="72" t="n">
        <v>1778</v>
      </c>
      <c r="X109" s="1" t="n">
        <v>1778</v>
      </c>
      <c r="Y109" s="46" t="n">
        <f aca="false">+X109-V109</f>
        <v>0</v>
      </c>
      <c r="Z109" s="61" t="n">
        <f aca="false">+X109-W109</f>
        <v>0</v>
      </c>
      <c r="AA109" s="15" t="s">
        <v>166</v>
      </c>
      <c r="AB109" s="71"/>
      <c r="AD109" s="62" t="n">
        <v>311923</v>
      </c>
      <c r="AE109" s="62" t="n">
        <v>155260</v>
      </c>
      <c r="AF109" s="63" t="s">
        <v>52</v>
      </c>
      <c r="AG109" s="9" t="n">
        <v>0.164</v>
      </c>
      <c r="AH109" s="77" t="n">
        <v>9908</v>
      </c>
      <c r="AI109" s="53" t="s">
        <v>264</v>
      </c>
      <c r="AJ109" s="66" t="s">
        <v>4</v>
      </c>
      <c r="AK109" s="57" t="s">
        <v>64</v>
      </c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  <c r="BB109" s="106"/>
      <c r="BC109" s="106"/>
      <c r="BD109" s="106"/>
      <c r="BE109" s="106"/>
      <c r="BF109" s="106"/>
      <c r="BG109" s="106"/>
      <c r="BH109" s="106"/>
      <c r="BI109" s="106"/>
      <c r="BJ109" s="106"/>
      <c r="BK109" s="106"/>
      <c r="BL109" s="106"/>
      <c r="BM109" s="106"/>
      <c r="BN109" s="106"/>
      <c r="BO109" s="106"/>
      <c r="BP109" s="106"/>
      <c r="BQ109" s="106"/>
      <c r="BR109" s="106"/>
      <c r="BS109" s="106"/>
      <c r="BT109" s="106"/>
      <c r="BU109" s="106"/>
      <c r="BV109" s="106"/>
      <c r="BW109" s="106"/>
      <c r="BX109" s="106"/>
      <c r="BY109" s="106"/>
      <c r="BZ109" s="106"/>
      <c r="CA109" s="106"/>
      <c r="CB109" s="106"/>
      <c r="CC109" s="106"/>
      <c r="CD109" s="106"/>
      <c r="CE109" s="106"/>
      <c r="CF109" s="106"/>
      <c r="CG109" s="106"/>
      <c r="CH109" s="106"/>
      <c r="CI109" s="106"/>
      <c r="CJ109" s="106"/>
      <c r="CK109" s="106"/>
      <c r="CL109" s="106"/>
      <c r="CM109" s="106"/>
      <c r="CN109" s="106"/>
      <c r="CO109" s="106"/>
      <c r="CP109" s="106"/>
      <c r="CQ109" s="106"/>
      <c r="CR109" s="106"/>
      <c r="CS109" s="106"/>
      <c r="CT109" s="106"/>
      <c r="CU109" s="106"/>
      <c r="CV109" s="106"/>
      <c r="CW109" s="106"/>
      <c r="CX109" s="106"/>
      <c r="CY109" s="106"/>
      <c r="CZ109" s="106"/>
      <c r="DA109" s="106"/>
      <c r="DB109" s="106"/>
      <c r="DC109" s="106"/>
      <c r="DD109" s="106"/>
      <c r="DE109" s="106"/>
      <c r="DF109" s="106"/>
      <c r="DG109" s="106"/>
      <c r="DH109" s="106"/>
      <c r="DI109" s="106"/>
      <c r="DJ109" s="106"/>
      <c r="DK109" s="106"/>
      <c r="DL109" s="106"/>
      <c r="DM109" s="106"/>
      <c r="DN109" s="106"/>
      <c r="DO109" s="106"/>
      <c r="DP109" s="106"/>
      <c r="DQ109" s="106"/>
      <c r="DR109" s="106"/>
      <c r="DS109" s="106"/>
      <c r="DT109" s="106"/>
      <c r="DU109" s="106"/>
      <c r="DV109" s="106"/>
      <c r="DW109" s="106"/>
      <c r="DX109" s="106"/>
      <c r="DY109" s="106"/>
      <c r="DZ109" s="106"/>
      <c r="EA109" s="106"/>
      <c r="EB109" s="106"/>
      <c r="EC109" s="106"/>
      <c r="ED109" s="106"/>
      <c r="EE109" s="106"/>
      <c r="EF109" s="106"/>
      <c r="EG109" s="106"/>
      <c r="EH109" s="106"/>
      <c r="EI109" s="106"/>
      <c r="EJ109" s="106"/>
      <c r="EK109" s="106"/>
      <c r="EL109" s="106"/>
      <c r="EM109" s="106"/>
      <c r="EN109" s="106"/>
      <c r="EO109" s="106"/>
      <c r="EP109" s="106"/>
      <c r="EQ109" s="106"/>
      <c r="ER109" s="106"/>
      <c r="ES109" s="106"/>
      <c r="ET109" s="106"/>
      <c r="EU109" s="106"/>
      <c r="EV109" s="106"/>
      <c r="EW109" s="106"/>
      <c r="EX109" s="106"/>
      <c r="EY109" s="106"/>
      <c r="EZ109" s="106"/>
      <c r="FA109" s="106"/>
      <c r="FB109" s="106"/>
      <c r="FC109" s="106"/>
      <c r="FD109" s="106"/>
      <c r="FE109" s="106"/>
      <c r="FF109" s="106"/>
      <c r="FG109" s="106"/>
      <c r="FH109" s="106"/>
      <c r="FI109" s="106"/>
      <c r="FJ109" s="106"/>
      <c r="FK109" s="106"/>
      <c r="FL109" s="106"/>
      <c r="FM109" s="106"/>
      <c r="FN109" s="106"/>
      <c r="FO109" s="106"/>
      <c r="FP109" s="106"/>
      <c r="FQ109" s="106"/>
      <c r="FR109" s="106"/>
      <c r="FS109" s="106"/>
      <c r="FT109" s="106"/>
      <c r="FU109" s="106"/>
      <c r="FV109" s="106"/>
      <c r="FW109" s="106"/>
      <c r="FX109" s="106"/>
      <c r="FY109" s="106"/>
      <c r="FZ109" s="106"/>
      <c r="GA109" s="106"/>
      <c r="GB109" s="106"/>
      <c r="GC109" s="106"/>
      <c r="GD109" s="106"/>
      <c r="GE109" s="106"/>
      <c r="GF109" s="106"/>
      <c r="GG109" s="106"/>
      <c r="GH109" s="106"/>
      <c r="GI109" s="106"/>
      <c r="GJ109" s="106"/>
      <c r="GK109" s="106"/>
      <c r="GL109" s="106"/>
      <c r="GM109" s="106"/>
      <c r="GN109" s="106"/>
      <c r="GO109" s="106"/>
      <c r="GP109" s="106"/>
      <c r="GQ109" s="106"/>
      <c r="GR109" s="106"/>
      <c r="GS109" s="106"/>
      <c r="GT109" s="106"/>
      <c r="GU109" s="106"/>
      <c r="GV109" s="106"/>
      <c r="GW109" s="106"/>
      <c r="GX109" s="106"/>
      <c r="GY109" s="106"/>
      <c r="GZ109" s="106"/>
      <c r="HA109" s="106"/>
      <c r="HB109" s="106"/>
      <c r="HC109" s="106"/>
      <c r="HD109" s="106"/>
      <c r="HE109" s="106"/>
      <c r="HF109" s="106"/>
      <c r="HG109" s="106"/>
      <c r="HH109" s="106"/>
      <c r="HI109" s="106"/>
      <c r="HJ109" s="106"/>
      <c r="HK109" s="106"/>
      <c r="HL109" s="106"/>
      <c r="HM109" s="106"/>
      <c r="HN109" s="106"/>
      <c r="HO109" s="106"/>
      <c r="HP109" s="106"/>
      <c r="HQ109" s="106"/>
      <c r="HR109" s="106"/>
      <c r="HS109" s="106"/>
      <c r="HT109" s="106"/>
      <c r="HU109" s="106"/>
      <c r="HV109" s="106"/>
      <c r="HW109" s="106"/>
      <c r="HX109" s="106"/>
      <c r="HY109" s="106"/>
      <c r="HZ109" s="106"/>
      <c r="IA109" s="106"/>
      <c r="IB109" s="106"/>
      <c r="IC109" s="106"/>
      <c r="ID109" s="106"/>
      <c r="IE109" s="106"/>
      <c r="IF109" s="106"/>
      <c r="IG109" s="106"/>
      <c r="IH109" s="106"/>
      <c r="II109" s="106"/>
      <c r="IJ109" s="106"/>
      <c r="IK109" s="106"/>
      <c r="IL109" s="106"/>
      <c r="IM109" s="106"/>
      <c r="IN109" s="106"/>
      <c r="IO109" s="106"/>
      <c r="IP109" s="106"/>
      <c r="IQ109" s="106"/>
      <c r="IR109" s="106"/>
      <c r="IS109" s="106"/>
      <c r="IT109" s="106"/>
      <c r="IU109" s="106"/>
      <c r="IV109" s="106"/>
      <c r="IW109" s="106"/>
    </row>
    <row r="110" customFormat="false" ht="22.5" hidden="false" customHeight="false" outlineLevel="0" collapsed="false">
      <c r="A110" s="43"/>
      <c r="B110" s="11" t="s">
        <v>42</v>
      </c>
      <c r="E110" s="3" t="s">
        <v>404</v>
      </c>
      <c r="F110" s="3" t="s">
        <v>405</v>
      </c>
      <c r="G110" s="6" t="s">
        <v>60</v>
      </c>
      <c r="H110" s="6" t="n">
        <v>9695</v>
      </c>
      <c r="I110" s="4" t="n">
        <v>427</v>
      </c>
      <c r="J110" s="4" t="s">
        <v>46</v>
      </c>
      <c r="K110" s="4" t="n">
        <v>1</v>
      </c>
      <c r="L110" s="1" t="s">
        <v>47</v>
      </c>
      <c r="M110" s="3" t="s">
        <v>406</v>
      </c>
      <c r="N110" s="45"/>
      <c r="O110" s="1" t="s">
        <v>117</v>
      </c>
      <c r="Q110" s="1" t="n">
        <f aca="false">633+13</f>
        <v>646</v>
      </c>
      <c r="R110" s="1" t="n">
        <f aca="false">633+13</f>
        <v>646</v>
      </c>
      <c r="S110" s="14" t="n">
        <f aca="false">+R110-Q110</f>
        <v>0</v>
      </c>
      <c r="T110" s="15" t="s">
        <v>89</v>
      </c>
      <c r="U110" s="1" t="n">
        <f aca="false">346+13</f>
        <v>359</v>
      </c>
      <c r="V110" s="1" t="n">
        <f aca="false">346+13</f>
        <v>359</v>
      </c>
      <c r="W110" s="1" t="n">
        <v>343</v>
      </c>
      <c r="X110" s="1" t="n">
        <v>343</v>
      </c>
      <c r="Y110" s="46" t="n">
        <f aca="false">+X110-V110</f>
        <v>-16</v>
      </c>
      <c r="Z110" s="14" t="n">
        <f aca="false">+X110-W110</f>
        <v>0</v>
      </c>
      <c r="AA110" s="15" t="s">
        <v>63</v>
      </c>
      <c r="AB110" s="48"/>
      <c r="AC110" s="45"/>
      <c r="AD110" s="5" t="n">
        <v>122174</v>
      </c>
      <c r="AE110" s="5" t="n">
        <v>125794</v>
      </c>
      <c r="AF110" s="49" t="s">
        <v>70</v>
      </c>
      <c r="AG110" s="50" t="n">
        <v>0.229</v>
      </c>
      <c r="AH110" s="51"/>
      <c r="AI110" s="52" t="s">
        <v>121</v>
      </c>
      <c r="AJ110" s="52" t="s">
        <v>4</v>
      </c>
      <c r="AK110" s="4" t="s">
        <v>407</v>
      </c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22.5" hidden="false" customHeight="false" outlineLevel="0" collapsed="false">
      <c r="A111" s="54"/>
      <c r="B111" s="55" t="s">
        <v>42</v>
      </c>
      <c r="C111" s="70"/>
      <c r="D111" s="53"/>
      <c r="E111" s="56" t="s">
        <v>404</v>
      </c>
      <c r="F111" s="56" t="s">
        <v>408</v>
      </c>
      <c r="G111" s="58" t="s">
        <v>60</v>
      </c>
      <c r="H111" s="58" t="n">
        <v>9699</v>
      </c>
      <c r="I111" s="57" t="n">
        <v>429</v>
      </c>
      <c r="J111" s="57" t="s">
        <v>46</v>
      </c>
      <c r="K111" s="57" t="n">
        <v>1</v>
      </c>
      <c r="L111" s="53" t="s">
        <v>47</v>
      </c>
      <c r="M111" s="56" t="s">
        <v>406</v>
      </c>
      <c r="N111" s="0"/>
      <c r="O111" s="53" t="s">
        <v>62</v>
      </c>
      <c r="P111" s="60"/>
      <c r="Q111" s="72" t="n">
        <f aca="false">34+1342</f>
        <v>1376</v>
      </c>
      <c r="R111" s="72" t="n">
        <f aca="false">34+1342</f>
        <v>1376</v>
      </c>
      <c r="S111" s="61" t="n">
        <f aca="false">+R111-Q111</f>
        <v>0</v>
      </c>
      <c r="T111" s="47" t="s">
        <v>170</v>
      </c>
      <c r="U111" s="72" t="n">
        <f aca="false">773+11</f>
        <v>784</v>
      </c>
      <c r="V111" s="1" t="n">
        <v>784</v>
      </c>
      <c r="W111" s="72" t="n">
        <v>713</v>
      </c>
      <c r="X111" s="72" t="n">
        <v>713</v>
      </c>
      <c r="Y111" s="46" t="n">
        <f aca="false">+X111-V111</f>
        <v>-71</v>
      </c>
      <c r="Z111" s="61" t="n">
        <f aca="false">+X111-W111</f>
        <v>0</v>
      </c>
      <c r="AA111" s="15" t="s">
        <v>63</v>
      </c>
      <c r="AB111" s="71"/>
      <c r="AD111" s="62" t="n">
        <v>124443</v>
      </c>
      <c r="AE111" s="62" t="n">
        <v>125787</v>
      </c>
      <c r="AF111" s="63" t="s">
        <v>70</v>
      </c>
      <c r="AG111" s="64" t="n">
        <v>0.194</v>
      </c>
      <c r="AH111" s="65"/>
      <c r="AI111" s="66" t="s">
        <v>121</v>
      </c>
      <c r="AJ111" s="66" t="s">
        <v>4</v>
      </c>
      <c r="AK111" s="57" t="s">
        <v>409</v>
      </c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A112" s="54"/>
      <c r="B112" s="55" t="s">
        <v>42</v>
      </c>
      <c r="C112" s="56"/>
      <c r="D112" s="57"/>
      <c r="E112" s="56" t="s">
        <v>404</v>
      </c>
      <c r="F112" s="56" t="s">
        <v>410</v>
      </c>
      <c r="G112" s="58" t="s">
        <v>60</v>
      </c>
      <c r="H112" s="58" t="n">
        <v>9700</v>
      </c>
      <c r="I112" s="57" t="n">
        <v>441</v>
      </c>
      <c r="J112" s="57" t="s">
        <v>46</v>
      </c>
      <c r="K112" s="57"/>
      <c r="L112" s="53" t="s">
        <v>47</v>
      </c>
      <c r="M112" s="56" t="s">
        <v>406</v>
      </c>
      <c r="N112" s="0"/>
      <c r="O112" s="53" t="s">
        <v>62</v>
      </c>
      <c r="P112" s="60"/>
      <c r="Q112" s="53" t="n">
        <v>19</v>
      </c>
      <c r="R112" s="53" t="n">
        <v>19</v>
      </c>
      <c r="S112" s="61" t="n">
        <f aca="false">+R112-Q112</f>
        <v>0</v>
      </c>
      <c r="T112" s="47" t="s">
        <v>63</v>
      </c>
      <c r="U112" s="53" t="n">
        <v>23</v>
      </c>
      <c r="V112" s="53" t="n">
        <v>23</v>
      </c>
      <c r="W112" s="53" t="n">
        <v>5</v>
      </c>
      <c r="X112" s="53" t="n">
        <v>5</v>
      </c>
      <c r="Y112" s="46" t="n">
        <f aca="false">+X112-V112</f>
        <v>-18</v>
      </c>
      <c r="Z112" s="61" t="n">
        <f aca="false">+X112-W112</f>
        <v>0</v>
      </c>
      <c r="AA112" s="47" t="s">
        <v>69</v>
      </c>
      <c r="AB112" s="71"/>
      <c r="AD112" s="62" t="n">
        <v>124447</v>
      </c>
      <c r="AE112" s="62" t="n">
        <v>125789</v>
      </c>
      <c r="AF112" s="63" t="s">
        <v>70</v>
      </c>
      <c r="AG112" s="64" t="n">
        <v>0.06</v>
      </c>
      <c r="AH112" s="65"/>
      <c r="AI112" s="66" t="s">
        <v>53</v>
      </c>
      <c r="AJ112" s="66" t="s">
        <v>4</v>
      </c>
      <c r="AK112" s="57" t="s">
        <v>411</v>
      </c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A113" s="54"/>
      <c r="B113" s="55" t="s">
        <v>42</v>
      </c>
      <c r="C113" s="56"/>
      <c r="D113" s="57"/>
      <c r="E113" s="56" t="s">
        <v>404</v>
      </c>
      <c r="F113" s="56" t="s">
        <v>412</v>
      </c>
      <c r="G113" s="58" t="s">
        <v>60</v>
      </c>
      <c r="H113" s="58" t="n">
        <v>9721</v>
      </c>
      <c r="I113" s="57" t="n">
        <v>764</v>
      </c>
      <c r="J113" s="57" t="s">
        <v>46</v>
      </c>
      <c r="K113" s="57"/>
      <c r="L113" s="59" t="s">
        <v>47</v>
      </c>
      <c r="M113" s="56" t="s">
        <v>406</v>
      </c>
      <c r="N113" s="0"/>
      <c r="O113" s="53" t="s">
        <v>125</v>
      </c>
      <c r="P113" s="60"/>
      <c r="Q113" s="53" t="n">
        <v>932</v>
      </c>
      <c r="R113" s="53" t="n">
        <v>932</v>
      </c>
      <c r="S113" s="61" t="n">
        <f aca="false">+R113-Q113</f>
        <v>0</v>
      </c>
      <c r="T113" s="47" t="s">
        <v>413</v>
      </c>
      <c r="U113" s="53" t="n">
        <v>808</v>
      </c>
      <c r="V113" s="53" t="n">
        <v>808</v>
      </c>
      <c r="W113" s="53" t="n">
        <v>704</v>
      </c>
      <c r="X113" s="53" t="n">
        <v>704</v>
      </c>
      <c r="Y113" s="46" t="n">
        <f aca="false">+X113-V113</f>
        <v>-104</v>
      </c>
      <c r="Z113" s="61" t="n">
        <f aca="false">+X113-W113</f>
        <v>0</v>
      </c>
      <c r="AA113" s="15" t="s">
        <v>63</v>
      </c>
      <c r="AB113" s="71"/>
      <c r="AD113" s="62" t="n">
        <v>314545</v>
      </c>
      <c r="AE113" s="62" t="n">
        <v>133231</v>
      </c>
      <c r="AF113" s="57" t="s">
        <v>70</v>
      </c>
      <c r="AG113" s="64" t="n">
        <v>0.093</v>
      </c>
      <c r="AH113" s="65" t="n">
        <v>9812</v>
      </c>
      <c r="AI113" s="66" t="s">
        <v>81</v>
      </c>
      <c r="AJ113" s="66" t="s">
        <v>4</v>
      </c>
      <c r="AK113" s="57" t="s">
        <v>414</v>
      </c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22.5" hidden="false" customHeight="false" outlineLevel="0" collapsed="false">
      <c r="A114" s="43"/>
      <c r="B114" s="11" t="s">
        <v>42</v>
      </c>
      <c r="E114" s="56" t="s">
        <v>415</v>
      </c>
      <c r="F114" s="3" t="s">
        <v>416</v>
      </c>
      <c r="G114" s="6" t="s">
        <v>60</v>
      </c>
      <c r="H114" s="6" t="n">
        <v>5508</v>
      </c>
      <c r="I114" s="4" t="n">
        <v>430</v>
      </c>
      <c r="J114" s="4" t="s">
        <v>46</v>
      </c>
      <c r="K114" s="4" t="n">
        <v>1</v>
      </c>
      <c r="L114" s="1" t="s">
        <v>47</v>
      </c>
      <c r="M114" s="3" t="s">
        <v>417</v>
      </c>
      <c r="N114" s="45"/>
      <c r="O114" s="1" t="s">
        <v>288</v>
      </c>
      <c r="Q114" s="1" t="n">
        <v>8419</v>
      </c>
      <c r="R114" s="14" t="n">
        <v>8157</v>
      </c>
      <c r="S114" s="14" t="n">
        <f aca="false">+R114-Q114</f>
        <v>-262</v>
      </c>
      <c r="T114" s="15" t="s">
        <v>259</v>
      </c>
      <c r="U114" s="1" t="n">
        <v>6494</v>
      </c>
      <c r="V114" s="1" t="n">
        <v>6063</v>
      </c>
      <c r="W114" s="1" t="n">
        <v>5905</v>
      </c>
      <c r="X114" s="1" t="n">
        <v>5670</v>
      </c>
      <c r="Y114" s="46" t="n">
        <f aca="false">+X114-V114</f>
        <v>-393</v>
      </c>
      <c r="Z114" s="14" t="n">
        <f aca="false">+X114-W114</f>
        <v>-235</v>
      </c>
      <c r="AA114" s="15" t="s">
        <v>396</v>
      </c>
      <c r="AB114" s="48"/>
      <c r="AC114" s="45"/>
      <c r="AD114" s="5" t="n">
        <v>309958</v>
      </c>
      <c r="AE114" s="5" t="n">
        <v>132978</v>
      </c>
      <c r="AF114" s="49" t="s">
        <v>52</v>
      </c>
      <c r="AG114" s="50" t="n">
        <v>0.06</v>
      </c>
      <c r="AH114" s="51"/>
      <c r="AI114" s="52" t="s">
        <v>121</v>
      </c>
      <c r="AJ114" s="52" t="s">
        <v>4</v>
      </c>
      <c r="AK114" s="4" t="s">
        <v>418</v>
      </c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22.5" hidden="false" customHeight="false" outlineLevel="0" collapsed="false">
      <c r="A115" s="43"/>
      <c r="B115" s="11" t="s">
        <v>42</v>
      </c>
      <c r="E115" s="56" t="s">
        <v>415</v>
      </c>
      <c r="F115" s="3" t="s">
        <v>419</v>
      </c>
      <c r="G115" s="6" t="s">
        <v>60</v>
      </c>
      <c r="H115" s="6" t="n">
        <v>6226</v>
      </c>
      <c r="I115" s="4" t="n">
        <v>430</v>
      </c>
      <c r="J115" s="4" t="s">
        <v>46</v>
      </c>
      <c r="L115" s="1" t="s">
        <v>47</v>
      </c>
      <c r="M115" s="3" t="s">
        <v>417</v>
      </c>
      <c r="N115" s="45"/>
      <c r="O115" s="1" t="s">
        <v>288</v>
      </c>
      <c r="Q115" s="74" t="n">
        <v>5314</v>
      </c>
      <c r="R115" s="1" t="n">
        <v>4500</v>
      </c>
      <c r="S115" s="14" t="n">
        <f aca="false">+R115-Q115</f>
        <v>-814</v>
      </c>
      <c r="T115" s="15" t="s">
        <v>259</v>
      </c>
      <c r="U115" s="74" t="n">
        <v>4432</v>
      </c>
      <c r="V115" s="1" t="n">
        <v>10000</v>
      </c>
      <c r="W115" s="74" t="n">
        <v>12089</v>
      </c>
      <c r="X115" s="1" t="n">
        <v>12089</v>
      </c>
      <c r="Y115" s="46" t="n">
        <f aca="false">+X115-V115</f>
        <v>2089</v>
      </c>
      <c r="Z115" s="14" t="n">
        <f aca="false">+X115-W115</f>
        <v>0</v>
      </c>
      <c r="AA115" s="15" t="s">
        <v>166</v>
      </c>
      <c r="AB115" s="48"/>
      <c r="AC115" s="45"/>
      <c r="AD115" s="5" t="n">
        <v>309959</v>
      </c>
      <c r="AE115" s="5" t="n">
        <v>132978</v>
      </c>
      <c r="AF115" s="49" t="s">
        <v>52</v>
      </c>
      <c r="AG115" s="50" t="n">
        <v>0.06</v>
      </c>
      <c r="AH115" s="51"/>
      <c r="AI115" s="52" t="s">
        <v>121</v>
      </c>
      <c r="AJ115" s="52" t="s">
        <v>4</v>
      </c>
      <c r="AK115" s="4" t="s">
        <v>418</v>
      </c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22.5" hidden="false" customHeight="false" outlineLevel="0" collapsed="false">
      <c r="A116" s="54"/>
      <c r="B116" s="55" t="s">
        <v>42</v>
      </c>
      <c r="C116" s="56"/>
      <c r="D116" s="57"/>
      <c r="E116" s="56" t="s">
        <v>415</v>
      </c>
      <c r="F116" s="56" t="s">
        <v>420</v>
      </c>
      <c r="G116" s="58" t="s">
        <v>60</v>
      </c>
      <c r="H116" s="58" t="n">
        <v>6406</v>
      </c>
      <c r="I116" s="57" t="n">
        <v>430</v>
      </c>
      <c r="J116" s="57" t="s">
        <v>46</v>
      </c>
      <c r="K116" s="57"/>
      <c r="L116" s="53" t="s">
        <v>47</v>
      </c>
      <c r="M116" s="56" t="s">
        <v>417</v>
      </c>
      <c r="N116" s="0"/>
      <c r="O116" s="53" t="s">
        <v>288</v>
      </c>
      <c r="P116" s="60"/>
      <c r="Q116" s="53" t="n">
        <v>1626</v>
      </c>
      <c r="R116" s="53" t="n">
        <v>1626</v>
      </c>
      <c r="S116" s="61" t="n">
        <f aca="false">+R116-Q116</f>
        <v>0</v>
      </c>
      <c r="T116" s="47" t="s">
        <v>170</v>
      </c>
      <c r="U116" s="53" t="n">
        <v>1448</v>
      </c>
      <c r="V116" s="1" t="n">
        <v>1448</v>
      </c>
      <c r="W116" s="53" t="n">
        <v>1249</v>
      </c>
      <c r="X116" s="1" t="n">
        <v>1249</v>
      </c>
      <c r="Y116" s="46" t="n">
        <f aca="false">+X116-V116</f>
        <v>-199</v>
      </c>
      <c r="Z116" s="61" t="n">
        <f aca="false">+X116-W116</f>
        <v>0</v>
      </c>
      <c r="AA116" s="47" t="s">
        <v>166</v>
      </c>
      <c r="AB116" s="71"/>
      <c r="AD116" s="62" t="n">
        <v>309960</v>
      </c>
      <c r="AE116" s="62" t="n">
        <v>132978</v>
      </c>
      <c r="AF116" s="63" t="s">
        <v>52</v>
      </c>
      <c r="AG116" s="64" t="n">
        <v>0.06</v>
      </c>
      <c r="AH116" s="65"/>
      <c r="AI116" s="66" t="s">
        <v>121</v>
      </c>
      <c r="AJ116" s="66" t="s">
        <v>4</v>
      </c>
      <c r="AK116" s="57" t="s">
        <v>418</v>
      </c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22.5" hidden="false" customHeight="false" outlineLevel="0" collapsed="false">
      <c r="A117" s="43"/>
      <c r="B117" s="11" t="s">
        <v>42</v>
      </c>
      <c r="E117" s="3" t="s">
        <v>421</v>
      </c>
      <c r="F117" s="107" t="s">
        <v>422</v>
      </c>
      <c r="G117" s="6" t="s">
        <v>45</v>
      </c>
      <c r="H117" s="6" t="n">
        <v>6315</v>
      </c>
      <c r="I117" s="4" t="n">
        <v>765</v>
      </c>
      <c r="J117" s="4" t="s">
        <v>46</v>
      </c>
      <c r="L117" s="44" t="s">
        <v>47</v>
      </c>
      <c r="M117" s="3" t="s">
        <v>423</v>
      </c>
      <c r="N117" s="45"/>
      <c r="O117" s="1" t="s">
        <v>68</v>
      </c>
      <c r="Q117" s="1" t="n">
        <v>97</v>
      </c>
      <c r="R117" s="1" t="n">
        <v>97</v>
      </c>
      <c r="S117" s="14" t="n">
        <f aca="false">+R117-Q117</f>
        <v>0</v>
      </c>
      <c r="T117" s="15" t="s">
        <v>424</v>
      </c>
      <c r="U117" s="1" t="n">
        <v>103</v>
      </c>
      <c r="V117" s="1" t="n">
        <v>103</v>
      </c>
      <c r="W117" s="1" t="n">
        <v>103</v>
      </c>
      <c r="X117" s="1" t="n">
        <v>103</v>
      </c>
      <c r="Y117" s="46" t="n">
        <f aca="false">+X117-V117</f>
        <v>0</v>
      </c>
      <c r="Z117" s="14" t="n">
        <f aca="false">+X117-W117</f>
        <v>0</v>
      </c>
      <c r="AA117" s="47" t="s">
        <v>69</v>
      </c>
      <c r="AB117" s="48"/>
      <c r="AC117" s="45"/>
      <c r="AD117" s="5" t="n">
        <v>313201</v>
      </c>
      <c r="AE117" s="5" t="n">
        <v>141186</v>
      </c>
      <c r="AF117" s="49" t="s">
        <v>52</v>
      </c>
      <c r="AG117" s="50" t="n">
        <v>0.33</v>
      </c>
      <c r="AH117" s="51" t="n">
        <v>9905</v>
      </c>
      <c r="AI117" s="52" t="s">
        <v>71</v>
      </c>
      <c r="AJ117" s="52" t="s">
        <v>4</v>
      </c>
      <c r="AK117" s="4" t="s">
        <v>425</v>
      </c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22.5" hidden="false" customHeight="false" outlineLevel="0" collapsed="false">
      <c r="A118" s="54"/>
      <c r="B118" s="55" t="s">
        <v>42</v>
      </c>
      <c r="C118" s="56"/>
      <c r="D118" s="57"/>
      <c r="E118" s="70" t="s">
        <v>426</v>
      </c>
      <c r="F118" s="3" t="s">
        <v>427</v>
      </c>
      <c r="G118" s="58" t="s">
        <v>60</v>
      </c>
      <c r="H118" s="62" t="n">
        <v>6598</v>
      </c>
      <c r="I118" s="53"/>
      <c r="J118" s="79"/>
      <c r="K118" s="53"/>
      <c r="L118" s="70"/>
      <c r="M118" s="70" t="s">
        <v>428</v>
      </c>
      <c r="N118" s="53"/>
      <c r="O118" s="53" t="s">
        <v>213</v>
      </c>
      <c r="P118" s="60"/>
      <c r="Q118" s="53"/>
      <c r="R118" s="53"/>
      <c r="S118" s="61" t="n">
        <f aca="false">+R118-Q118</f>
        <v>0</v>
      </c>
      <c r="T118" s="47" t="s">
        <v>51</v>
      </c>
      <c r="U118" s="53"/>
      <c r="V118" s="1" t="n">
        <v>204</v>
      </c>
      <c r="W118" s="53" t="n">
        <v>204</v>
      </c>
      <c r="X118" s="1" t="n">
        <v>242</v>
      </c>
      <c r="Y118" s="46" t="n">
        <f aca="false">+X118-V118</f>
        <v>38</v>
      </c>
      <c r="Z118" s="61" t="n">
        <f aca="false">+X118-W118</f>
        <v>38</v>
      </c>
      <c r="AA118" s="15" t="s">
        <v>255</v>
      </c>
      <c r="AB118" s="71"/>
      <c r="AD118" s="108" t="n">
        <v>309867</v>
      </c>
      <c r="AE118" s="62" t="n">
        <v>26680</v>
      </c>
      <c r="AF118" s="59" t="s">
        <v>429</v>
      </c>
      <c r="AG118" s="64" t="n">
        <v>0.06</v>
      </c>
      <c r="AH118" s="80"/>
      <c r="AI118" s="66" t="s">
        <v>53</v>
      </c>
      <c r="AJ118" s="66" t="s">
        <v>4</v>
      </c>
      <c r="AK118" s="53" t="s">
        <v>64</v>
      </c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43"/>
      <c r="B119" s="11" t="s">
        <v>42</v>
      </c>
      <c r="C119" s="68"/>
      <c r="D119" s="1"/>
      <c r="E119" s="3" t="s">
        <v>430</v>
      </c>
      <c r="F119" s="3" t="s">
        <v>431</v>
      </c>
      <c r="G119" s="6" t="s">
        <v>60</v>
      </c>
      <c r="H119" s="6" t="n">
        <v>4353</v>
      </c>
      <c r="I119" s="4" t="n">
        <v>487</v>
      </c>
      <c r="J119" s="4" t="s">
        <v>46</v>
      </c>
      <c r="L119" s="1" t="s">
        <v>47</v>
      </c>
      <c r="M119" s="3" t="s">
        <v>432</v>
      </c>
      <c r="N119" s="45"/>
      <c r="O119" s="1" t="s">
        <v>86</v>
      </c>
      <c r="Q119" s="1" t="n">
        <v>39</v>
      </c>
      <c r="R119" s="1" t="n">
        <v>39</v>
      </c>
      <c r="S119" s="14" t="n">
        <f aca="false">+R119-Q119</f>
        <v>0</v>
      </c>
      <c r="T119" s="15" t="s">
        <v>433</v>
      </c>
      <c r="U119" s="1" t="n">
        <v>58</v>
      </c>
      <c r="V119" s="1" t="n">
        <v>60</v>
      </c>
      <c r="W119" s="1" t="n">
        <v>54</v>
      </c>
      <c r="X119" s="1" t="n">
        <v>54</v>
      </c>
      <c r="Y119" s="46" t="n">
        <f aca="false">+X119-V119</f>
        <v>-6</v>
      </c>
      <c r="Z119" s="14" t="n">
        <f aca="false">+X119-W119</f>
        <v>0</v>
      </c>
      <c r="AA119" s="47" t="s">
        <v>100</v>
      </c>
      <c r="AB119" s="48"/>
      <c r="AC119" s="45"/>
      <c r="AD119" s="5" t="n">
        <v>332533</v>
      </c>
      <c r="AE119" s="5" t="n">
        <v>40181</v>
      </c>
      <c r="AF119" s="49" t="s">
        <v>52</v>
      </c>
      <c r="AG119" s="50" t="n">
        <v>0.125</v>
      </c>
      <c r="AH119" s="51" t="n">
        <v>9812</v>
      </c>
      <c r="AI119" s="52" t="s">
        <v>81</v>
      </c>
      <c r="AJ119" s="52" t="s">
        <v>4</v>
      </c>
      <c r="AK119" s="4" t="s">
        <v>434</v>
      </c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54"/>
      <c r="B120" s="55" t="s">
        <v>42</v>
      </c>
      <c r="C120" s="56"/>
      <c r="D120" s="57"/>
      <c r="E120" s="3" t="s">
        <v>430</v>
      </c>
      <c r="F120" s="56" t="s">
        <v>435</v>
      </c>
      <c r="G120" s="58" t="s">
        <v>60</v>
      </c>
      <c r="H120" s="58" t="n">
        <v>5625</v>
      </c>
      <c r="I120" s="57" t="n">
        <v>601</v>
      </c>
      <c r="J120" s="57" t="s">
        <v>46</v>
      </c>
      <c r="K120" s="57"/>
      <c r="L120" s="53" t="s">
        <v>47</v>
      </c>
      <c r="M120" s="56" t="s">
        <v>432</v>
      </c>
      <c r="N120" s="0"/>
      <c r="O120" s="53" t="s">
        <v>98</v>
      </c>
      <c r="P120" s="60"/>
      <c r="Q120" s="53"/>
      <c r="R120" s="53"/>
      <c r="S120" s="61" t="n">
        <f aca="false">+R120-Q120</f>
        <v>0</v>
      </c>
      <c r="T120" s="47" t="s">
        <v>63</v>
      </c>
      <c r="U120" s="53" t="n">
        <v>22</v>
      </c>
      <c r="V120" s="53" t="n">
        <v>25</v>
      </c>
      <c r="W120" s="53" t="n">
        <v>18</v>
      </c>
      <c r="X120" s="53" t="n">
        <v>18</v>
      </c>
      <c r="Y120" s="46" t="n">
        <f aca="false">+X120-V120</f>
        <v>-7</v>
      </c>
      <c r="Z120" s="61" t="n">
        <f aca="false">+X120-W120</f>
        <v>0</v>
      </c>
      <c r="AA120" s="47" t="s">
        <v>100</v>
      </c>
      <c r="AB120" s="71"/>
      <c r="AD120" s="62" t="n">
        <v>332596</v>
      </c>
      <c r="AE120" s="62" t="n">
        <v>40222</v>
      </c>
      <c r="AF120" s="63" t="s">
        <v>52</v>
      </c>
      <c r="AG120" s="64" t="n">
        <v>0.1</v>
      </c>
      <c r="AH120" s="65" t="n">
        <v>9812</v>
      </c>
      <c r="AI120" s="66" t="s">
        <v>81</v>
      </c>
      <c r="AJ120" s="66" t="s">
        <v>4</v>
      </c>
      <c r="AK120" s="57" t="s">
        <v>434</v>
      </c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43"/>
      <c r="B121" s="11" t="s">
        <v>42</v>
      </c>
      <c r="C121" s="68"/>
      <c r="D121" s="1"/>
      <c r="E121" s="3" t="s">
        <v>430</v>
      </c>
      <c r="F121" s="3" t="s">
        <v>436</v>
      </c>
      <c r="G121" s="6" t="s">
        <v>60</v>
      </c>
      <c r="H121" s="6" t="n">
        <v>5631</v>
      </c>
      <c r="I121" s="4" t="n">
        <v>447</v>
      </c>
      <c r="J121" s="4" t="s">
        <v>46</v>
      </c>
      <c r="L121" s="1" t="s">
        <v>47</v>
      </c>
      <c r="M121" s="3" t="s">
        <v>432</v>
      </c>
      <c r="N121" s="45"/>
      <c r="O121" s="1" t="s">
        <v>318</v>
      </c>
      <c r="Q121" s="1" t="n">
        <v>42</v>
      </c>
      <c r="R121" s="1" t="n">
        <v>42</v>
      </c>
      <c r="S121" s="14" t="n">
        <f aca="false">+R121-Q121</f>
        <v>0</v>
      </c>
      <c r="T121" s="15" t="s">
        <v>63</v>
      </c>
      <c r="U121" s="1" t="n">
        <v>53</v>
      </c>
      <c r="V121" s="1" t="n">
        <v>55</v>
      </c>
      <c r="W121" s="1" t="n">
        <v>53</v>
      </c>
      <c r="X121" s="1" t="n">
        <v>53</v>
      </c>
      <c r="Y121" s="46" t="n">
        <f aca="false">+X121-V121</f>
        <v>-2</v>
      </c>
      <c r="Z121" s="14" t="n">
        <f aca="false">+X121-W121</f>
        <v>0</v>
      </c>
      <c r="AA121" s="47" t="s">
        <v>100</v>
      </c>
      <c r="AB121" s="48"/>
      <c r="AC121" s="45"/>
      <c r="AD121" s="5" t="n">
        <v>332518</v>
      </c>
      <c r="AE121" s="5" t="n">
        <v>133291</v>
      </c>
      <c r="AF121" s="49" t="s">
        <v>52</v>
      </c>
      <c r="AG121" s="50" t="n">
        <v>0.147</v>
      </c>
      <c r="AH121" s="51" t="n">
        <v>9812</v>
      </c>
      <c r="AI121" s="52" t="s">
        <v>81</v>
      </c>
      <c r="AJ121" s="52" t="s">
        <v>4</v>
      </c>
      <c r="AK121" s="4" t="s">
        <v>434</v>
      </c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false" customHeight="false" outlineLevel="0" collapsed="false">
      <c r="A122" s="43"/>
      <c r="B122" s="11" t="s">
        <v>42</v>
      </c>
      <c r="C122" s="68"/>
      <c r="D122" s="1"/>
      <c r="E122" s="3" t="s">
        <v>430</v>
      </c>
      <c r="F122" s="3" t="s">
        <v>437</v>
      </c>
      <c r="G122" s="6" t="s">
        <v>60</v>
      </c>
      <c r="H122" s="6" t="n">
        <v>6181</v>
      </c>
      <c r="I122" s="4" t="n">
        <v>441</v>
      </c>
      <c r="J122" s="4" t="s">
        <v>46</v>
      </c>
      <c r="L122" s="1" t="s">
        <v>47</v>
      </c>
      <c r="M122" s="3" t="s">
        <v>432</v>
      </c>
      <c r="N122" s="45"/>
      <c r="O122" s="1" t="s">
        <v>62</v>
      </c>
      <c r="Q122" s="1" t="n">
        <v>39</v>
      </c>
      <c r="R122" s="1" t="n">
        <v>39</v>
      </c>
      <c r="S122" s="14" t="n">
        <f aca="false">+R122-Q122</f>
        <v>0</v>
      </c>
      <c r="T122" s="15" t="s">
        <v>63</v>
      </c>
      <c r="U122" s="1" t="n">
        <v>45</v>
      </c>
      <c r="V122" s="1" t="n">
        <v>45</v>
      </c>
      <c r="W122" s="1" t="n">
        <v>45</v>
      </c>
      <c r="X122" s="1" t="n">
        <v>45</v>
      </c>
      <c r="Y122" s="46" t="n">
        <f aca="false">+X122-V122</f>
        <v>0</v>
      </c>
      <c r="Z122" s="14" t="n">
        <f aca="false">+X122-W122</f>
        <v>0</v>
      </c>
      <c r="AA122" s="47" t="s">
        <v>100</v>
      </c>
      <c r="AB122" s="48"/>
      <c r="AC122" s="45"/>
      <c r="AD122" s="5" t="n">
        <v>332688</v>
      </c>
      <c r="AE122" s="5" t="n">
        <v>40285</v>
      </c>
      <c r="AF122" s="49" t="s">
        <v>52</v>
      </c>
      <c r="AG122" s="50" t="n">
        <v>0.178</v>
      </c>
      <c r="AH122" s="51" t="n">
        <v>9812</v>
      </c>
      <c r="AI122" s="52" t="s">
        <v>81</v>
      </c>
      <c r="AJ122" s="52" t="s">
        <v>4</v>
      </c>
      <c r="AK122" s="4" t="s">
        <v>434</v>
      </c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.75" hidden="false" customHeight="false" outlineLevel="0" collapsed="false">
      <c r="A123" s="43"/>
      <c r="B123" s="11" t="n">
        <v>36447</v>
      </c>
      <c r="E123" s="68" t="s">
        <v>430</v>
      </c>
      <c r="F123" s="81" t="s">
        <v>216</v>
      </c>
      <c r="G123" s="6" t="s">
        <v>45</v>
      </c>
      <c r="H123" s="5" t="n">
        <v>6284</v>
      </c>
      <c r="I123" s="1"/>
      <c r="J123" s="69"/>
      <c r="K123" s="1"/>
      <c r="L123" s="68"/>
      <c r="M123" s="68"/>
      <c r="N123" s="1"/>
      <c r="O123" s="1" t="s">
        <v>86</v>
      </c>
      <c r="Q123" s="74" t="n">
        <v>536</v>
      </c>
      <c r="R123" s="74" t="n">
        <v>536</v>
      </c>
      <c r="S123" s="14" t="n">
        <f aca="false">+R123-Q123</f>
        <v>0</v>
      </c>
      <c r="T123" s="15" t="s">
        <v>438</v>
      </c>
      <c r="U123" s="74" t="n">
        <v>775</v>
      </c>
      <c r="V123" s="1" t="n">
        <v>0</v>
      </c>
      <c r="W123" s="74" t="n">
        <v>0</v>
      </c>
      <c r="X123" s="1" t="n">
        <v>0</v>
      </c>
      <c r="Y123" s="46" t="n">
        <f aca="false">+X123-V123</f>
        <v>0</v>
      </c>
      <c r="Z123" s="14" t="n">
        <f aca="false">+X123-W123</f>
        <v>0</v>
      </c>
      <c r="AA123" s="15" t="s">
        <v>439</v>
      </c>
      <c r="AB123" s="48"/>
      <c r="AC123" s="45"/>
      <c r="AD123" s="5"/>
      <c r="AE123" s="5" t="s">
        <v>202</v>
      </c>
      <c r="AF123" s="44" t="s">
        <v>70</v>
      </c>
      <c r="AG123" s="50"/>
      <c r="AH123" s="51"/>
      <c r="AI123" s="52"/>
      <c r="AJ123" s="52"/>
      <c r="AK123" s="1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false" customHeight="false" outlineLevel="0" collapsed="false">
      <c r="A124" s="43"/>
      <c r="B124" s="11" t="s">
        <v>42</v>
      </c>
      <c r="E124" s="3" t="s">
        <v>430</v>
      </c>
      <c r="F124" s="3" t="s">
        <v>440</v>
      </c>
      <c r="G124" s="6" t="s">
        <v>60</v>
      </c>
      <c r="H124" s="6" t="n">
        <v>6832</v>
      </c>
      <c r="I124" s="4" t="n">
        <v>550</v>
      </c>
      <c r="J124" s="4" t="s">
        <v>46</v>
      </c>
      <c r="L124" s="1" t="s">
        <v>47</v>
      </c>
      <c r="M124" s="3" t="s">
        <v>432</v>
      </c>
      <c r="N124" s="45"/>
      <c r="O124" s="1" t="s">
        <v>86</v>
      </c>
      <c r="Q124" s="1" t="n">
        <v>252</v>
      </c>
      <c r="R124" s="1" t="n">
        <v>252</v>
      </c>
      <c r="S124" s="14" t="n">
        <f aca="false">+R124-Q124</f>
        <v>0</v>
      </c>
      <c r="T124" s="15" t="s">
        <v>63</v>
      </c>
      <c r="U124" s="1" t="n">
        <v>211</v>
      </c>
      <c r="V124" s="1" t="n">
        <v>225</v>
      </c>
      <c r="W124" s="1" t="n">
        <v>211</v>
      </c>
      <c r="X124" s="1" t="n">
        <v>211</v>
      </c>
      <c r="Y124" s="46" t="n">
        <f aca="false">+X124-V124</f>
        <v>-14</v>
      </c>
      <c r="Z124" s="14" t="n">
        <f aca="false">+X124-W124</f>
        <v>0</v>
      </c>
      <c r="AA124" s="47" t="s">
        <v>100</v>
      </c>
      <c r="AB124" s="48"/>
      <c r="AC124" s="45"/>
      <c r="AD124" s="5" t="n">
        <v>332559</v>
      </c>
      <c r="AE124" s="5" t="n">
        <v>40202</v>
      </c>
      <c r="AF124" s="49" t="s">
        <v>52</v>
      </c>
      <c r="AG124" s="50" t="n">
        <v>0.095</v>
      </c>
      <c r="AH124" s="51" t="n">
        <v>9812</v>
      </c>
      <c r="AI124" s="52" t="s">
        <v>81</v>
      </c>
      <c r="AJ124" s="52" t="s">
        <v>4</v>
      </c>
      <c r="AK124" s="4" t="s">
        <v>434</v>
      </c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false" outlineLevel="0" collapsed="false">
      <c r="A125" s="54"/>
      <c r="B125" s="55" t="s">
        <v>42</v>
      </c>
      <c r="C125" s="70"/>
      <c r="D125" s="53"/>
      <c r="E125" s="3" t="s">
        <v>430</v>
      </c>
      <c r="F125" s="56" t="s">
        <v>441</v>
      </c>
      <c r="G125" s="58" t="s">
        <v>60</v>
      </c>
      <c r="H125" s="58" t="n">
        <v>9613</v>
      </c>
      <c r="I125" s="57" t="n">
        <v>550</v>
      </c>
      <c r="J125" s="57" t="s">
        <v>46</v>
      </c>
      <c r="K125" s="57"/>
      <c r="L125" s="53" t="s">
        <v>47</v>
      </c>
      <c r="M125" s="56" t="s">
        <v>432</v>
      </c>
      <c r="N125" s="0"/>
      <c r="O125" s="53" t="s">
        <v>164</v>
      </c>
      <c r="P125" s="60"/>
      <c r="Q125" s="57" t="n">
        <v>49</v>
      </c>
      <c r="R125" s="57" t="n">
        <v>49</v>
      </c>
      <c r="S125" s="61" t="n">
        <f aca="false">+R125-Q125</f>
        <v>0</v>
      </c>
      <c r="T125" s="47" t="s">
        <v>63</v>
      </c>
      <c r="U125" s="57" t="n">
        <v>49</v>
      </c>
      <c r="V125" s="57" t="n">
        <v>50</v>
      </c>
      <c r="W125" s="57" t="n">
        <v>46</v>
      </c>
      <c r="X125" s="57" t="n">
        <v>46</v>
      </c>
      <c r="Y125" s="46" t="n">
        <f aca="false">+X125-V125</f>
        <v>-4</v>
      </c>
      <c r="Z125" s="61" t="n">
        <f aca="false">+X125-W125</f>
        <v>0</v>
      </c>
      <c r="AA125" s="47" t="s">
        <v>100</v>
      </c>
      <c r="AB125" s="71"/>
      <c r="AD125" s="62" t="n">
        <v>332577</v>
      </c>
      <c r="AE125" s="62" t="n">
        <v>40212</v>
      </c>
      <c r="AF125" s="63" t="s">
        <v>52</v>
      </c>
      <c r="AG125" s="64" t="n">
        <v>0.095</v>
      </c>
      <c r="AH125" s="65" t="n">
        <v>9812</v>
      </c>
      <c r="AI125" s="66" t="s">
        <v>81</v>
      </c>
      <c r="AJ125" s="66" t="s">
        <v>4</v>
      </c>
      <c r="AK125" s="57" t="s">
        <v>434</v>
      </c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false" customHeight="false" outlineLevel="0" collapsed="false">
      <c r="A126" s="43"/>
      <c r="B126" s="11" t="s">
        <v>42</v>
      </c>
      <c r="E126" s="68" t="s">
        <v>430</v>
      </c>
      <c r="F126" s="68" t="s">
        <v>442</v>
      </c>
      <c r="G126" s="6" t="s">
        <v>60</v>
      </c>
      <c r="H126" s="5" t="n">
        <v>9731</v>
      </c>
      <c r="I126" s="1"/>
      <c r="J126" s="69"/>
      <c r="K126" s="1"/>
      <c r="L126" s="68"/>
      <c r="M126" s="68" t="s">
        <v>430</v>
      </c>
      <c r="N126" s="1"/>
      <c r="O126" s="1" t="s">
        <v>318</v>
      </c>
      <c r="Q126" s="1" t="n">
        <v>135</v>
      </c>
      <c r="R126" s="1" t="n">
        <v>135</v>
      </c>
      <c r="S126" s="14" t="n">
        <f aca="false">+R126-Q126</f>
        <v>0</v>
      </c>
      <c r="T126" s="15" t="s">
        <v>63</v>
      </c>
      <c r="U126" s="1" t="n">
        <v>4</v>
      </c>
      <c r="V126" s="1" t="n">
        <v>5</v>
      </c>
      <c r="W126" s="1" t="n">
        <v>184</v>
      </c>
      <c r="X126" s="1" t="n">
        <v>184</v>
      </c>
      <c r="Y126" s="46" t="n">
        <f aca="false">+X126-V126</f>
        <v>179</v>
      </c>
      <c r="Z126" s="14" t="n">
        <f aca="false">+X126-W126</f>
        <v>0</v>
      </c>
      <c r="AA126" s="47" t="s">
        <v>100</v>
      </c>
      <c r="AB126" s="48"/>
      <c r="AC126" s="45"/>
      <c r="AD126" s="5" t="n">
        <v>338870</v>
      </c>
      <c r="AE126" s="5" t="n">
        <v>133436</v>
      </c>
      <c r="AF126" s="44" t="s">
        <v>70</v>
      </c>
      <c r="AG126" s="50" t="n">
        <v>0.127</v>
      </c>
      <c r="AH126" s="51" t="n">
        <v>9906</v>
      </c>
      <c r="AI126" s="52" t="s">
        <v>71</v>
      </c>
      <c r="AJ126" s="52" t="s">
        <v>4</v>
      </c>
      <c r="AK126" s="1" t="s">
        <v>443</v>
      </c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22.5" hidden="false" customHeight="false" outlineLevel="0" collapsed="false">
      <c r="A127" s="54"/>
      <c r="B127" s="55" t="s">
        <v>42</v>
      </c>
      <c r="C127" s="70"/>
      <c r="D127" s="53"/>
      <c r="E127" s="56" t="s">
        <v>444</v>
      </c>
      <c r="F127" s="56" t="s">
        <v>445</v>
      </c>
      <c r="G127" s="58" t="s">
        <v>60</v>
      </c>
      <c r="H127" s="58" t="n">
        <v>9720</v>
      </c>
      <c r="I127" s="57" t="n">
        <v>550</v>
      </c>
      <c r="J127" s="57" t="s">
        <v>46</v>
      </c>
      <c r="K127" s="57"/>
      <c r="L127" s="59" t="s">
        <v>47</v>
      </c>
      <c r="M127" s="56" t="s">
        <v>446</v>
      </c>
      <c r="N127" s="0"/>
      <c r="O127" s="57" t="s">
        <v>86</v>
      </c>
      <c r="P127" s="60"/>
      <c r="Q127" s="53" t="n">
        <v>7552</v>
      </c>
      <c r="R127" s="61" t="n">
        <v>7552</v>
      </c>
      <c r="S127" s="61" t="n">
        <f aca="false">+R127-Q127</f>
        <v>0</v>
      </c>
      <c r="T127" s="47" t="s">
        <v>447</v>
      </c>
      <c r="U127" s="53" t="n">
        <v>7546</v>
      </c>
      <c r="V127" s="1" t="n">
        <v>7750</v>
      </c>
      <c r="W127" s="53" t="n">
        <v>6765</v>
      </c>
      <c r="X127" s="1" t="n">
        <v>6659</v>
      </c>
      <c r="Y127" s="46" t="n">
        <f aca="false">+X127-V127</f>
        <v>-1091</v>
      </c>
      <c r="Z127" s="61" t="n">
        <f aca="false">+X127-W127</f>
        <v>-106</v>
      </c>
      <c r="AA127" s="47" t="s">
        <v>448</v>
      </c>
      <c r="AB127" s="71"/>
      <c r="AD127" s="62" t="n">
        <v>361746</v>
      </c>
      <c r="AE127" s="62" t="n">
        <v>133267</v>
      </c>
      <c r="AF127" s="57" t="s">
        <v>70</v>
      </c>
      <c r="AG127" s="9" t="n">
        <v>0.08</v>
      </c>
      <c r="AH127" s="77" t="n">
        <v>9908</v>
      </c>
      <c r="AI127" s="53" t="s">
        <v>449</v>
      </c>
      <c r="AJ127" s="66" t="s">
        <v>4</v>
      </c>
      <c r="AK127" s="57" t="s">
        <v>450</v>
      </c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22.5" hidden="false" customHeight="false" outlineLevel="0" collapsed="false">
      <c r="A128" s="43"/>
      <c r="B128" s="11" t="s">
        <v>42</v>
      </c>
      <c r="E128" s="3" t="s">
        <v>451</v>
      </c>
      <c r="F128" s="3" t="s">
        <v>452</v>
      </c>
      <c r="G128" s="6" t="s">
        <v>453</v>
      </c>
      <c r="H128" s="6" t="n">
        <v>5839</v>
      </c>
      <c r="I128" s="4" t="n">
        <v>487</v>
      </c>
      <c r="J128" s="4" t="s">
        <v>46</v>
      </c>
      <c r="L128" s="44" t="s">
        <v>47</v>
      </c>
      <c r="M128" s="3" t="s">
        <v>451</v>
      </c>
      <c r="N128" s="45"/>
      <c r="O128" s="1" t="s">
        <v>86</v>
      </c>
      <c r="Q128" s="1" t="n">
        <v>97</v>
      </c>
      <c r="R128" s="1" t="n">
        <v>97</v>
      </c>
      <c r="S128" s="14" t="n">
        <f aca="false">+R128-Q128</f>
        <v>0</v>
      </c>
      <c r="T128" s="15" t="s">
        <v>454</v>
      </c>
      <c r="U128" s="1" t="n">
        <v>598</v>
      </c>
      <c r="V128" s="1" t="n">
        <v>550</v>
      </c>
      <c r="W128" s="1" t="n">
        <v>598</v>
      </c>
      <c r="X128" s="1" t="n">
        <v>598</v>
      </c>
      <c r="Y128" s="46" t="n">
        <f aca="false">+X128-V128</f>
        <v>48</v>
      </c>
      <c r="Z128" s="14" t="n">
        <f aca="false">+X128-W128</f>
        <v>0</v>
      </c>
      <c r="AA128" s="15" t="s">
        <v>171</v>
      </c>
      <c r="AB128" s="48"/>
      <c r="AC128" s="45"/>
      <c r="AD128" s="45"/>
      <c r="AE128" s="5" t="n">
        <v>142629</v>
      </c>
      <c r="AF128" s="49" t="s">
        <v>52</v>
      </c>
      <c r="AG128" s="50" t="n">
        <v>0.055</v>
      </c>
      <c r="AH128" s="51"/>
      <c r="AI128" s="52" t="s">
        <v>53</v>
      </c>
      <c r="AJ128" s="52" t="s">
        <v>4</v>
      </c>
      <c r="AK128" s="4" t="s">
        <v>64</v>
      </c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false" outlineLevel="0" collapsed="false">
      <c r="A129" s="54"/>
      <c r="B129" s="55" t="s">
        <v>42</v>
      </c>
      <c r="C129" s="56"/>
      <c r="D129" s="57"/>
      <c r="E129" s="56" t="s">
        <v>451</v>
      </c>
      <c r="F129" s="56" t="s">
        <v>455</v>
      </c>
      <c r="G129" s="58" t="s">
        <v>453</v>
      </c>
      <c r="H129" s="58" t="n">
        <v>5848</v>
      </c>
      <c r="I129" s="57" t="n">
        <v>487</v>
      </c>
      <c r="J129" s="57" t="s">
        <v>46</v>
      </c>
      <c r="K129" s="57"/>
      <c r="L129" s="59" t="s">
        <v>47</v>
      </c>
      <c r="M129" s="56" t="s">
        <v>451</v>
      </c>
      <c r="N129" s="0"/>
      <c r="O129" s="53" t="s">
        <v>86</v>
      </c>
      <c r="P129" s="60"/>
      <c r="Q129" s="53" t="n">
        <v>281</v>
      </c>
      <c r="R129" s="53" t="n">
        <v>281</v>
      </c>
      <c r="S129" s="61" t="n">
        <f aca="false">+R129-Q129</f>
        <v>0</v>
      </c>
      <c r="T129" s="47" t="s">
        <v>454</v>
      </c>
      <c r="U129" s="53" t="n">
        <v>285</v>
      </c>
      <c r="V129" s="53" t="n">
        <v>240</v>
      </c>
      <c r="W129" s="53" t="n">
        <v>285</v>
      </c>
      <c r="X129" s="53" t="n">
        <v>285</v>
      </c>
      <c r="Y129" s="46" t="n">
        <f aca="false">+X129-V129</f>
        <v>45</v>
      </c>
      <c r="Z129" s="61" t="n">
        <f aca="false">+X129-W129</f>
        <v>0</v>
      </c>
      <c r="AA129" s="15" t="s">
        <v>456</v>
      </c>
      <c r="AB129" s="47"/>
      <c r="AD129" s="0"/>
      <c r="AE129" s="62" t="n">
        <v>142629</v>
      </c>
      <c r="AF129" s="63" t="s">
        <v>52</v>
      </c>
      <c r="AG129" s="64" t="n">
        <v>0.055</v>
      </c>
      <c r="AH129" s="65"/>
      <c r="AI129" s="66" t="s">
        <v>53</v>
      </c>
      <c r="AJ129" s="66" t="s">
        <v>4</v>
      </c>
      <c r="AK129" s="57" t="s">
        <v>64</v>
      </c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22.5" hidden="false" customHeight="false" outlineLevel="0" collapsed="false">
      <c r="A130" s="54"/>
      <c r="B130" s="55" t="s">
        <v>42</v>
      </c>
      <c r="C130" s="56"/>
      <c r="D130" s="57"/>
      <c r="E130" s="56" t="s">
        <v>451</v>
      </c>
      <c r="F130" s="56" t="s">
        <v>457</v>
      </c>
      <c r="G130" s="58" t="s">
        <v>453</v>
      </c>
      <c r="H130" s="58" t="n">
        <v>5923</v>
      </c>
      <c r="I130" s="57" t="n">
        <v>487</v>
      </c>
      <c r="J130" s="57" t="s">
        <v>46</v>
      </c>
      <c r="K130" s="57"/>
      <c r="L130" s="59" t="s">
        <v>47</v>
      </c>
      <c r="M130" s="56" t="s">
        <v>451</v>
      </c>
      <c r="N130" s="0"/>
      <c r="O130" s="53" t="s">
        <v>86</v>
      </c>
      <c r="P130" s="60"/>
      <c r="Q130" s="72" t="n">
        <v>741</v>
      </c>
      <c r="R130" s="72" t="n">
        <v>741</v>
      </c>
      <c r="S130" s="61" t="n">
        <f aca="false">+R130-Q130</f>
        <v>0</v>
      </c>
      <c r="T130" s="47" t="s">
        <v>454</v>
      </c>
      <c r="U130" s="72" t="n">
        <v>671</v>
      </c>
      <c r="V130" s="72" t="n">
        <v>623</v>
      </c>
      <c r="W130" s="72" t="n">
        <v>671</v>
      </c>
      <c r="X130" s="72" t="n">
        <v>671</v>
      </c>
      <c r="Y130" s="46" t="n">
        <f aca="false">+X130-V130</f>
        <v>48</v>
      </c>
      <c r="Z130" s="61" t="n">
        <f aca="false">+X130-W130</f>
        <v>0</v>
      </c>
      <c r="AA130" s="15" t="s">
        <v>100</v>
      </c>
      <c r="AB130" s="71"/>
      <c r="AD130" s="0"/>
      <c r="AE130" s="62" t="n">
        <v>142629</v>
      </c>
      <c r="AF130" s="63" t="s">
        <v>52</v>
      </c>
      <c r="AG130" s="64" t="n">
        <v>0.05</v>
      </c>
      <c r="AH130" s="65"/>
      <c r="AI130" s="66" t="s">
        <v>121</v>
      </c>
      <c r="AJ130" s="66" t="s">
        <v>4</v>
      </c>
      <c r="AK130" s="57" t="s">
        <v>64</v>
      </c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22.5" hidden="false" customHeight="false" outlineLevel="0" collapsed="false">
      <c r="A131" s="43"/>
      <c r="B131" s="11" t="s">
        <v>42</v>
      </c>
      <c r="E131" s="3" t="s">
        <v>451</v>
      </c>
      <c r="F131" s="3" t="s">
        <v>458</v>
      </c>
      <c r="G131" s="6" t="s">
        <v>453</v>
      </c>
      <c r="H131" s="6" t="n">
        <v>6801</v>
      </c>
      <c r="I131" s="4" t="n">
        <v>487</v>
      </c>
      <c r="J131" s="4" t="s">
        <v>46</v>
      </c>
      <c r="L131" s="44" t="s">
        <v>47</v>
      </c>
      <c r="M131" s="3" t="s">
        <v>451</v>
      </c>
      <c r="N131" s="45"/>
      <c r="O131" s="1" t="s">
        <v>86</v>
      </c>
      <c r="Q131" s="74" t="n">
        <v>1234</v>
      </c>
      <c r="R131" s="74" t="n">
        <v>1234</v>
      </c>
      <c r="S131" s="14" t="n">
        <f aca="false">+R131-Q131</f>
        <v>0</v>
      </c>
      <c r="T131" s="15" t="s">
        <v>459</v>
      </c>
      <c r="U131" s="74" t="n">
        <v>1157</v>
      </c>
      <c r="V131" s="1" t="n">
        <v>1100</v>
      </c>
      <c r="W131" s="74" t="n">
        <v>1157</v>
      </c>
      <c r="X131" s="1" t="n">
        <v>1157</v>
      </c>
      <c r="Y131" s="46" t="n">
        <f aca="false">+X131-V131</f>
        <v>57</v>
      </c>
      <c r="Z131" s="14" t="n">
        <f aca="false">+X131-W131</f>
        <v>0</v>
      </c>
      <c r="AA131" s="15" t="s">
        <v>171</v>
      </c>
      <c r="AB131" s="48"/>
      <c r="AC131" s="45"/>
      <c r="AD131" s="45"/>
      <c r="AE131" s="5" t="n">
        <v>142629</v>
      </c>
      <c r="AF131" s="49" t="s">
        <v>52</v>
      </c>
      <c r="AG131" s="50" t="n">
        <v>0.05</v>
      </c>
      <c r="AH131" s="51"/>
      <c r="AI131" s="52" t="s">
        <v>121</v>
      </c>
      <c r="AJ131" s="52" t="s">
        <v>4</v>
      </c>
      <c r="AK131" s="4" t="s">
        <v>64</v>
      </c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22.5" hidden="false" customHeight="false" outlineLevel="0" collapsed="false">
      <c r="A132" s="43"/>
      <c r="B132" s="11" t="s">
        <v>42</v>
      </c>
      <c r="E132" s="68" t="s">
        <v>460</v>
      </c>
      <c r="F132" s="3" t="s">
        <v>461</v>
      </c>
      <c r="G132" s="6" t="s">
        <v>60</v>
      </c>
      <c r="H132" s="6" t="n">
        <v>3081</v>
      </c>
      <c r="I132" s="4" t="n">
        <v>801</v>
      </c>
      <c r="J132" s="4" t="s">
        <v>46</v>
      </c>
      <c r="L132" s="1" t="s">
        <v>462</v>
      </c>
      <c r="M132" s="3" t="s">
        <v>463</v>
      </c>
      <c r="N132" s="45"/>
      <c r="O132" s="1" t="s">
        <v>464</v>
      </c>
      <c r="Q132" s="74" t="n">
        <v>8721</v>
      </c>
      <c r="R132" s="14" t="n">
        <v>8721</v>
      </c>
      <c r="S132" s="14" t="n">
        <f aca="false">+R132-Q132</f>
        <v>0</v>
      </c>
      <c r="T132" s="15" t="s">
        <v>465</v>
      </c>
      <c r="U132" s="74" t="n">
        <v>7760</v>
      </c>
      <c r="V132" s="1" t="n">
        <v>0</v>
      </c>
      <c r="W132" s="74" t="n">
        <v>7963</v>
      </c>
      <c r="X132" s="1" t="n">
        <v>0</v>
      </c>
      <c r="Y132" s="46" t="n">
        <f aca="false">+X132-V132</f>
        <v>0</v>
      </c>
      <c r="Z132" s="14" t="n">
        <f aca="false">+X132-W132</f>
        <v>-7963</v>
      </c>
      <c r="AA132" s="15" t="s">
        <v>466</v>
      </c>
      <c r="AB132" s="48"/>
      <c r="AC132" s="45"/>
      <c r="AD132" s="5" t="n">
        <v>312072</v>
      </c>
      <c r="AE132" s="5" t="n">
        <v>27604</v>
      </c>
      <c r="AF132" s="49" t="s">
        <v>52</v>
      </c>
      <c r="AG132" s="50" t="n">
        <v>0.025</v>
      </c>
      <c r="AH132" s="51"/>
      <c r="AI132" s="52" t="s">
        <v>53</v>
      </c>
      <c r="AJ132" s="52" t="s">
        <v>4</v>
      </c>
      <c r="AK132" s="4" t="s">
        <v>467</v>
      </c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22.5" hidden="false" customHeight="false" outlineLevel="0" collapsed="false">
      <c r="A133" s="54"/>
      <c r="B133" s="55" t="s">
        <v>42</v>
      </c>
      <c r="C133" s="56"/>
      <c r="D133" s="57"/>
      <c r="E133" s="68" t="s">
        <v>460</v>
      </c>
      <c r="F133" s="56" t="s">
        <v>461</v>
      </c>
      <c r="G133" s="58" t="s">
        <v>60</v>
      </c>
      <c r="H133" s="58" t="n">
        <v>3082</v>
      </c>
      <c r="I133" s="57" t="n">
        <v>801</v>
      </c>
      <c r="J133" s="57" t="s">
        <v>46</v>
      </c>
      <c r="K133" s="57"/>
      <c r="L133" s="53" t="s">
        <v>462</v>
      </c>
      <c r="M133" s="56" t="s">
        <v>463</v>
      </c>
      <c r="N133" s="0"/>
      <c r="O133" s="53" t="s">
        <v>464</v>
      </c>
      <c r="P133" s="60"/>
      <c r="Q133" s="53"/>
      <c r="R133" s="61"/>
      <c r="S133" s="61" t="n">
        <f aca="false">+R133-Q133</f>
        <v>0</v>
      </c>
      <c r="T133" s="47" t="s">
        <v>468</v>
      </c>
      <c r="U133" s="53"/>
      <c r="V133" s="53" t="n">
        <v>7000</v>
      </c>
      <c r="W133" s="53" t="n">
        <v>0</v>
      </c>
      <c r="X133" s="53" t="n">
        <v>7000</v>
      </c>
      <c r="Y133" s="46" t="n">
        <f aca="false">+X133-V133</f>
        <v>0</v>
      </c>
      <c r="Z133" s="61" t="n">
        <f aca="false">+X133-W133</f>
        <v>7000</v>
      </c>
      <c r="AA133" s="47" t="s">
        <v>469</v>
      </c>
      <c r="AB133" s="71"/>
      <c r="AD133" s="62" t="n">
        <v>312072</v>
      </c>
      <c r="AE133" s="62" t="n">
        <v>27604</v>
      </c>
      <c r="AF133" s="63" t="s">
        <v>52</v>
      </c>
      <c r="AG133" s="64" t="n">
        <v>0.025</v>
      </c>
      <c r="AH133" s="65"/>
      <c r="AI133" s="66" t="s">
        <v>53</v>
      </c>
      <c r="AJ133" s="66" t="s">
        <v>4</v>
      </c>
      <c r="AK133" s="57" t="s">
        <v>467</v>
      </c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22.5" hidden="false" customHeight="false" outlineLevel="0" collapsed="false">
      <c r="A134" s="54"/>
      <c r="B134" s="55" t="s">
        <v>42</v>
      </c>
      <c r="C134" s="56"/>
      <c r="D134" s="57"/>
      <c r="E134" s="68" t="s">
        <v>460</v>
      </c>
      <c r="F134" s="70" t="s">
        <v>470</v>
      </c>
      <c r="G134" s="58" t="s">
        <v>60</v>
      </c>
      <c r="H134" s="62" t="n">
        <v>4157</v>
      </c>
      <c r="I134" s="53"/>
      <c r="J134" s="79"/>
      <c r="K134" s="53"/>
      <c r="L134" s="70"/>
      <c r="M134" s="70" t="s">
        <v>463</v>
      </c>
      <c r="N134" s="53"/>
      <c r="O134" s="53" t="s">
        <v>98</v>
      </c>
      <c r="P134" s="60"/>
      <c r="Q134" s="53" t="n">
        <v>117</v>
      </c>
      <c r="R134" s="53" t="n">
        <v>117</v>
      </c>
      <c r="S134" s="61" t="n">
        <f aca="false">+R134-Q134</f>
        <v>0</v>
      </c>
      <c r="T134" s="47" t="s">
        <v>471</v>
      </c>
      <c r="U134" s="53" t="n">
        <v>123</v>
      </c>
      <c r="V134" s="53" t="n">
        <v>123</v>
      </c>
      <c r="W134" s="53" t="n">
        <v>102</v>
      </c>
      <c r="X134" s="53" t="n">
        <v>102</v>
      </c>
      <c r="Y134" s="46" t="n">
        <f aca="false">+X134-V134</f>
        <v>-21</v>
      </c>
      <c r="Z134" s="61" t="n">
        <f aca="false">+X134-W134</f>
        <v>0</v>
      </c>
      <c r="AA134" s="47" t="s">
        <v>69</v>
      </c>
      <c r="AB134" s="71"/>
      <c r="AD134" s="62" t="n">
        <v>359837</v>
      </c>
      <c r="AE134" s="62" t="n">
        <v>60068</v>
      </c>
      <c r="AF134" s="59" t="s">
        <v>52</v>
      </c>
      <c r="AG134" s="64" t="n">
        <v>0.03</v>
      </c>
      <c r="AH134" s="80"/>
      <c r="AI134" s="66" t="s">
        <v>53</v>
      </c>
      <c r="AJ134" s="66" t="s">
        <v>4</v>
      </c>
      <c r="AK134" s="53" t="s">
        <v>64</v>
      </c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22.5" hidden="false" customHeight="false" outlineLevel="0" collapsed="false">
      <c r="A135" s="43"/>
      <c r="B135" s="11" t="s">
        <v>42</v>
      </c>
      <c r="E135" s="68" t="s">
        <v>460</v>
      </c>
      <c r="F135" s="3" t="s">
        <v>472</v>
      </c>
      <c r="G135" s="6" t="s">
        <v>60</v>
      </c>
      <c r="H135" s="6" t="n">
        <v>5263</v>
      </c>
      <c r="I135" s="4" t="n">
        <v>427</v>
      </c>
      <c r="J135" s="4" t="s">
        <v>46</v>
      </c>
      <c r="K135" s="4" t="n">
        <v>1</v>
      </c>
      <c r="L135" s="1" t="s">
        <v>462</v>
      </c>
      <c r="M135" s="3" t="s">
        <v>463</v>
      </c>
      <c r="N135" s="45"/>
      <c r="O135" s="1" t="s">
        <v>117</v>
      </c>
      <c r="Q135" s="74" t="n">
        <v>5272</v>
      </c>
      <c r="R135" s="14" t="n">
        <v>5272</v>
      </c>
      <c r="S135" s="14" t="n">
        <f aca="false">+R135-Q135</f>
        <v>0</v>
      </c>
      <c r="T135" s="15" t="s">
        <v>447</v>
      </c>
      <c r="U135" s="74" t="n">
        <v>4321</v>
      </c>
      <c r="V135" s="1" t="n">
        <v>4701</v>
      </c>
      <c r="W135" s="74" t="n">
        <v>3634</v>
      </c>
      <c r="X135" s="1" t="n">
        <v>3634</v>
      </c>
      <c r="Y135" s="46" t="n">
        <f aca="false">+X135-V135</f>
        <v>-1067</v>
      </c>
      <c r="Z135" s="14" t="n">
        <f aca="false">+X135-W135</f>
        <v>0</v>
      </c>
      <c r="AA135" s="47" t="s">
        <v>100</v>
      </c>
      <c r="AB135" s="48"/>
      <c r="AC135" s="45"/>
      <c r="AD135" s="5" t="n">
        <v>312247</v>
      </c>
      <c r="AE135" s="5" t="n">
        <v>27704</v>
      </c>
      <c r="AF135" s="49" t="s">
        <v>52</v>
      </c>
      <c r="AG135" s="50" t="n">
        <v>0.07</v>
      </c>
      <c r="AH135" s="51"/>
      <c r="AI135" s="52"/>
      <c r="AJ135" s="52" t="s">
        <v>4</v>
      </c>
      <c r="AK135" s="4" t="s">
        <v>473</v>
      </c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75" hidden="false" customHeight="false" outlineLevel="0" collapsed="false">
      <c r="A136" s="43"/>
      <c r="B136" s="11" t="s">
        <v>42</v>
      </c>
      <c r="E136" s="68" t="s">
        <v>460</v>
      </c>
      <c r="F136" s="68" t="s">
        <v>474</v>
      </c>
      <c r="G136" s="6" t="s">
        <v>60</v>
      </c>
      <c r="H136" s="5" t="n">
        <v>5353</v>
      </c>
      <c r="I136" s="1"/>
      <c r="J136" s="69"/>
      <c r="K136" s="1"/>
      <c r="L136" s="68"/>
      <c r="M136" s="68" t="s">
        <v>463</v>
      </c>
      <c r="N136" s="1"/>
      <c r="O136" s="1" t="s">
        <v>117</v>
      </c>
      <c r="Q136" s="1"/>
      <c r="R136" s="1" t="n">
        <v>7</v>
      </c>
      <c r="S136" s="14" t="n">
        <f aca="false">+R136-Q136</f>
        <v>7</v>
      </c>
      <c r="T136" s="8" t="s">
        <v>475</v>
      </c>
      <c r="U136" s="1" t="n">
        <v>635</v>
      </c>
      <c r="V136" s="1" t="n">
        <v>0</v>
      </c>
      <c r="W136" s="1" t="n">
        <v>312</v>
      </c>
      <c r="X136" s="1" t="n">
        <v>312</v>
      </c>
      <c r="Y136" s="46" t="n">
        <f aca="false">+X136-V136</f>
        <v>312</v>
      </c>
      <c r="Z136" s="14" t="n">
        <f aca="false">+X136-W136</f>
        <v>0</v>
      </c>
      <c r="AA136" s="8" t="s">
        <v>100</v>
      </c>
      <c r="AB136" s="48"/>
      <c r="AC136" s="45"/>
      <c r="AD136" s="5" t="n">
        <v>316719</v>
      </c>
      <c r="AE136" s="5" t="n">
        <v>29776</v>
      </c>
      <c r="AF136" s="44" t="s">
        <v>52</v>
      </c>
      <c r="AG136" s="50" t="n">
        <v>0.065</v>
      </c>
      <c r="AH136" s="73"/>
      <c r="AI136" s="52" t="s">
        <v>53</v>
      </c>
      <c r="AJ136" s="78"/>
      <c r="AK136" s="1" t="s">
        <v>473</v>
      </c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22.5" hidden="false" customHeight="false" outlineLevel="0" collapsed="false">
      <c r="A137" s="43"/>
      <c r="B137" s="11" t="s">
        <v>42</v>
      </c>
      <c r="C137" s="68"/>
      <c r="D137" s="1"/>
      <c r="E137" s="68" t="s">
        <v>460</v>
      </c>
      <c r="F137" s="3" t="s">
        <v>476</v>
      </c>
      <c r="G137" s="6" t="s">
        <v>60</v>
      </c>
      <c r="H137" s="6" t="n">
        <v>5357</v>
      </c>
      <c r="I137" s="4" t="n">
        <v>427</v>
      </c>
      <c r="J137" s="4" t="s">
        <v>46</v>
      </c>
      <c r="L137" s="1" t="s">
        <v>462</v>
      </c>
      <c r="M137" s="3" t="s">
        <v>463</v>
      </c>
      <c r="N137" s="45"/>
      <c r="O137" s="1" t="s">
        <v>117</v>
      </c>
      <c r="Q137" s="1" t="n">
        <v>74</v>
      </c>
      <c r="R137" s="1" t="n">
        <v>74</v>
      </c>
      <c r="S137" s="14" t="n">
        <f aca="false">+R137-Q137</f>
        <v>0</v>
      </c>
      <c r="T137" s="15" t="s">
        <v>477</v>
      </c>
      <c r="U137" s="1" t="n">
        <v>58</v>
      </c>
      <c r="V137" s="1" t="n">
        <v>60</v>
      </c>
      <c r="W137" s="1" t="n">
        <v>237</v>
      </c>
      <c r="X137" s="1" t="n">
        <v>237</v>
      </c>
      <c r="Y137" s="46" t="n">
        <f aca="false">+X137-V137</f>
        <v>177</v>
      </c>
      <c r="Z137" s="14" t="n">
        <f aca="false">+X137-W137</f>
        <v>0</v>
      </c>
      <c r="AA137" s="8" t="s">
        <v>100</v>
      </c>
      <c r="AB137" s="48"/>
      <c r="AC137" s="45"/>
      <c r="AD137" s="5" t="n">
        <v>312275</v>
      </c>
      <c r="AE137" s="5" t="n">
        <v>27718</v>
      </c>
      <c r="AF137" s="49" t="s">
        <v>52</v>
      </c>
      <c r="AG137" s="50" t="n">
        <v>0.065</v>
      </c>
      <c r="AH137" s="51"/>
      <c r="AI137" s="52" t="s">
        <v>53</v>
      </c>
      <c r="AJ137" s="52" t="s">
        <v>4</v>
      </c>
      <c r="AK137" s="4" t="s">
        <v>473</v>
      </c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22.5" hidden="false" customHeight="false" outlineLevel="0" collapsed="false">
      <c r="A138" s="54"/>
      <c r="B138" s="55" t="s">
        <v>42</v>
      </c>
      <c r="C138" s="56"/>
      <c r="D138" s="57"/>
      <c r="E138" s="68" t="s">
        <v>460</v>
      </c>
      <c r="F138" s="56" t="s">
        <v>478</v>
      </c>
      <c r="G138" s="58" t="s">
        <v>60</v>
      </c>
      <c r="H138" s="58" t="n">
        <v>6067</v>
      </c>
      <c r="I138" s="57" t="n">
        <v>427</v>
      </c>
      <c r="J138" s="57" t="s">
        <v>46</v>
      </c>
      <c r="K138" s="57" t="n">
        <v>1</v>
      </c>
      <c r="L138" s="53" t="s">
        <v>462</v>
      </c>
      <c r="M138" s="56" t="s">
        <v>463</v>
      </c>
      <c r="N138" s="0"/>
      <c r="O138" s="53" t="s">
        <v>117</v>
      </c>
      <c r="P138" s="60"/>
      <c r="Q138" s="72" t="n">
        <f aca="false">3893+7922</f>
        <v>11815</v>
      </c>
      <c r="R138" s="53" t="n">
        <v>9386</v>
      </c>
      <c r="S138" s="61" t="n">
        <f aca="false">+R138-Q138</f>
        <v>-2429</v>
      </c>
      <c r="T138" s="47" t="s">
        <v>479</v>
      </c>
      <c r="U138" s="72" t="n">
        <v>966</v>
      </c>
      <c r="V138" s="1" t="n">
        <v>3460</v>
      </c>
      <c r="W138" s="72" t="n">
        <v>820</v>
      </c>
      <c r="X138" s="72" t="n">
        <v>820</v>
      </c>
      <c r="Y138" s="46" t="n">
        <f aca="false">+X138-V138</f>
        <v>-2640</v>
      </c>
      <c r="Z138" s="61" t="n">
        <f aca="false">+X138-W138</f>
        <v>0</v>
      </c>
      <c r="AA138" s="15" t="s">
        <v>171</v>
      </c>
      <c r="AB138" s="71"/>
      <c r="AD138" s="62" t="n">
        <v>31282</v>
      </c>
      <c r="AE138" s="62" t="n">
        <v>27723</v>
      </c>
      <c r="AF138" s="63" t="s">
        <v>52</v>
      </c>
      <c r="AG138" s="64" t="n">
        <v>0.07</v>
      </c>
      <c r="AH138" s="65"/>
      <c r="AI138" s="66" t="s">
        <v>121</v>
      </c>
      <c r="AJ138" s="66" t="s">
        <v>4</v>
      </c>
      <c r="AK138" s="57" t="s">
        <v>473</v>
      </c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22.5" hidden="false" customHeight="false" outlineLevel="0" collapsed="false">
      <c r="A139" s="54"/>
      <c r="B139" s="55" t="s">
        <v>42</v>
      </c>
      <c r="C139" s="56"/>
      <c r="D139" s="57"/>
      <c r="E139" s="68" t="s">
        <v>460</v>
      </c>
      <c r="F139" s="56" t="s">
        <v>480</v>
      </c>
      <c r="G139" s="58" t="s">
        <v>60</v>
      </c>
      <c r="H139" s="58" t="n">
        <v>6103</v>
      </c>
      <c r="I139" s="57" t="n">
        <v>427</v>
      </c>
      <c r="J139" s="57" t="s">
        <v>46</v>
      </c>
      <c r="K139" s="57"/>
      <c r="L139" s="53" t="s">
        <v>462</v>
      </c>
      <c r="M139" s="56" t="s">
        <v>463</v>
      </c>
      <c r="N139" s="0"/>
      <c r="O139" s="53" t="s">
        <v>117</v>
      </c>
      <c r="P139" s="60"/>
      <c r="Q139" s="53"/>
      <c r="R139" s="53" t="n">
        <v>42</v>
      </c>
      <c r="S139" s="61" t="n">
        <f aca="false">+R139-Q139</f>
        <v>42</v>
      </c>
      <c r="T139" s="47" t="s">
        <v>481</v>
      </c>
      <c r="U139" s="53" t="n">
        <v>0</v>
      </c>
      <c r="V139" s="53" t="n">
        <v>1</v>
      </c>
      <c r="W139" s="53" t="n">
        <v>42</v>
      </c>
      <c r="X139" s="53" t="n">
        <v>42</v>
      </c>
      <c r="Y139" s="46" t="n">
        <f aca="false">+X139-V139</f>
        <v>41</v>
      </c>
      <c r="Z139" s="61" t="n">
        <f aca="false">+X139-W139</f>
        <v>0</v>
      </c>
      <c r="AA139" s="15" t="s">
        <v>100</v>
      </c>
      <c r="AB139" s="71"/>
      <c r="AD139" s="62" t="n">
        <v>312269</v>
      </c>
      <c r="AE139" s="62" t="n">
        <v>27715</v>
      </c>
      <c r="AF139" s="63" t="s">
        <v>52</v>
      </c>
      <c r="AG139" s="64" t="n">
        <v>0.065</v>
      </c>
      <c r="AH139" s="65"/>
      <c r="AI139" s="66" t="s">
        <v>53</v>
      </c>
      <c r="AJ139" s="66" t="s">
        <v>4</v>
      </c>
      <c r="AK139" s="57" t="s">
        <v>473</v>
      </c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75" hidden="false" customHeight="false" outlineLevel="0" collapsed="false">
      <c r="A140" s="54"/>
      <c r="B140" s="55"/>
      <c r="C140" s="56"/>
      <c r="D140" s="57"/>
      <c r="E140" s="68" t="s">
        <v>460</v>
      </c>
      <c r="F140" s="3" t="s">
        <v>482</v>
      </c>
      <c r="G140" s="6" t="n">
        <v>6296</v>
      </c>
      <c r="H140" s="58" t="n">
        <v>6296</v>
      </c>
      <c r="I140" s="57"/>
      <c r="J140" s="57"/>
      <c r="K140" s="57"/>
      <c r="L140" s="53"/>
      <c r="M140" s="56"/>
      <c r="N140" s="0"/>
      <c r="O140" s="53" t="s">
        <v>117</v>
      </c>
      <c r="P140" s="60"/>
      <c r="Q140" s="53"/>
      <c r="R140" s="53"/>
      <c r="S140" s="61"/>
      <c r="T140" s="47"/>
      <c r="U140" s="53" t="n">
        <v>11036</v>
      </c>
      <c r="V140" s="1" t="n">
        <v>7100</v>
      </c>
      <c r="W140" s="53" t="n">
        <v>8410</v>
      </c>
      <c r="X140" s="1" t="n">
        <v>8410</v>
      </c>
      <c r="Y140" s="46" t="n">
        <f aca="false">+X140-V140</f>
        <v>1310</v>
      </c>
      <c r="Z140" s="61"/>
      <c r="AA140" s="47" t="s">
        <v>166</v>
      </c>
      <c r="AB140" s="71"/>
      <c r="AD140" s="62"/>
      <c r="AE140" s="62" t="n">
        <v>126281</v>
      </c>
      <c r="AF140" s="63"/>
      <c r="AG140" s="64"/>
      <c r="AH140" s="65"/>
      <c r="AI140" s="66"/>
      <c r="AJ140" s="66"/>
      <c r="AK140" s="57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22.5" hidden="false" customHeight="false" outlineLevel="0" collapsed="false">
      <c r="A141" s="54"/>
      <c r="B141" s="55" t="s">
        <v>42</v>
      </c>
      <c r="C141" s="56"/>
      <c r="D141" s="57"/>
      <c r="E141" s="68" t="s">
        <v>460</v>
      </c>
      <c r="F141" s="56" t="s">
        <v>483</v>
      </c>
      <c r="G141" s="58" t="s">
        <v>60</v>
      </c>
      <c r="H141" s="58" t="n">
        <v>6546</v>
      </c>
      <c r="I141" s="57" t="n">
        <v>429</v>
      </c>
      <c r="J141" s="57" t="s">
        <v>46</v>
      </c>
      <c r="K141" s="57"/>
      <c r="L141" s="53" t="s">
        <v>462</v>
      </c>
      <c r="M141" s="56" t="s">
        <v>463</v>
      </c>
      <c r="N141" s="0"/>
      <c r="O141" s="53" t="s">
        <v>288</v>
      </c>
      <c r="P141" s="60"/>
      <c r="Q141" s="53" t="n">
        <v>647</v>
      </c>
      <c r="R141" s="53" t="n">
        <v>647</v>
      </c>
      <c r="S141" s="61" t="n">
        <f aca="false">+R141-Q141</f>
        <v>0</v>
      </c>
      <c r="T141" s="47" t="s">
        <v>484</v>
      </c>
      <c r="U141" s="53" t="n">
        <v>711</v>
      </c>
      <c r="V141" s="53" t="n">
        <v>670</v>
      </c>
      <c r="W141" s="53" t="n">
        <v>696</v>
      </c>
      <c r="X141" s="53" t="n">
        <v>696</v>
      </c>
      <c r="Y141" s="46" t="n">
        <f aca="false">+X141-V141</f>
        <v>26</v>
      </c>
      <c r="Z141" s="61" t="n">
        <f aca="false">+X141-W141</f>
        <v>0</v>
      </c>
      <c r="AA141" s="15" t="s">
        <v>100</v>
      </c>
      <c r="AB141" s="71"/>
      <c r="AD141" s="62" t="n">
        <v>312309</v>
      </c>
      <c r="AE141" s="62" t="n">
        <v>27736</v>
      </c>
      <c r="AF141" s="63" t="s">
        <v>52</v>
      </c>
      <c r="AG141" s="9" t="n">
        <v>0.131</v>
      </c>
      <c r="AH141" s="77" t="n">
        <v>9908</v>
      </c>
      <c r="AI141" s="53" t="s">
        <v>264</v>
      </c>
      <c r="AJ141" s="66" t="s">
        <v>4</v>
      </c>
      <c r="AK141" s="57" t="s">
        <v>473</v>
      </c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.75" hidden="false" customHeight="false" outlineLevel="0" collapsed="false">
      <c r="A142" s="43"/>
      <c r="B142" s="11" t="s">
        <v>42</v>
      </c>
      <c r="E142" s="68" t="s">
        <v>460</v>
      </c>
      <c r="F142" s="68" t="s">
        <v>485</v>
      </c>
      <c r="G142" s="6" t="s">
        <v>60</v>
      </c>
      <c r="H142" s="5" t="n">
        <v>6728</v>
      </c>
      <c r="I142" s="1"/>
      <c r="J142" s="69"/>
      <c r="K142" s="1"/>
      <c r="L142" s="68"/>
      <c r="M142" s="68" t="s">
        <v>463</v>
      </c>
      <c r="N142" s="1"/>
      <c r="O142" s="1" t="s">
        <v>288</v>
      </c>
      <c r="Q142" s="1"/>
      <c r="R142" s="1" t="n">
        <v>450</v>
      </c>
      <c r="S142" s="14" t="n">
        <f aca="false">+R142-Q142</f>
        <v>450</v>
      </c>
      <c r="T142" s="8" t="s">
        <v>475</v>
      </c>
      <c r="U142" s="1" t="n">
        <v>1</v>
      </c>
      <c r="V142" s="1" t="n">
        <v>600</v>
      </c>
      <c r="W142" s="1" t="n">
        <v>1</v>
      </c>
      <c r="X142" s="1" t="n">
        <v>1</v>
      </c>
      <c r="Y142" s="46" t="n">
        <f aca="false">+X142-V142</f>
        <v>-599</v>
      </c>
      <c r="Z142" s="14" t="n">
        <f aca="false">+X142-W142</f>
        <v>0</v>
      </c>
      <c r="AA142" s="47" t="s">
        <v>100</v>
      </c>
      <c r="AB142" s="48"/>
      <c r="AC142" s="45"/>
      <c r="AD142" s="5" t="n">
        <v>316721</v>
      </c>
      <c r="AE142" s="5" t="n">
        <v>29777</v>
      </c>
      <c r="AF142" s="44" t="s">
        <v>52</v>
      </c>
      <c r="AG142" s="50" t="n">
        <v>0.065</v>
      </c>
      <c r="AH142" s="73"/>
      <c r="AI142" s="52" t="s">
        <v>53</v>
      </c>
      <c r="AJ142" s="52" t="s">
        <v>4</v>
      </c>
      <c r="AK142" s="1" t="s">
        <v>64</v>
      </c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22.5" hidden="false" customHeight="false" outlineLevel="0" collapsed="false">
      <c r="A143" s="43"/>
      <c r="B143" s="11" t="s">
        <v>42</v>
      </c>
      <c r="E143" s="68" t="s">
        <v>460</v>
      </c>
      <c r="F143" s="3" t="s">
        <v>486</v>
      </c>
      <c r="G143" s="6" t="s">
        <v>60</v>
      </c>
      <c r="H143" s="6" t="n">
        <v>6742</v>
      </c>
      <c r="I143" s="4" t="n">
        <v>429</v>
      </c>
      <c r="J143" s="4" t="s">
        <v>46</v>
      </c>
      <c r="K143" s="4" t="n">
        <v>1</v>
      </c>
      <c r="L143" s="1" t="s">
        <v>462</v>
      </c>
      <c r="M143" s="3" t="s">
        <v>463</v>
      </c>
      <c r="N143" s="45"/>
      <c r="O143" s="1" t="s">
        <v>117</v>
      </c>
      <c r="Q143" s="74" t="n">
        <v>5950</v>
      </c>
      <c r="R143" s="14" t="n">
        <v>5950</v>
      </c>
      <c r="S143" s="14" t="n">
        <f aca="false">+R143-Q143</f>
        <v>0</v>
      </c>
      <c r="T143" s="15" t="s">
        <v>487</v>
      </c>
      <c r="U143" s="74" t="n">
        <v>4089</v>
      </c>
      <c r="V143" s="1" t="n">
        <v>5250</v>
      </c>
      <c r="W143" s="74" t="n">
        <v>4208</v>
      </c>
      <c r="X143" s="1" t="n">
        <f aca="false">9360-4550</f>
        <v>4810</v>
      </c>
      <c r="Y143" s="46" t="n">
        <f aca="false">+X143-V143</f>
        <v>-440</v>
      </c>
      <c r="Z143" s="14" t="n">
        <f aca="false">+X143-W143</f>
        <v>602</v>
      </c>
      <c r="AA143" s="15" t="s">
        <v>255</v>
      </c>
      <c r="AB143" s="48"/>
      <c r="AC143" s="45"/>
      <c r="AD143" s="5" t="n">
        <v>312315</v>
      </c>
      <c r="AE143" s="5" t="n">
        <v>27738</v>
      </c>
      <c r="AF143" s="49" t="s">
        <v>52</v>
      </c>
      <c r="AG143" s="50" t="n">
        <v>0.07</v>
      </c>
      <c r="AH143" s="51"/>
      <c r="AI143" s="52" t="s">
        <v>121</v>
      </c>
      <c r="AJ143" s="52" t="s">
        <v>4</v>
      </c>
      <c r="AK143" s="4" t="s">
        <v>64</v>
      </c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22.5" hidden="false" customHeight="false" outlineLevel="0" collapsed="false">
      <c r="A144" s="43"/>
      <c r="B144" s="11" t="s">
        <v>42</v>
      </c>
      <c r="E144" s="68" t="s">
        <v>460</v>
      </c>
      <c r="F144" s="3" t="s">
        <v>488</v>
      </c>
      <c r="G144" s="6" t="s">
        <v>60</v>
      </c>
      <c r="H144" s="6" t="n">
        <v>6748</v>
      </c>
      <c r="I144" s="4" t="n">
        <v>427</v>
      </c>
      <c r="J144" s="4" t="s">
        <v>46</v>
      </c>
      <c r="K144" s="4" t="n">
        <v>1</v>
      </c>
      <c r="L144" s="1" t="s">
        <v>462</v>
      </c>
      <c r="M144" s="3" t="s">
        <v>463</v>
      </c>
      <c r="N144" s="45"/>
      <c r="O144" s="1" t="s">
        <v>117</v>
      </c>
      <c r="Q144" s="1" t="n">
        <v>2158</v>
      </c>
      <c r="R144" s="1" t="n">
        <v>2158</v>
      </c>
      <c r="S144" s="14" t="n">
        <f aca="false">+R144-Q144</f>
        <v>0</v>
      </c>
      <c r="T144" s="15" t="s">
        <v>489</v>
      </c>
      <c r="U144" s="1" t="n">
        <v>2615</v>
      </c>
      <c r="V144" s="1" t="n">
        <v>2700</v>
      </c>
      <c r="W144" s="1" t="n">
        <v>2129</v>
      </c>
      <c r="X144" s="1" t="n">
        <v>2129</v>
      </c>
      <c r="Y144" s="46" t="n">
        <f aca="false">+X144-V144</f>
        <v>-571</v>
      </c>
      <c r="Z144" s="14" t="n">
        <f aca="false">+X144-W144</f>
        <v>0</v>
      </c>
      <c r="AA144" s="15" t="s">
        <v>171</v>
      </c>
      <c r="AB144" s="48"/>
      <c r="AC144" s="45"/>
      <c r="AD144" s="5" t="n">
        <v>312289</v>
      </c>
      <c r="AE144" s="5" t="n">
        <v>27726</v>
      </c>
      <c r="AF144" s="49" t="s">
        <v>52</v>
      </c>
      <c r="AG144" s="50" t="n">
        <v>0.07</v>
      </c>
      <c r="AH144" s="51"/>
      <c r="AI144" s="52" t="s">
        <v>121</v>
      </c>
      <c r="AJ144" s="52" t="s">
        <v>4</v>
      </c>
      <c r="AK144" s="4" t="s">
        <v>473</v>
      </c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false" customHeight="false" outlineLevel="0" collapsed="false">
      <c r="A145" s="43"/>
      <c r="B145" s="11" t="s">
        <v>42</v>
      </c>
      <c r="E145" s="68" t="s">
        <v>460</v>
      </c>
      <c r="F145" s="3" t="s">
        <v>490</v>
      </c>
      <c r="G145" s="6" t="s">
        <v>60</v>
      </c>
      <c r="H145" s="6" t="n">
        <v>6776</v>
      </c>
      <c r="I145" s="4" t="n">
        <v>427</v>
      </c>
      <c r="J145" s="4" t="s">
        <v>46</v>
      </c>
      <c r="L145" s="1" t="s">
        <v>462</v>
      </c>
      <c r="M145" s="3" t="s">
        <v>463</v>
      </c>
      <c r="N145" s="45"/>
      <c r="O145" s="1" t="s">
        <v>117</v>
      </c>
      <c r="Q145" s="1" t="n">
        <v>192</v>
      </c>
      <c r="R145" s="1" t="n">
        <v>192</v>
      </c>
      <c r="S145" s="14" t="n">
        <f aca="false">+R145-Q145</f>
        <v>0</v>
      </c>
      <c r="T145" s="15" t="s">
        <v>491</v>
      </c>
      <c r="U145" s="1" t="n">
        <v>157</v>
      </c>
      <c r="V145" s="1" t="n">
        <v>170</v>
      </c>
      <c r="W145" s="1" t="n">
        <v>183</v>
      </c>
      <c r="X145" s="1" t="n">
        <v>183</v>
      </c>
      <c r="Y145" s="46" t="n">
        <f aca="false">+X145-V145</f>
        <v>13</v>
      </c>
      <c r="Z145" s="14" t="n">
        <f aca="false">+X145-W145</f>
        <v>0</v>
      </c>
      <c r="AA145" s="47" t="s">
        <v>69</v>
      </c>
      <c r="AB145" s="48"/>
      <c r="AC145" s="45"/>
      <c r="AD145" s="5" t="n">
        <v>312305</v>
      </c>
      <c r="AE145" s="5" t="n">
        <v>27734</v>
      </c>
      <c r="AF145" s="49" t="s">
        <v>52</v>
      </c>
      <c r="AG145" s="50" t="n">
        <v>0.065</v>
      </c>
      <c r="AH145" s="51"/>
      <c r="AI145" s="52" t="s">
        <v>53</v>
      </c>
      <c r="AJ145" s="52" t="s">
        <v>4</v>
      </c>
      <c r="AK145" s="4" t="s">
        <v>473</v>
      </c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22.5" hidden="false" customHeight="false" outlineLevel="0" collapsed="false">
      <c r="A146" s="43"/>
      <c r="B146" s="11" t="s">
        <v>42</v>
      </c>
      <c r="E146" s="68" t="s">
        <v>460</v>
      </c>
      <c r="F146" s="68" t="s">
        <v>492</v>
      </c>
      <c r="G146" s="6" t="s">
        <v>60</v>
      </c>
      <c r="H146" s="5" t="n">
        <v>6882</v>
      </c>
      <c r="I146" s="1"/>
      <c r="J146" s="69"/>
      <c r="K146" s="1"/>
      <c r="L146" s="68"/>
      <c r="M146" s="68" t="s">
        <v>463</v>
      </c>
      <c r="N146" s="1"/>
      <c r="O146" s="1" t="s">
        <v>318</v>
      </c>
      <c r="Q146" s="1" t="n">
        <v>1226</v>
      </c>
      <c r="R146" s="1" t="n">
        <v>1226</v>
      </c>
      <c r="S146" s="14" t="n">
        <f aca="false">+R146-Q146</f>
        <v>0</v>
      </c>
      <c r="T146" s="15" t="s">
        <v>447</v>
      </c>
      <c r="U146" s="1" t="n">
        <v>1348</v>
      </c>
      <c r="V146" s="1" t="n">
        <v>1190</v>
      </c>
      <c r="W146" s="1" t="n">
        <v>1226</v>
      </c>
      <c r="X146" s="1" t="n">
        <v>1226</v>
      </c>
      <c r="Y146" s="46" t="n">
        <f aca="false">+X146-V146</f>
        <v>36</v>
      </c>
      <c r="Z146" s="14" t="n">
        <f aca="false">+X146-W146</f>
        <v>0</v>
      </c>
      <c r="AA146" s="15" t="s">
        <v>171</v>
      </c>
      <c r="AB146" s="48"/>
      <c r="AC146" s="45"/>
      <c r="AD146" s="67" t="s">
        <v>3</v>
      </c>
      <c r="AE146" s="5"/>
      <c r="AF146" s="44" t="s">
        <v>52</v>
      </c>
      <c r="AG146" s="50" t="n">
        <v>0.06</v>
      </c>
      <c r="AH146" s="73"/>
      <c r="AI146" s="52" t="s">
        <v>121</v>
      </c>
      <c r="AJ146" s="52" t="s">
        <v>4</v>
      </c>
      <c r="AK146" s="1" t="s">
        <v>473</v>
      </c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22.5" hidden="false" customHeight="false" outlineLevel="0" collapsed="false">
      <c r="A147" s="43"/>
      <c r="B147" s="11" t="s">
        <v>42</v>
      </c>
      <c r="E147" s="68" t="s">
        <v>460</v>
      </c>
      <c r="F147" s="3" t="s">
        <v>493</v>
      </c>
      <c r="G147" s="6" t="s">
        <v>60</v>
      </c>
      <c r="H147" s="6" t="n">
        <v>8751</v>
      </c>
      <c r="I147" s="4" t="n">
        <v>767</v>
      </c>
      <c r="J147" s="4" t="s">
        <v>46</v>
      </c>
      <c r="L147" s="1" t="s">
        <v>462</v>
      </c>
      <c r="M147" s="3" t="s">
        <v>463</v>
      </c>
      <c r="N147" s="45"/>
      <c r="O147" s="1" t="s">
        <v>110</v>
      </c>
      <c r="Q147" s="74" t="n">
        <v>2430</v>
      </c>
      <c r="R147" s="14" t="n">
        <v>2430</v>
      </c>
      <c r="S147" s="14" t="n">
        <f aca="false">+R147-Q147</f>
        <v>0</v>
      </c>
      <c r="T147" s="15" t="s">
        <v>489</v>
      </c>
      <c r="U147" s="74" t="n">
        <v>0</v>
      </c>
      <c r="V147" s="1" t="n">
        <v>1340</v>
      </c>
      <c r="W147" s="74" t="n">
        <v>2094</v>
      </c>
      <c r="X147" s="1" t="n">
        <v>2094</v>
      </c>
      <c r="Y147" s="46" t="n">
        <f aca="false">+X147-V147</f>
        <v>754</v>
      </c>
      <c r="Z147" s="14" t="n">
        <f aca="false">+X147-W147</f>
        <v>0</v>
      </c>
      <c r="AA147" s="15" t="s">
        <v>171</v>
      </c>
      <c r="AB147" s="48"/>
      <c r="AC147" s="45"/>
      <c r="AD147" s="5" t="n">
        <v>312054</v>
      </c>
      <c r="AE147" s="5" t="n">
        <v>27596</v>
      </c>
      <c r="AF147" s="49" t="s">
        <v>52</v>
      </c>
      <c r="AG147" s="50" t="n">
        <v>0.06</v>
      </c>
      <c r="AH147" s="51"/>
      <c r="AI147" s="52" t="s">
        <v>121</v>
      </c>
      <c r="AJ147" s="52" t="s">
        <v>4</v>
      </c>
      <c r="AK147" s="4" t="s">
        <v>494</v>
      </c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22.5" hidden="false" customHeight="false" outlineLevel="0" collapsed="false">
      <c r="A148" s="54"/>
      <c r="B148" s="55" t="s">
        <v>42</v>
      </c>
      <c r="C148" s="56"/>
      <c r="D148" s="57"/>
      <c r="E148" s="68" t="s">
        <v>460</v>
      </c>
      <c r="F148" s="70" t="s">
        <v>495</v>
      </c>
      <c r="G148" s="58" t="s">
        <v>60</v>
      </c>
      <c r="H148" s="62" t="n">
        <v>9631</v>
      </c>
      <c r="I148" s="53"/>
      <c r="J148" s="79"/>
      <c r="K148" s="53"/>
      <c r="L148" s="70"/>
      <c r="M148" s="70" t="s">
        <v>463</v>
      </c>
      <c r="N148" s="53"/>
      <c r="O148" s="53" t="s">
        <v>464</v>
      </c>
      <c r="P148" s="60"/>
      <c r="Q148" s="72" t="n">
        <v>1130</v>
      </c>
      <c r="R148" s="72" t="n">
        <v>1130</v>
      </c>
      <c r="S148" s="61" t="n">
        <f aca="false">+R148-Q148</f>
        <v>0</v>
      </c>
      <c r="T148" s="47" t="s">
        <v>487</v>
      </c>
      <c r="U148" s="72" t="n">
        <v>1059</v>
      </c>
      <c r="V148" s="1" t="n">
        <v>1000</v>
      </c>
      <c r="W148" s="72" t="n">
        <v>1031</v>
      </c>
      <c r="X148" s="1" t="n">
        <v>1031</v>
      </c>
      <c r="Y148" s="46" t="n">
        <f aca="false">+X148-V148</f>
        <v>31</v>
      </c>
      <c r="Z148" s="61" t="n">
        <f aca="false">+X148-W148</f>
        <v>0</v>
      </c>
      <c r="AA148" s="15" t="s">
        <v>171</v>
      </c>
      <c r="AB148" s="71"/>
      <c r="AD148" s="62" t="n">
        <v>312230</v>
      </c>
      <c r="AE148" s="62" t="n">
        <v>27697</v>
      </c>
      <c r="AF148" s="59" t="s">
        <v>52</v>
      </c>
      <c r="AG148" s="64" t="n">
        <v>0.03</v>
      </c>
      <c r="AH148" s="80"/>
      <c r="AI148" s="66" t="s">
        <v>121</v>
      </c>
      <c r="AJ148" s="66" t="s">
        <v>4</v>
      </c>
      <c r="AK148" s="53" t="s">
        <v>467</v>
      </c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22.5" hidden="false" customHeight="false" outlineLevel="0" collapsed="false">
      <c r="A149" s="54"/>
      <c r="B149" s="55" t="s">
        <v>42</v>
      </c>
      <c r="C149" s="56"/>
      <c r="D149" s="57"/>
      <c r="E149" s="68" t="s">
        <v>460</v>
      </c>
      <c r="F149" s="56" t="s">
        <v>496</v>
      </c>
      <c r="G149" s="58" t="s">
        <v>60</v>
      </c>
      <c r="H149" s="58" t="n">
        <v>9674</v>
      </c>
      <c r="I149" s="57" t="n">
        <v>427</v>
      </c>
      <c r="J149" s="57" t="s">
        <v>46</v>
      </c>
      <c r="K149" s="57" t="n">
        <v>1</v>
      </c>
      <c r="L149" s="53" t="s">
        <v>462</v>
      </c>
      <c r="M149" s="56" t="s">
        <v>463</v>
      </c>
      <c r="N149" s="0"/>
      <c r="O149" s="53" t="s">
        <v>117</v>
      </c>
      <c r="P149" s="60"/>
      <c r="Q149" s="53" t="n">
        <v>2689</v>
      </c>
      <c r="R149" s="53" t="n">
        <v>2689</v>
      </c>
      <c r="S149" s="61" t="n">
        <f aca="false">+R149-Q149</f>
        <v>0</v>
      </c>
      <c r="T149" s="47" t="s">
        <v>497</v>
      </c>
      <c r="U149" s="53" t="n">
        <v>1967</v>
      </c>
      <c r="V149" s="1" t="n">
        <f aca="false">730+1450</f>
        <v>2180</v>
      </c>
      <c r="W149" s="53" t="n">
        <f aca="false">3763+1827</f>
        <v>5590</v>
      </c>
      <c r="X149" s="1" t="n">
        <v>5590</v>
      </c>
      <c r="Y149" s="46" t="n">
        <f aca="false">+X149-V149</f>
        <v>3410</v>
      </c>
      <c r="Z149" s="61" t="n">
        <f aca="false">+X149-W149</f>
        <v>0</v>
      </c>
      <c r="AA149" s="15" t="s">
        <v>166</v>
      </c>
      <c r="AB149" s="71"/>
      <c r="AD149" s="62" t="n">
        <v>312294</v>
      </c>
      <c r="AE149" s="62" t="n">
        <v>26405</v>
      </c>
      <c r="AF149" s="63" t="s">
        <v>52</v>
      </c>
      <c r="AG149" s="64" t="n">
        <v>0.07</v>
      </c>
      <c r="AH149" s="65"/>
      <c r="AI149" s="66" t="s">
        <v>121</v>
      </c>
      <c r="AJ149" s="66" t="s">
        <v>4</v>
      </c>
      <c r="AK149" s="57" t="s">
        <v>498</v>
      </c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false" outlineLevel="0" collapsed="false">
      <c r="A150" s="54"/>
      <c r="B150" s="55" t="s">
        <v>42</v>
      </c>
      <c r="C150" s="56"/>
      <c r="D150" s="57"/>
      <c r="E150" s="68" t="s">
        <v>460</v>
      </c>
      <c r="F150" s="70" t="s">
        <v>499</v>
      </c>
      <c r="G150" s="58" t="s">
        <v>60</v>
      </c>
      <c r="H150" s="62" t="n">
        <v>9749</v>
      </c>
      <c r="I150" s="53"/>
      <c r="J150" s="79"/>
      <c r="K150" s="53"/>
      <c r="L150" s="70"/>
      <c r="M150" s="70" t="s">
        <v>463</v>
      </c>
      <c r="N150" s="53"/>
      <c r="O150" s="53" t="s">
        <v>247</v>
      </c>
      <c r="P150" s="60"/>
      <c r="Q150" s="53" t="n">
        <v>959</v>
      </c>
      <c r="R150" s="53" t="n">
        <v>959</v>
      </c>
      <c r="S150" s="61" t="n">
        <f aca="false">+R150-Q150</f>
        <v>0</v>
      </c>
      <c r="T150" s="47" t="s">
        <v>500</v>
      </c>
      <c r="U150" s="53" t="n">
        <v>360</v>
      </c>
      <c r="V150" s="53" t="n">
        <v>330</v>
      </c>
      <c r="W150" s="53" t="n">
        <v>388</v>
      </c>
      <c r="X150" s="53" t="n">
        <v>388</v>
      </c>
      <c r="Y150" s="46" t="n">
        <f aca="false">+X150-V150</f>
        <v>58</v>
      </c>
      <c r="Z150" s="61" t="n">
        <f aca="false">+X150-W150</f>
        <v>0</v>
      </c>
      <c r="AA150" s="15" t="s">
        <v>100</v>
      </c>
      <c r="AB150" s="71"/>
      <c r="AD150" s="62" t="n">
        <v>348287</v>
      </c>
      <c r="AE150" s="62" t="n">
        <v>51656</v>
      </c>
      <c r="AF150" s="59" t="s">
        <v>70</v>
      </c>
      <c r="AG150" s="64" t="n">
        <v>0.123</v>
      </c>
      <c r="AH150" s="65" t="n">
        <v>9812</v>
      </c>
      <c r="AI150" s="66" t="s">
        <v>81</v>
      </c>
      <c r="AJ150" s="66" t="s">
        <v>4</v>
      </c>
      <c r="AK150" s="53" t="s">
        <v>501</v>
      </c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22.5" hidden="false" customHeight="false" outlineLevel="0" collapsed="false">
      <c r="A151" s="43"/>
      <c r="B151" s="11" t="s">
        <v>42</v>
      </c>
      <c r="E151" s="68" t="s">
        <v>460</v>
      </c>
      <c r="F151" s="68" t="s">
        <v>502</v>
      </c>
      <c r="G151" s="6" t="s">
        <v>60</v>
      </c>
      <c r="H151" s="5" t="n">
        <v>9757</v>
      </c>
      <c r="I151" s="1"/>
      <c r="J151" s="69"/>
      <c r="K151" s="1" t="n">
        <v>1</v>
      </c>
      <c r="L151" s="68"/>
      <c r="M151" s="68" t="s">
        <v>463</v>
      </c>
      <c r="N151" s="1"/>
      <c r="O151" s="1" t="s">
        <v>464</v>
      </c>
      <c r="Q151" s="1" t="n">
        <v>6926</v>
      </c>
      <c r="R151" s="1" t="n">
        <v>6443</v>
      </c>
      <c r="S151" s="14" t="n">
        <f aca="false">+R151-Q151</f>
        <v>-483</v>
      </c>
      <c r="T151" s="15" t="s">
        <v>259</v>
      </c>
      <c r="U151" s="1" t="n">
        <v>5042</v>
      </c>
      <c r="V151" s="1" t="n">
        <v>4200</v>
      </c>
      <c r="W151" s="1" t="n">
        <v>4497</v>
      </c>
      <c r="X151" s="1" t="n">
        <v>4468</v>
      </c>
      <c r="Y151" s="46" t="n">
        <f aca="false">+X151-V151</f>
        <v>268</v>
      </c>
      <c r="Z151" s="14" t="n">
        <f aca="false">+X151-W151</f>
        <v>-29</v>
      </c>
      <c r="AA151" s="15" t="s">
        <v>503</v>
      </c>
      <c r="AB151" s="48"/>
      <c r="AC151" s="45"/>
      <c r="AD151" s="5"/>
      <c r="AE151" s="5" t="n">
        <v>76822</v>
      </c>
      <c r="AF151" s="44" t="s">
        <v>70</v>
      </c>
      <c r="AG151" s="50" t="n">
        <v>0.03</v>
      </c>
      <c r="AH151" s="51" t="n">
        <v>9903</v>
      </c>
      <c r="AI151" s="52" t="s">
        <v>71</v>
      </c>
      <c r="AJ151" s="52" t="s">
        <v>4</v>
      </c>
      <c r="AK151" s="1" t="s">
        <v>504</v>
      </c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22.5" hidden="false" customHeight="false" outlineLevel="0" collapsed="false">
      <c r="A152" s="54"/>
      <c r="B152" s="55" t="s">
        <v>42</v>
      </c>
      <c r="C152" s="56"/>
      <c r="D152" s="57"/>
      <c r="E152" s="68" t="s">
        <v>460</v>
      </c>
      <c r="F152" s="70" t="s">
        <v>505</v>
      </c>
      <c r="G152" s="58" t="s">
        <v>60</v>
      </c>
      <c r="H152" s="62" t="n">
        <v>9780</v>
      </c>
      <c r="I152" s="53"/>
      <c r="J152" s="79"/>
      <c r="K152" s="53"/>
      <c r="L152" s="70"/>
      <c r="M152" s="70" t="s">
        <v>463</v>
      </c>
      <c r="N152" s="53" t="s">
        <v>152</v>
      </c>
      <c r="O152" s="53" t="s">
        <v>125</v>
      </c>
      <c r="P152" s="60"/>
      <c r="Q152" s="72" t="n">
        <v>4149</v>
      </c>
      <c r="R152" s="53" t="n">
        <v>4149</v>
      </c>
      <c r="S152" s="61" t="n">
        <f aca="false">+R152-Q152</f>
        <v>0</v>
      </c>
      <c r="T152" s="47" t="s">
        <v>506</v>
      </c>
      <c r="U152" s="72" t="n">
        <v>3586</v>
      </c>
      <c r="V152" s="1" t="n">
        <v>4000</v>
      </c>
      <c r="W152" s="72" t="n">
        <v>3518</v>
      </c>
      <c r="X152" s="1" t="n">
        <v>3518</v>
      </c>
      <c r="Y152" s="46" t="n">
        <f aca="false">+X152-V152</f>
        <v>-482</v>
      </c>
      <c r="Z152" s="61" t="n">
        <f aca="false">+X152-W152</f>
        <v>0</v>
      </c>
      <c r="AA152" s="15" t="s">
        <v>171</v>
      </c>
      <c r="AB152" s="71"/>
      <c r="AD152" s="62"/>
      <c r="AE152" s="62" t="s">
        <v>202</v>
      </c>
      <c r="AF152" s="59" t="s">
        <v>70</v>
      </c>
      <c r="AG152" s="64" t="n">
        <v>0.24</v>
      </c>
      <c r="AH152" s="65" t="n">
        <v>9905</v>
      </c>
      <c r="AI152" s="66" t="s">
        <v>71</v>
      </c>
      <c r="AJ152" s="66" t="s">
        <v>4</v>
      </c>
      <c r="AK152" s="53" t="s">
        <v>507</v>
      </c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153" s="54"/>
      <c r="B153" s="55" t="n">
        <v>36389</v>
      </c>
      <c r="C153" s="56"/>
      <c r="D153" s="57"/>
      <c r="E153" s="68" t="s">
        <v>460</v>
      </c>
      <c r="F153" s="70" t="s">
        <v>508</v>
      </c>
      <c r="G153" s="58" t="s">
        <v>60</v>
      </c>
      <c r="H153" s="62" t="n">
        <v>9788</v>
      </c>
      <c r="I153" s="53"/>
      <c r="J153" s="79"/>
      <c r="K153" s="53"/>
      <c r="L153" s="70"/>
      <c r="M153" s="70" t="s">
        <v>463</v>
      </c>
      <c r="N153" s="53" t="s">
        <v>152</v>
      </c>
      <c r="O153" s="53" t="s">
        <v>117</v>
      </c>
      <c r="P153" s="60"/>
      <c r="Q153" s="53" t="n">
        <v>1449</v>
      </c>
      <c r="R153" s="53" t="n">
        <v>1449</v>
      </c>
      <c r="S153" s="61" t="n">
        <f aca="false">+R153-Q153</f>
        <v>0</v>
      </c>
      <c r="T153" s="47" t="s">
        <v>170</v>
      </c>
      <c r="U153" s="53" t="n">
        <v>505</v>
      </c>
      <c r="V153" s="53" t="n">
        <v>550</v>
      </c>
      <c r="W153" s="53" t="n">
        <v>551</v>
      </c>
      <c r="X153" s="53" t="n">
        <v>551</v>
      </c>
      <c r="Y153" s="46" t="n">
        <f aca="false">+X153-V153</f>
        <v>1</v>
      </c>
      <c r="Z153" s="61" t="n">
        <f aca="false">+X153-W153</f>
        <v>0</v>
      </c>
      <c r="AA153" s="15" t="s">
        <v>100</v>
      </c>
      <c r="AB153" s="71"/>
      <c r="AD153" s="62"/>
      <c r="AE153" s="62" t="s">
        <v>202</v>
      </c>
      <c r="AF153" s="59" t="s">
        <v>70</v>
      </c>
      <c r="AG153" s="64"/>
      <c r="AH153" s="80"/>
      <c r="AI153" s="109"/>
      <c r="AJ153" s="66" t="s">
        <v>4</v>
      </c>
      <c r="AK153" s="53" t="s">
        <v>509</v>
      </c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22.5" hidden="false" customHeight="false" outlineLevel="0" collapsed="false">
      <c r="A154" s="54"/>
      <c r="B154" s="55" t="n">
        <v>36389</v>
      </c>
      <c r="C154" s="56"/>
      <c r="D154" s="57"/>
      <c r="E154" s="68" t="s">
        <v>460</v>
      </c>
      <c r="F154" s="70" t="s">
        <v>510</v>
      </c>
      <c r="G154" s="58" t="s">
        <v>60</v>
      </c>
      <c r="H154" s="62" t="n">
        <v>9795</v>
      </c>
      <c r="I154" s="53"/>
      <c r="J154" s="79"/>
      <c r="K154" s="53"/>
      <c r="L154" s="70"/>
      <c r="M154" s="70" t="s">
        <v>463</v>
      </c>
      <c r="N154" s="53" t="s">
        <v>152</v>
      </c>
      <c r="O154" s="53" t="s">
        <v>76</v>
      </c>
      <c r="P154" s="60"/>
      <c r="Q154" s="53" t="n">
        <v>3730</v>
      </c>
      <c r="R154" s="61" t="n">
        <v>8000</v>
      </c>
      <c r="S154" s="61" t="n">
        <f aca="false">+R154-Q154</f>
        <v>4270</v>
      </c>
      <c r="T154" s="47" t="s">
        <v>511</v>
      </c>
      <c r="U154" s="53" t="n">
        <v>10099</v>
      </c>
      <c r="V154" s="1" t="n">
        <v>8000</v>
      </c>
      <c r="W154" s="53" t="n">
        <v>10540</v>
      </c>
      <c r="X154" s="1" t="n">
        <v>10540</v>
      </c>
      <c r="Y154" s="46" t="n">
        <f aca="false">+X154-V154</f>
        <v>2540</v>
      </c>
      <c r="Z154" s="61" t="n">
        <f aca="false">+X154-W154</f>
        <v>0</v>
      </c>
      <c r="AA154" s="15" t="s">
        <v>166</v>
      </c>
      <c r="AB154" s="71"/>
      <c r="AD154" s="62"/>
      <c r="AE154" s="62" t="s">
        <v>202</v>
      </c>
      <c r="AF154" s="59" t="s">
        <v>70</v>
      </c>
      <c r="AG154" s="64"/>
      <c r="AH154" s="80"/>
      <c r="AI154" s="66"/>
      <c r="AJ154" s="66"/>
      <c r="AK154" s="53" t="s">
        <v>512</v>
      </c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2.75" hidden="false" customHeight="false" outlineLevel="0" collapsed="false">
      <c r="A155" s="54"/>
      <c r="B155" s="55" t="n">
        <v>36325</v>
      </c>
      <c r="C155" s="56"/>
      <c r="D155" s="57"/>
      <c r="E155" s="70" t="s">
        <v>513</v>
      </c>
      <c r="F155" s="70" t="s">
        <v>514</v>
      </c>
      <c r="G155" s="58" t="s">
        <v>60</v>
      </c>
      <c r="H155" s="62" t="n">
        <v>9738</v>
      </c>
      <c r="I155" s="53"/>
      <c r="J155" s="79"/>
      <c r="K155" s="53"/>
      <c r="L155" s="70"/>
      <c r="M155" s="70" t="s">
        <v>151</v>
      </c>
      <c r="N155" s="53" t="s">
        <v>152</v>
      </c>
      <c r="O155" s="53" t="s">
        <v>391</v>
      </c>
      <c r="P155" s="60"/>
      <c r="Q155" s="53" t="n">
        <v>1039</v>
      </c>
      <c r="R155" s="53" t="n">
        <v>1039</v>
      </c>
      <c r="S155" s="61" t="n">
        <f aca="false">+R155-Q155</f>
        <v>0</v>
      </c>
      <c r="T155" s="47" t="s">
        <v>63</v>
      </c>
      <c r="U155" s="53" t="n">
        <v>995</v>
      </c>
      <c r="V155" s="1" t="n">
        <v>995</v>
      </c>
      <c r="W155" s="53" t="n">
        <v>995</v>
      </c>
      <c r="X155" s="1" t="n">
        <v>4000</v>
      </c>
      <c r="Y155" s="46" t="n">
        <f aca="false">+X155-V155</f>
        <v>3005</v>
      </c>
      <c r="Z155" s="61" t="n">
        <f aca="false">+X155-W155</f>
        <v>3005</v>
      </c>
      <c r="AA155" s="47" t="s">
        <v>515</v>
      </c>
      <c r="AB155" s="71"/>
      <c r="AD155" s="62"/>
      <c r="AE155" s="62" t="n">
        <v>133435</v>
      </c>
      <c r="AF155" s="59" t="s">
        <v>70</v>
      </c>
      <c r="AG155" s="64" t="n">
        <v>0.065</v>
      </c>
      <c r="AH155" s="80"/>
      <c r="AI155" s="66" t="s">
        <v>53</v>
      </c>
      <c r="AJ155" s="66" t="s">
        <v>4</v>
      </c>
      <c r="AK155" s="53" t="s">
        <v>516</v>
      </c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false" outlineLevel="0" collapsed="false">
      <c r="A156" s="43"/>
      <c r="B156" s="11" t="s">
        <v>42</v>
      </c>
      <c r="E156" s="68" t="s">
        <v>513</v>
      </c>
      <c r="F156" s="68" t="s">
        <v>275</v>
      </c>
      <c r="G156" s="6" t="s">
        <v>60</v>
      </c>
      <c r="H156" s="5" t="n">
        <v>9758</v>
      </c>
      <c r="I156" s="1"/>
      <c r="J156" s="69"/>
      <c r="K156" s="1"/>
      <c r="L156" s="68"/>
      <c r="M156" s="68" t="s">
        <v>513</v>
      </c>
      <c r="N156" s="1"/>
      <c r="O156" s="1" t="s">
        <v>49</v>
      </c>
      <c r="Q156" s="1" t="n">
        <f aca="false">260+3090</f>
        <v>3350</v>
      </c>
      <c r="R156" s="14"/>
      <c r="S156" s="14" t="n">
        <f aca="false">+R156-Q156</f>
        <v>-3350</v>
      </c>
      <c r="T156" s="15" t="s">
        <v>517</v>
      </c>
      <c r="U156" s="1" t="n">
        <v>1757</v>
      </c>
      <c r="V156" s="1" t="n">
        <v>1757</v>
      </c>
      <c r="W156" s="1" t="n">
        <v>1546</v>
      </c>
      <c r="X156" s="1" t="n">
        <v>2128</v>
      </c>
      <c r="Y156" s="46" t="n">
        <f aca="false">+X156-V156</f>
        <v>371</v>
      </c>
      <c r="Z156" s="14" t="n">
        <f aca="false">+X156-W156</f>
        <v>582</v>
      </c>
      <c r="AA156" s="47" t="s">
        <v>276</v>
      </c>
      <c r="AB156" s="48"/>
      <c r="AC156" s="45"/>
      <c r="AD156" s="14"/>
      <c r="AE156" s="5" t="n">
        <v>152704</v>
      </c>
      <c r="AF156" s="44" t="s">
        <v>70</v>
      </c>
      <c r="AG156" s="50" t="n">
        <v>0.04</v>
      </c>
      <c r="AH156" s="51" t="n">
        <v>9904</v>
      </c>
      <c r="AI156" s="52" t="s">
        <v>71</v>
      </c>
      <c r="AJ156" s="52" t="s">
        <v>4</v>
      </c>
      <c r="AK156" s="1" t="s">
        <v>518</v>
      </c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false" customHeight="false" outlineLevel="0" collapsed="false">
      <c r="A157" s="54"/>
      <c r="B157" s="55" t="s">
        <v>42</v>
      </c>
      <c r="C157" s="56"/>
      <c r="D157" s="57"/>
      <c r="E157" s="56" t="s">
        <v>519</v>
      </c>
      <c r="F157" s="56" t="s">
        <v>520</v>
      </c>
      <c r="G157" s="58" t="s">
        <v>60</v>
      </c>
      <c r="H157" s="58" t="n">
        <v>9614</v>
      </c>
      <c r="I157" s="57" t="n">
        <v>600</v>
      </c>
      <c r="J157" s="57" t="s">
        <v>46</v>
      </c>
      <c r="K157" s="57"/>
      <c r="L157" s="53" t="s">
        <v>47</v>
      </c>
      <c r="M157" s="56" t="s">
        <v>521</v>
      </c>
      <c r="N157" s="0"/>
      <c r="O157" s="1" t="s">
        <v>49</v>
      </c>
      <c r="P157" s="60"/>
      <c r="Q157" s="53" t="n">
        <v>3083</v>
      </c>
      <c r="R157" s="53" t="n">
        <v>3083</v>
      </c>
      <c r="S157" s="61" t="n">
        <f aca="false">+R157-Q157</f>
        <v>0</v>
      </c>
      <c r="T157" s="15" t="s">
        <v>170</v>
      </c>
      <c r="U157" s="53" t="n">
        <v>2308</v>
      </c>
      <c r="V157" s="1" t="n">
        <v>2308</v>
      </c>
      <c r="W157" s="53" t="n">
        <v>2899</v>
      </c>
      <c r="X157" s="1" t="n">
        <v>2899</v>
      </c>
      <c r="Y157" s="46" t="n">
        <f aca="false">+X157-V157</f>
        <v>591</v>
      </c>
      <c r="Z157" s="61" t="n">
        <f aca="false">+X157-W157</f>
        <v>0</v>
      </c>
      <c r="AA157" s="47" t="s">
        <v>166</v>
      </c>
      <c r="AB157" s="71"/>
      <c r="AD157" s="62" t="n">
        <v>347954</v>
      </c>
      <c r="AE157" s="62" t="n">
        <v>143013</v>
      </c>
      <c r="AF157" s="63" t="s">
        <v>52</v>
      </c>
      <c r="AG157" s="64" t="n">
        <v>0.066</v>
      </c>
      <c r="AH157" s="65" t="n">
        <v>9812</v>
      </c>
      <c r="AI157" s="66" t="s">
        <v>81</v>
      </c>
      <c r="AJ157" s="66" t="s">
        <v>4</v>
      </c>
      <c r="AK157" s="57" t="s">
        <v>522</v>
      </c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22.5" hidden="false" customHeight="false" outlineLevel="0" collapsed="false">
      <c r="A158" s="43"/>
      <c r="B158" s="11" t="s">
        <v>42</v>
      </c>
      <c r="E158" s="3" t="s">
        <v>519</v>
      </c>
      <c r="F158" s="3" t="s">
        <v>523</v>
      </c>
      <c r="G158" s="6" t="s">
        <v>60</v>
      </c>
      <c r="H158" s="6" t="n">
        <v>9651</v>
      </c>
      <c r="I158" s="4" t="n">
        <v>600</v>
      </c>
      <c r="J158" s="4" t="s">
        <v>46</v>
      </c>
      <c r="L158" s="1" t="s">
        <v>47</v>
      </c>
      <c r="M158" s="3" t="s">
        <v>521</v>
      </c>
      <c r="N158" s="45"/>
      <c r="O158" s="1" t="s">
        <v>49</v>
      </c>
      <c r="Q158" s="1" t="n">
        <v>7585</v>
      </c>
      <c r="R158" s="14" t="n">
        <v>7585</v>
      </c>
      <c r="S158" s="14" t="n">
        <f aca="false">+R158-Q158</f>
        <v>0</v>
      </c>
      <c r="T158" s="15" t="s">
        <v>487</v>
      </c>
      <c r="U158" s="1" t="n">
        <v>7499</v>
      </c>
      <c r="V158" s="1" t="n">
        <v>7499</v>
      </c>
      <c r="W158" s="1" t="n">
        <v>6545</v>
      </c>
      <c r="X158" s="1" t="n">
        <v>6545</v>
      </c>
      <c r="Y158" s="46" t="n">
        <f aca="false">+X158-V158</f>
        <v>-954</v>
      </c>
      <c r="Z158" s="14" t="n">
        <f aca="false">+X158-W158</f>
        <v>0</v>
      </c>
      <c r="AA158" s="15" t="s">
        <v>171</v>
      </c>
      <c r="AB158" s="48"/>
      <c r="AC158" s="45"/>
      <c r="AD158" s="5" t="n">
        <v>348035</v>
      </c>
      <c r="AE158" s="5" t="n">
        <v>152992</v>
      </c>
      <c r="AF158" s="49" t="s">
        <v>52</v>
      </c>
      <c r="AG158" s="50" t="n">
        <v>0.105</v>
      </c>
      <c r="AH158" s="51" t="n">
        <v>9812</v>
      </c>
      <c r="AI158" s="52" t="s">
        <v>81</v>
      </c>
      <c r="AJ158" s="52" t="s">
        <v>4</v>
      </c>
      <c r="AK158" s="4" t="s">
        <v>522</v>
      </c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2.75" hidden="false" customHeight="false" outlineLevel="0" collapsed="false">
      <c r="A159" s="54"/>
      <c r="B159" s="55" t="s">
        <v>42</v>
      </c>
      <c r="C159" s="56"/>
      <c r="D159" s="57"/>
      <c r="E159" s="56" t="s">
        <v>519</v>
      </c>
      <c r="F159" s="56" t="s">
        <v>524</v>
      </c>
      <c r="G159" s="58" t="s">
        <v>60</v>
      </c>
      <c r="H159" s="58" t="n">
        <v>9672</v>
      </c>
      <c r="I159" s="57" t="n">
        <v>600</v>
      </c>
      <c r="J159" s="57" t="s">
        <v>46</v>
      </c>
      <c r="K159" s="57"/>
      <c r="L159" s="53" t="s">
        <v>47</v>
      </c>
      <c r="M159" s="56" t="s">
        <v>521</v>
      </c>
      <c r="N159" s="0"/>
      <c r="O159" s="1" t="s">
        <v>49</v>
      </c>
      <c r="P159" s="60"/>
      <c r="Q159" s="53" t="n">
        <v>181</v>
      </c>
      <c r="R159" s="53" t="n">
        <v>181</v>
      </c>
      <c r="S159" s="61" t="n">
        <f aca="false">+R159-Q159</f>
        <v>0</v>
      </c>
      <c r="T159" s="47" t="s">
        <v>63</v>
      </c>
      <c r="U159" s="53" t="n">
        <v>0</v>
      </c>
      <c r="V159" s="53" t="n">
        <v>1</v>
      </c>
      <c r="W159" s="53" t="n">
        <v>133</v>
      </c>
      <c r="X159" s="53" t="n">
        <v>133</v>
      </c>
      <c r="Y159" s="46" t="n">
        <f aca="false">+X159-V159</f>
        <v>132</v>
      </c>
      <c r="Z159" s="61" t="n">
        <f aca="false">+X159-W159</f>
        <v>0</v>
      </c>
      <c r="AA159" s="47" t="s">
        <v>166</v>
      </c>
      <c r="AB159" s="71"/>
      <c r="AD159" s="62" t="n">
        <v>348051</v>
      </c>
      <c r="AE159" s="62" t="n">
        <v>152954</v>
      </c>
      <c r="AF159" s="63" t="s">
        <v>52</v>
      </c>
      <c r="AG159" s="64" t="n">
        <v>0.115</v>
      </c>
      <c r="AH159" s="65" t="n">
        <v>9812</v>
      </c>
      <c r="AI159" s="66" t="s">
        <v>81</v>
      </c>
      <c r="AJ159" s="66" t="s">
        <v>4</v>
      </c>
      <c r="AK159" s="57" t="s">
        <v>522</v>
      </c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false" customHeight="false" outlineLevel="0" collapsed="false">
      <c r="A160" s="43"/>
      <c r="B160" s="11" t="s">
        <v>42</v>
      </c>
      <c r="E160" s="3" t="s">
        <v>525</v>
      </c>
      <c r="F160" s="3" t="s">
        <v>457</v>
      </c>
      <c r="G160" s="6" t="s">
        <v>60</v>
      </c>
      <c r="H160" s="6" t="n">
        <v>5923</v>
      </c>
      <c r="I160" s="4" t="n">
        <v>487</v>
      </c>
      <c r="J160" s="4" t="s">
        <v>46</v>
      </c>
      <c r="L160" s="1" t="s">
        <v>47</v>
      </c>
      <c r="M160" s="3" t="s">
        <v>526</v>
      </c>
      <c r="N160" s="45"/>
      <c r="O160" s="1" t="s">
        <v>86</v>
      </c>
      <c r="Q160" s="1" t="n">
        <v>53</v>
      </c>
      <c r="R160" s="1" t="n">
        <v>53</v>
      </c>
      <c r="S160" s="14" t="n">
        <f aca="false">+R160-Q160</f>
        <v>0</v>
      </c>
      <c r="T160" s="15" t="s">
        <v>63</v>
      </c>
      <c r="U160" s="1" t="n">
        <v>102</v>
      </c>
      <c r="V160" s="1" t="n">
        <v>102</v>
      </c>
      <c r="W160" s="1" t="n">
        <v>106</v>
      </c>
      <c r="X160" s="1" t="n">
        <v>106</v>
      </c>
      <c r="Y160" s="46" t="n">
        <f aca="false">+X160-V160</f>
        <v>4</v>
      </c>
      <c r="Z160" s="14" t="n">
        <f aca="false">+X160-W160</f>
        <v>0</v>
      </c>
      <c r="AA160" s="47" t="s">
        <v>69</v>
      </c>
      <c r="AB160" s="48"/>
      <c r="AC160" s="45"/>
      <c r="AD160" s="45"/>
      <c r="AE160" s="5" t="n">
        <v>130559</v>
      </c>
      <c r="AF160" s="49" t="s">
        <v>52</v>
      </c>
      <c r="AG160" s="50" t="n">
        <v>0.055</v>
      </c>
      <c r="AH160" s="51"/>
      <c r="AI160" s="52" t="s">
        <v>53</v>
      </c>
      <c r="AJ160" s="52" t="s">
        <v>4</v>
      </c>
      <c r="AK160" s="4" t="s">
        <v>527</v>
      </c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false" outlineLevel="0" collapsed="false">
      <c r="A161" s="54"/>
      <c r="B161" s="55" t="s">
        <v>42</v>
      </c>
      <c r="C161" s="56"/>
      <c r="D161" s="57"/>
      <c r="E161" s="56" t="s">
        <v>528</v>
      </c>
      <c r="F161" s="56" t="s">
        <v>529</v>
      </c>
      <c r="G161" s="58" t="s">
        <v>45</v>
      </c>
      <c r="H161" s="58" t="n">
        <v>5892</v>
      </c>
      <c r="I161" s="57" t="n">
        <v>600</v>
      </c>
      <c r="J161" s="57" t="s">
        <v>46</v>
      </c>
      <c r="K161" s="57"/>
      <c r="L161" s="53" t="s">
        <v>47</v>
      </c>
      <c r="M161" s="56" t="s">
        <v>528</v>
      </c>
      <c r="N161" s="0"/>
      <c r="O161" s="53" t="s">
        <v>105</v>
      </c>
      <c r="P161" s="60"/>
      <c r="Q161" s="53"/>
      <c r="R161" s="53" t="n">
        <v>22</v>
      </c>
      <c r="S161" s="61" t="n">
        <f aca="false">+R161-Q161</f>
        <v>22</v>
      </c>
      <c r="T161" s="47"/>
      <c r="U161" s="53" t="n">
        <v>22</v>
      </c>
      <c r="V161" s="53" t="n">
        <v>22</v>
      </c>
      <c r="W161" s="53" t="n">
        <v>35</v>
      </c>
      <c r="X161" s="53" t="n">
        <v>35</v>
      </c>
      <c r="Y161" s="46" t="n">
        <f aca="false">+X161-V161</f>
        <v>13</v>
      </c>
      <c r="Z161" s="61" t="n">
        <f aca="false">+X161-W161</f>
        <v>0</v>
      </c>
      <c r="AA161" s="47" t="s">
        <v>69</v>
      </c>
      <c r="AB161" s="71"/>
      <c r="AD161" s="62" t="n">
        <v>313212</v>
      </c>
      <c r="AE161" s="62" t="n">
        <v>130475</v>
      </c>
      <c r="AF161" s="63" t="s">
        <v>52</v>
      </c>
      <c r="AG161" s="64" t="n">
        <v>0.025</v>
      </c>
      <c r="AH161" s="65"/>
      <c r="AI161" s="66" t="s">
        <v>53</v>
      </c>
      <c r="AJ161" s="66" t="s">
        <v>4</v>
      </c>
      <c r="AK161" s="57" t="s">
        <v>64</v>
      </c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12.75" hidden="false" customHeight="false" outlineLevel="0" collapsed="false">
      <c r="A162" s="54"/>
      <c r="B162" s="55" t="s">
        <v>42</v>
      </c>
      <c r="C162" s="56"/>
      <c r="D162" s="57"/>
      <c r="E162" s="56" t="s">
        <v>530</v>
      </c>
      <c r="F162" s="56" t="s">
        <v>531</v>
      </c>
      <c r="G162" s="58" t="s">
        <v>60</v>
      </c>
      <c r="H162" s="58" t="n">
        <v>5225</v>
      </c>
      <c r="I162" s="57" t="n">
        <v>601</v>
      </c>
      <c r="J162" s="57" t="s">
        <v>46</v>
      </c>
      <c r="K162" s="57" t="n">
        <v>1</v>
      </c>
      <c r="L162" s="53" t="s">
        <v>47</v>
      </c>
      <c r="M162" s="56" t="s">
        <v>532</v>
      </c>
      <c r="N162" s="0"/>
      <c r="O162" s="53" t="s">
        <v>206</v>
      </c>
      <c r="P162" s="60"/>
      <c r="Q162" s="53" t="n">
        <v>1602</v>
      </c>
      <c r="R162" s="61" t="n">
        <v>1877</v>
      </c>
      <c r="S162" s="61" t="n">
        <f aca="false">+R162-Q162</f>
        <v>275</v>
      </c>
      <c r="T162" s="47" t="s">
        <v>170</v>
      </c>
      <c r="U162" s="53" t="n">
        <v>1020</v>
      </c>
      <c r="V162" s="1" t="n">
        <v>1797</v>
      </c>
      <c r="W162" s="53" t="n">
        <v>1363</v>
      </c>
      <c r="X162" s="1" t="n">
        <v>1982</v>
      </c>
      <c r="Y162" s="46" t="n">
        <f aca="false">+X162-V162</f>
        <v>185</v>
      </c>
      <c r="Z162" s="61" t="n">
        <f aca="false">+X162-W162</f>
        <v>619</v>
      </c>
      <c r="AA162" s="47" t="s">
        <v>276</v>
      </c>
      <c r="AB162" s="71"/>
      <c r="AD162" s="62"/>
      <c r="AE162" s="62" t="n">
        <v>138600</v>
      </c>
      <c r="AF162" s="63" t="s">
        <v>52</v>
      </c>
      <c r="AG162" s="64" t="n">
        <v>0.19</v>
      </c>
      <c r="AH162" s="65" t="n">
        <v>9902</v>
      </c>
      <c r="AI162" s="66" t="s">
        <v>71</v>
      </c>
      <c r="AJ162" s="66" t="s">
        <v>4</v>
      </c>
      <c r="AK162" s="57" t="s">
        <v>533</v>
      </c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false" customHeight="false" outlineLevel="0" collapsed="false">
      <c r="A163" s="54"/>
      <c r="B163" s="55" t="s">
        <v>42</v>
      </c>
      <c r="C163" s="56"/>
      <c r="D163" s="57"/>
      <c r="E163" s="56" t="s">
        <v>534</v>
      </c>
      <c r="F163" s="56" t="s">
        <v>535</v>
      </c>
      <c r="G163" s="58" t="s">
        <v>60</v>
      </c>
      <c r="H163" s="58" t="n">
        <v>5016</v>
      </c>
      <c r="I163" s="57" t="n">
        <v>429</v>
      </c>
      <c r="J163" s="57" t="s">
        <v>46</v>
      </c>
      <c r="K163" s="57"/>
      <c r="L163" s="53" t="s">
        <v>47</v>
      </c>
      <c r="M163" s="56" t="s">
        <v>536</v>
      </c>
      <c r="N163" s="0"/>
      <c r="O163" s="53" t="s">
        <v>62</v>
      </c>
      <c r="P163" s="60"/>
      <c r="Q163" s="53" t="n">
        <v>196</v>
      </c>
      <c r="R163" s="53" t="n">
        <v>196</v>
      </c>
      <c r="S163" s="61" t="n">
        <f aca="false">+R163-Q163</f>
        <v>0</v>
      </c>
      <c r="T163" s="47" t="s">
        <v>537</v>
      </c>
      <c r="U163" s="53" t="n">
        <v>183</v>
      </c>
      <c r="V163" s="53" t="n">
        <v>183</v>
      </c>
      <c r="W163" s="53" t="n">
        <v>160</v>
      </c>
      <c r="X163" s="53" t="n">
        <v>160</v>
      </c>
      <c r="Y163" s="46" t="n">
        <f aca="false">+X163-V163</f>
        <v>-23</v>
      </c>
      <c r="Z163" s="61" t="n">
        <f aca="false">+X163-W163</f>
        <v>0</v>
      </c>
      <c r="AA163" s="47" t="s">
        <v>69</v>
      </c>
      <c r="AB163" s="71"/>
      <c r="AD163" s="62" t="n">
        <v>361741</v>
      </c>
      <c r="AE163" s="62" t="n">
        <v>130871</v>
      </c>
      <c r="AF163" s="63" t="s">
        <v>70</v>
      </c>
      <c r="AG163" s="64" t="n">
        <v>0.22</v>
      </c>
      <c r="AH163" s="65" t="n">
        <v>9903</v>
      </c>
      <c r="AI163" s="66" t="s">
        <v>71</v>
      </c>
      <c r="AJ163" s="66" t="s">
        <v>4</v>
      </c>
      <c r="AK163" s="57" t="s">
        <v>538</v>
      </c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false" customHeight="false" outlineLevel="0" collapsed="false">
      <c r="A164" s="54"/>
      <c r="B164" s="55" t="s">
        <v>42</v>
      </c>
      <c r="C164" s="56"/>
      <c r="D164" s="57"/>
      <c r="E164" s="56" t="s">
        <v>539</v>
      </c>
      <c r="F164" s="56" t="s">
        <v>540</v>
      </c>
      <c r="G164" s="58" t="s">
        <v>60</v>
      </c>
      <c r="H164" s="58" t="n">
        <v>4858</v>
      </c>
      <c r="I164" s="57" t="n">
        <v>649</v>
      </c>
      <c r="J164" s="57" t="s">
        <v>46</v>
      </c>
      <c r="K164" s="57"/>
      <c r="L164" s="53" t="s">
        <v>47</v>
      </c>
      <c r="M164" s="56" t="s">
        <v>541</v>
      </c>
      <c r="N164" s="0"/>
      <c r="O164" s="53" t="s">
        <v>68</v>
      </c>
      <c r="P164" s="60"/>
      <c r="Q164" s="53" t="n">
        <v>338</v>
      </c>
      <c r="R164" s="53" t="n">
        <v>338</v>
      </c>
      <c r="S164" s="61" t="n">
        <f aca="false">+R164-Q164</f>
        <v>0</v>
      </c>
      <c r="T164" s="47" t="s">
        <v>63</v>
      </c>
      <c r="U164" s="53" t="n">
        <v>176</v>
      </c>
      <c r="V164" s="53" t="n">
        <v>176</v>
      </c>
      <c r="W164" s="53" t="n">
        <v>189</v>
      </c>
      <c r="X164" s="53" t="n">
        <v>189</v>
      </c>
      <c r="Y164" s="46" t="n">
        <f aca="false">+X164-V164</f>
        <v>13</v>
      </c>
      <c r="Z164" s="61" t="n">
        <f aca="false">+X164-W164</f>
        <v>0</v>
      </c>
      <c r="AA164" s="47" t="s">
        <v>69</v>
      </c>
      <c r="AB164" s="47"/>
      <c r="AD164" s="0"/>
      <c r="AE164" s="62" t="s">
        <v>202</v>
      </c>
      <c r="AF164" s="63" t="s">
        <v>52</v>
      </c>
      <c r="AG164" s="64" t="n">
        <v>0.124</v>
      </c>
      <c r="AH164" s="65" t="n">
        <v>9904</v>
      </c>
      <c r="AI164" s="66" t="s">
        <v>71</v>
      </c>
      <c r="AJ164" s="66" t="s">
        <v>4</v>
      </c>
      <c r="AK164" s="57" t="s">
        <v>542</v>
      </c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false" customHeight="false" outlineLevel="0" collapsed="false">
      <c r="A165" s="54"/>
      <c r="B165" s="55" t="s">
        <v>42</v>
      </c>
      <c r="C165" s="56"/>
      <c r="D165" s="57"/>
      <c r="E165" s="56" t="s">
        <v>543</v>
      </c>
      <c r="F165" s="56" t="s">
        <v>544</v>
      </c>
      <c r="G165" s="58" t="s">
        <v>60</v>
      </c>
      <c r="H165" s="58" t="n">
        <v>9620</v>
      </c>
      <c r="I165" s="57" t="n">
        <v>479</v>
      </c>
      <c r="J165" s="57" t="s">
        <v>46</v>
      </c>
      <c r="K165" s="57"/>
      <c r="L165" s="53" t="s">
        <v>47</v>
      </c>
      <c r="M165" s="56" t="s">
        <v>545</v>
      </c>
      <c r="N165" s="0"/>
      <c r="O165" s="53" t="s">
        <v>125</v>
      </c>
      <c r="P165" s="60"/>
      <c r="Q165" s="53" t="n">
        <v>599</v>
      </c>
      <c r="R165" s="53" t="n">
        <v>599</v>
      </c>
      <c r="S165" s="61" t="n">
        <f aca="false">+R165-Q165</f>
        <v>0</v>
      </c>
      <c r="T165" s="47" t="s">
        <v>63</v>
      </c>
      <c r="U165" s="53" t="n">
        <v>546</v>
      </c>
      <c r="V165" s="53" t="n">
        <v>546</v>
      </c>
      <c r="W165" s="53" t="n">
        <v>626</v>
      </c>
      <c r="X165" s="53" t="n">
        <v>626</v>
      </c>
      <c r="Y165" s="46" t="n">
        <f aca="false">+X165-V165</f>
        <v>80</v>
      </c>
      <c r="Z165" s="61" t="n">
        <f aca="false">+X165-W165</f>
        <v>0</v>
      </c>
      <c r="AA165" s="15" t="s">
        <v>63</v>
      </c>
      <c r="AB165" s="47"/>
      <c r="AD165" s="62" t="n">
        <v>344205</v>
      </c>
      <c r="AE165" s="62" t="n">
        <v>132819</v>
      </c>
      <c r="AF165" s="63" t="s">
        <v>52</v>
      </c>
      <c r="AG165" s="64" t="n">
        <v>0.124</v>
      </c>
      <c r="AH165" s="65" t="n">
        <v>9904</v>
      </c>
      <c r="AI165" s="66" t="s">
        <v>71</v>
      </c>
      <c r="AJ165" s="66" t="s">
        <v>4</v>
      </c>
      <c r="AK165" s="57" t="s">
        <v>546</v>
      </c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12.75" hidden="false" customHeight="false" outlineLevel="0" collapsed="false">
      <c r="A166" s="54"/>
      <c r="B166" s="55" t="s">
        <v>42</v>
      </c>
      <c r="C166" s="56"/>
      <c r="D166" s="57"/>
      <c r="E166" s="56" t="s">
        <v>547</v>
      </c>
      <c r="F166" s="56" t="s">
        <v>361</v>
      </c>
      <c r="G166" s="58" t="s">
        <v>60</v>
      </c>
      <c r="H166" s="58" t="n">
        <v>4959</v>
      </c>
      <c r="I166" s="57" t="n">
        <v>479</v>
      </c>
      <c r="J166" s="57" t="s">
        <v>46</v>
      </c>
      <c r="K166" s="57"/>
      <c r="L166" s="59" t="s">
        <v>47</v>
      </c>
      <c r="M166" s="56" t="s">
        <v>390</v>
      </c>
      <c r="N166" s="0"/>
      <c r="O166" s="53" t="s">
        <v>125</v>
      </c>
      <c r="P166" s="60"/>
      <c r="Q166" s="53" t="n">
        <v>15</v>
      </c>
      <c r="R166" s="53" t="n">
        <v>15</v>
      </c>
      <c r="S166" s="61" t="n">
        <f aca="false">+R166-Q166</f>
        <v>0</v>
      </c>
      <c r="T166" s="47" t="s">
        <v>63</v>
      </c>
      <c r="U166" s="53" t="n">
        <v>60</v>
      </c>
      <c r="V166" s="53" t="n">
        <v>60</v>
      </c>
      <c r="W166" s="53" t="n">
        <v>1</v>
      </c>
      <c r="X166" s="53" t="n">
        <v>1</v>
      </c>
      <c r="Y166" s="46" t="n">
        <f aca="false">+X166-V166</f>
        <v>-59</v>
      </c>
      <c r="Z166" s="61" t="n">
        <f aca="false">+X166-W166</f>
        <v>0</v>
      </c>
      <c r="AA166" s="47" t="s">
        <v>69</v>
      </c>
      <c r="AB166" s="71"/>
      <c r="AD166" s="62" t="n">
        <v>346146</v>
      </c>
      <c r="AE166" s="62" t="s">
        <v>202</v>
      </c>
      <c r="AF166" s="63" t="s">
        <v>52</v>
      </c>
      <c r="AG166" s="64" t="n">
        <v>0.143</v>
      </c>
      <c r="AH166" s="65" t="n">
        <v>9812</v>
      </c>
      <c r="AI166" s="66" t="s">
        <v>81</v>
      </c>
      <c r="AJ166" s="66" t="s">
        <v>4</v>
      </c>
      <c r="AK166" s="57" t="s">
        <v>362</v>
      </c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22.5" hidden="false" customHeight="false" outlineLevel="0" collapsed="false">
      <c r="A167" s="54"/>
      <c r="B167" s="55" t="s">
        <v>42</v>
      </c>
      <c r="C167" s="56"/>
      <c r="D167" s="57"/>
      <c r="E167" s="56" t="s">
        <v>548</v>
      </c>
      <c r="F167" s="56" t="s">
        <v>549</v>
      </c>
      <c r="G167" s="58" t="s">
        <v>60</v>
      </c>
      <c r="H167" s="58" t="n">
        <v>6396</v>
      </c>
      <c r="I167" s="57" t="n">
        <v>440</v>
      </c>
      <c r="J167" s="57" t="s">
        <v>46</v>
      </c>
      <c r="K167" s="57"/>
      <c r="L167" s="53" t="s">
        <v>47</v>
      </c>
      <c r="M167" s="56" t="s">
        <v>550</v>
      </c>
      <c r="N167" s="0"/>
      <c r="O167" s="53" t="s">
        <v>247</v>
      </c>
      <c r="P167" s="60"/>
      <c r="Q167" s="53" t="n">
        <f aca="false">4005+1576</f>
        <v>5581</v>
      </c>
      <c r="R167" s="61" t="n">
        <v>4087</v>
      </c>
      <c r="S167" s="61" t="n">
        <f aca="false">+R167-Q167</f>
        <v>-1494</v>
      </c>
      <c r="T167" s="47" t="s">
        <v>551</v>
      </c>
      <c r="U167" s="53" t="n">
        <f aca="false">550+7450</f>
        <v>8000</v>
      </c>
      <c r="V167" s="1" t="n">
        <v>6541</v>
      </c>
      <c r="W167" s="53" t="n">
        <v>5934</v>
      </c>
      <c r="X167" s="1" t="n">
        <v>6493</v>
      </c>
      <c r="Y167" s="46" t="n">
        <f aca="false">+X167-V167</f>
        <v>-48</v>
      </c>
      <c r="Z167" s="61" t="n">
        <f aca="false">+X167-W167</f>
        <v>559</v>
      </c>
      <c r="AA167" s="15" t="s">
        <v>396</v>
      </c>
      <c r="AB167" s="71"/>
      <c r="AD167" s="62" t="n">
        <v>309906</v>
      </c>
      <c r="AE167" s="62" t="n">
        <v>132832</v>
      </c>
      <c r="AF167" s="63" t="s">
        <v>52</v>
      </c>
      <c r="AG167" s="64" t="n">
        <v>0.06</v>
      </c>
      <c r="AH167" s="65"/>
      <c r="AI167" s="66" t="s">
        <v>121</v>
      </c>
      <c r="AJ167" s="66" t="s">
        <v>4</v>
      </c>
      <c r="AK167" s="57" t="s">
        <v>552</v>
      </c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12.75" hidden="false" customHeight="false" outlineLevel="0" collapsed="false">
      <c r="A168" s="43"/>
      <c r="B168" s="11" t="n">
        <v>36325</v>
      </c>
      <c r="E168" s="68" t="s">
        <v>553</v>
      </c>
      <c r="F168" s="68" t="s">
        <v>554</v>
      </c>
      <c r="G168" s="6" t="s">
        <v>60</v>
      </c>
      <c r="H168" s="5" t="n">
        <v>1568</v>
      </c>
      <c r="I168" s="1"/>
      <c r="J168" s="69"/>
      <c r="K168" s="1"/>
      <c r="L168" s="68"/>
      <c r="M168" s="68" t="s">
        <v>151</v>
      </c>
      <c r="N168" s="1" t="s">
        <v>152</v>
      </c>
      <c r="O168" s="53" t="s">
        <v>68</v>
      </c>
      <c r="Q168" s="1"/>
      <c r="R168" s="14"/>
      <c r="S168" s="14" t="n">
        <f aca="false">+R168-Q168</f>
        <v>0</v>
      </c>
      <c r="T168" s="15" t="s">
        <v>153</v>
      </c>
      <c r="U168" s="1"/>
      <c r="V168" s="1" t="n">
        <v>1</v>
      </c>
      <c r="W168" s="1" t="n">
        <v>7</v>
      </c>
      <c r="X168" s="1" t="n">
        <v>7</v>
      </c>
      <c r="Y168" s="46" t="n">
        <f aca="false">+X168-V168</f>
        <v>6</v>
      </c>
      <c r="Z168" s="14" t="n">
        <f aca="false">+X168-W168</f>
        <v>0</v>
      </c>
      <c r="AA168" s="15" t="s">
        <v>166</v>
      </c>
      <c r="AB168" s="48"/>
      <c r="AC168" s="45"/>
      <c r="AD168" s="5"/>
      <c r="AE168" s="5" t="s">
        <v>202</v>
      </c>
      <c r="AF168" s="44" t="s">
        <v>70</v>
      </c>
      <c r="AG168" s="50" t="n">
        <v>0.025</v>
      </c>
      <c r="AH168" s="73"/>
      <c r="AI168" s="52" t="s">
        <v>53</v>
      </c>
      <c r="AJ168" s="78"/>
      <c r="AK168" s="1" t="s">
        <v>311</v>
      </c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false" customHeight="false" outlineLevel="0" collapsed="false">
      <c r="A169" s="43"/>
      <c r="B169" s="11" t="n">
        <v>36325</v>
      </c>
      <c r="E169" s="68" t="s">
        <v>553</v>
      </c>
      <c r="F169" s="68" t="s">
        <v>555</v>
      </c>
      <c r="G169" s="6" t="s">
        <v>60</v>
      </c>
      <c r="H169" s="5" t="n">
        <v>6599</v>
      </c>
      <c r="I169" s="1"/>
      <c r="J169" s="69"/>
      <c r="K169" s="1"/>
      <c r="L169" s="68"/>
      <c r="M169" s="68" t="s">
        <v>151</v>
      </c>
      <c r="N169" s="1" t="s">
        <v>152</v>
      </c>
      <c r="O169" s="53" t="s">
        <v>68</v>
      </c>
      <c r="Q169" s="1"/>
      <c r="R169" s="14"/>
      <c r="S169" s="14" t="n">
        <f aca="false">+R169-Q169</f>
        <v>0</v>
      </c>
      <c r="T169" s="15" t="s">
        <v>153</v>
      </c>
      <c r="U169" s="1"/>
      <c r="V169" s="1" t="n">
        <v>1500</v>
      </c>
      <c r="W169" s="1" t="n">
        <v>1549</v>
      </c>
      <c r="X169" s="1" t="n">
        <v>1549</v>
      </c>
      <c r="Y169" s="46" t="n">
        <f aca="false">+X169-V169</f>
        <v>49</v>
      </c>
      <c r="Z169" s="14" t="n">
        <f aca="false">+X169-W169</f>
        <v>0</v>
      </c>
      <c r="AA169" s="15" t="s">
        <v>166</v>
      </c>
      <c r="AB169" s="48"/>
      <c r="AC169" s="45"/>
      <c r="AD169" s="5"/>
      <c r="AE169" s="5" t="s">
        <v>202</v>
      </c>
      <c r="AF169" s="44" t="s">
        <v>70</v>
      </c>
      <c r="AG169" s="50" t="n">
        <v>0.025</v>
      </c>
      <c r="AH169" s="73"/>
      <c r="AI169" s="52" t="s">
        <v>53</v>
      </c>
      <c r="AJ169" s="78"/>
      <c r="AK169" s="1" t="s">
        <v>311</v>
      </c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false" customHeight="false" outlineLevel="0" collapsed="false">
      <c r="A170" s="43"/>
      <c r="B170" s="11" t="n">
        <v>36325</v>
      </c>
      <c r="E170" s="68" t="s">
        <v>553</v>
      </c>
      <c r="F170" s="68" t="s">
        <v>556</v>
      </c>
      <c r="G170" s="6" t="s">
        <v>60</v>
      </c>
      <c r="H170" s="5" t="n">
        <v>6844</v>
      </c>
      <c r="I170" s="1"/>
      <c r="J170" s="69"/>
      <c r="K170" s="1"/>
      <c r="L170" s="68"/>
      <c r="M170" s="68" t="s">
        <v>151</v>
      </c>
      <c r="N170" s="1" t="s">
        <v>152</v>
      </c>
      <c r="O170" s="53" t="s">
        <v>68</v>
      </c>
      <c r="Q170" s="1"/>
      <c r="R170" s="14"/>
      <c r="S170" s="14" t="n">
        <f aca="false">+R170-Q170</f>
        <v>0</v>
      </c>
      <c r="T170" s="15" t="s">
        <v>153</v>
      </c>
      <c r="U170" s="1"/>
      <c r="V170" s="1" t="n">
        <v>1500</v>
      </c>
      <c r="W170" s="1" t="n">
        <v>2475</v>
      </c>
      <c r="X170" s="1" t="n">
        <v>2475</v>
      </c>
      <c r="Y170" s="46" t="n">
        <f aca="false">+X170-V170</f>
        <v>975</v>
      </c>
      <c r="Z170" s="14" t="n">
        <f aca="false">+X170-W170</f>
        <v>0</v>
      </c>
      <c r="AA170" s="15" t="s">
        <v>166</v>
      </c>
      <c r="AB170" s="48"/>
      <c r="AC170" s="45"/>
      <c r="AD170" s="5"/>
      <c r="AE170" s="5" t="s">
        <v>202</v>
      </c>
      <c r="AF170" s="44" t="s">
        <v>70</v>
      </c>
      <c r="AG170" s="50" t="n">
        <v>0.025</v>
      </c>
      <c r="AH170" s="73"/>
      <c r="AI170" s="52" t="s">
        <v>53</v>
      </c>
      <c r="AJ170" s="78"/>
      <c r="AK170" s="1" t="s">
        <v>311</v>
      </c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12.75" hidden="false" customHeight="false" outlineLevel="0" collapsed="false">
      <c r="A171" s="43"/>
      <c r="B171" s="11" t="n">
        <v>36325</v>
      </c>
      <c r="E171" s="68" t="s">
        <v>553</v>
      </c>
      <c r="F171" s="68" t="s">
        <v>557</v>
      </c>
      <c r="G171" s="6" t="s">
        <v>60</v>
      </c>
      <c r="H171" s="5" t="n">
        <v>9705</v>
      </c>
      <c r="I171" s="1"/>
      <c r="J171" s="69"/>
      <c r="K171" s="1"/>
      <c r="L171" s="68"/>
      <c r="M171" s="68" t="s">
        <v>151</v>
      </c>
      <c r="N171" s="1" t="s">
        <v>152</v>
      </c>
      <c r="O171" s="53" t="s">
        <v>68</v>
      </c>
      <c r="Q171" s="1"/>
      <c r="R171" s="14"/>
      <c r="S171" s="14" t="n">
        <f aca="false">+R171-Q171</f>
        <v>0</v>
      </c>
      <c r="T171" s="15" t="s">
        <v>153</v>
      </c>
      <c r="U171" s="1"/>
      <c r="V171" s="1" t="n">
        <v>702</v>
      </c>
      <c r="W171" s="1" t="n">
        <v>724</v>
      </c>
      <c r="X171" s="1" t="n">
        <v>724</v>
      </c>
      <c r="Y171" s="46" t="n">
        <f aca="false">+X171-V171</f>
        <v>22</v>
      </c>
      <c r="Z171" s="14" t="n">
        <f aca="false">+X171-W171</f>
        <v>0</v>
      </c>
      <c r="AA171" s="15" t="s">
        <v>166</v>
      </c>
      <c r="AB171" s="48"/>
      <c r="AC171" s="45"/>
      <c r="AD171" s="5"/>
      <c r="AE171" s="5" t="s">
        <v>202</v>
      </c>
      <c r="AF171" s="44" t="s">
        <v>70</v>
      </c>
      <c r="AG171" s="50" t="n">
        <v>0.025</v>
      </c>
      <c r="AH171" s="73"/>
      <c r="AI171" s="52" t="s">
        <v>53</v>
      </c>
      <c r="AJ171" s="78"/>
      <c r="AK171" s="1" t="s">
        <v>311</v>
      </c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false" outlineLevel="0" collapsed="false">
      <c r="A172" s="43"/>
      <c r="B172" s="11" t="s">
        <v>42</v>
      </c>
      <c r="E172" s="3" t="s">
        <v>558</v>
      </c>
      <c r="F172" s="3" t="s">
        <v>559</v>
      </c>
      <c r="G172" s="6" t="s">
        <v>60</v>
      </c>
      <c r="H172" s="6" t="n">
        <v>6334</v>
      </c>
      <c r="I172" s="4" t="n">
        <v>427</v>
      </c>
      <c r="J172" s="4" t="s">
        <v>46</v>
      </c>
      <c r="L172" s="44" t="s">
        <v>47</v>
      </c>
      <c r="M172" s="3" t="s">
        <v>85</v>
      </c>
      <c r="N172" s="45"/>
      <c r="O172" s="1" t="s">
        <v>117</v>
      </c>
      <c r="Q172" s="1" t="n">
        <v>80</v>
      </c>
      <c r="R172" s="1" t="n">
        <v>80</v>
      </c>
      <c r="S172" s="14" t="n">
        <f aca="false">+R172-Q172</f>
        <v>0</v>
      </c>
      <c r="T172" s="15" t="s">
        <v>63</v>
      </c>
      <c r="U172" s="1" t="n">
        <v>84</v>
      </c>
      <c r="V172" s="1" t="n">
        <v>84</v>
      </c>
      <c r="W172" s="1" t="n">
        <v>66</v>
      </c>
      <c r="X172" s="1" t="n">
        <v>66</v>
      </c>
      <c r="Y172" s="46" t="n">
        <f aca="false">+X172-V172</f>
        <v>-18</v>
      </c>
      <c r="Z172" s="14" t="n">
        <f aca="false">+X172-W172</f>
        <v>0</v>
      </c>
      <c r="AA172" s="47" t="s">
        <v>69</v>
      </c>
      <c r="AB172" s="48"/>
      <c r="AC172" s="45"/>
      <c r="AD172" s="5" t="n">
        <v>358906</v>
      </c>
      <c r="AE172" s="5" t="n">
        <v>137274</v>
      </c>
      <c r="AF172" s="49" t="s">
        <v>70</v>
      </c>
      <c r="AG172" s="50" t="n">
        <v>0.265</v>
      </c>
      <c r="AH172" s="51" t="n">
        <v>9903</v>
      </c>
      <c r="AI172" s="52" t="s">
        <v>71</v>
      </c>
      <c r="AJ172" s="52" t="s">
        <v>4</v>
      </c>
      <c r="AK172" s="4" t="s">
        <v>87</v>
      </c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2.75" hidden="false" customHeight="false" outlineLevel="0" collapsed="false">
      <c r="A173" s="43"/>
      <c r="B173" s="11" t="s">
        <v>42</v>
      </c>
      <c r="E173" s="3" t="s">
        <v>560</v>
      </c>
      <c r="F173" s="3" t="s">
        <v>561</v>
      </c>
      <c r="G173" s="6" t="s">
        <v>60</v>
      </c>
      <c r="H173" s="6" t="n">
        <v>5547</v>
      </c>
      <c r="I173" s="4" t="n">
        <v>479</v>
      </c>
      <c r="J173" s="4" t="s">
        <v>46</v>
      </c>
      <c r="L173" s="1" t="s">
        <v>47</v>
      </c>
      <c r="M173" s="3" t="s">
        <v>562</v>
      </c>
      <c r="N173" s="45"/>
      <c r="O173" s="1" t="s">
        <v>125</v>
      </c>
      <c r="Q173" s="1"/>
      <c r="R173" s="1" t="n">
        <v>84</v>
      </c>
      <c r="S173" s="14" t="n">
        <f aca="false">+R173-Q173</f>
        <v>84</v>
      </c>
      <c r="T173" s="15" t="s">
        <v>63</v>
      </c>
      <c r="U173" s="1" t="n">
        <v>80</v>
      </c>
      <c r="V173" s="1" t="n">
        <v>80</v>
      </c>
      <c r="W173" s="1" t="n">
        <v>77</v>
      </c>
      <c r="X173" s="1" t="n">
        <v>77</v>
      </c>
      <c r="Y173" s="46" t="n">
        <f aca="false">+X173-V173</f>
        <v>-3</v>
      </c>
      <c r="Z173" s="14" t="n">
        <f aca="false">+X173-W173</f>
        <v>0</v>
      </c>
      <c r="AA173" s="47" t="s">
        <v>69</v>
      </c>
      <c r="AB173" s="48"/>
      <c r="AC173" s="45"/>
      <c r="AD173" s="5" t="n">
        <v>358913</v>
      </c>
      <c r="AE173" s="5" t="n">
        <v>133168</v>
      </c>
      <c r="AF173" s="49" t="s">
        <v>70</v>
      </c>
      <c r="AG173" s="50" t="n">
        <v>0.245</v>
      </c>
      <c r="AH173" s="51" t="n">
        <v>9903</v>
      </c>
      <c r="AI173" s="52" t="s">
        <v>71</v>
      </c>
      <c r="AJ173" s="52" t="s">
        <v>4</v>
      </c>
      <c r="AK173" s="4" t="s">
        <v>563</v>
      </c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false" customHeight="false" outlineLevel="0" collapsed="false">
      <c r="A174" s="54"/>
      <c r="B174" s="55" t="s">
        <v>42</v>
      </c>
      <c r="C174" s="56"/>
      <c r="D174" s="57"/>
      <c r="E174" s="56" t="s">
        <v>564</v>
      </c>
      <c r="F174" s="56" t="s">
        <v>123</v>
      </c>
      <c r="G174" s="58" t="s">
        <v>60</v>
      </c>
      <c r="H174" s="58" t="n">
        <v>6140</v>
      </c>
      <c r="I174" s="57" t="n">
        <v>479</v>
      </c>
      <c r="J174" s="57" t="s">
        <v>46</v>
      </c>
      <c r="K174" s="57"/>
      <c r="L174" s="53" t="s">
        <v>47</v>
      </c>
      <c r="M174" s="56" t="s">
        <v>124</v>
      </c>
      <c r="N174" s="0"/>
      <c r="O174" s="53" t="s">
        <v>125</v>
      </c>
      <c r="P174" s="60"/>
      <c r="Q174" s="53"/>
      <c r="R174" s="61" t="n">
        <v>354</v>
      </c>
      <c r="S174" s="61" t="n">
        <f aca="false">+R174-Q174</f>
        <v>354</v>
      </c>
      <c r="T174" s="47" t="s">
        <v>565</v>
      </c>
      <c r="U174" s="53"/>
      <c r="V174" s="53" t="n">
        <v>169</v>
      </c>
      <c r="W174" s="53" t="n">
        <v>204</v>
      </c>
      <c r="X174" s="53" t="n">
        <v>204</v>
      </c>
      <c r="Y174" s="46" t="n">
        <f aca="false">+X174-V174</f>
        <v>35</v>
      </c>
      <c r="Z174" s="61" t="n">
        <f aca="false">+X174-W174</f>
        <v>0</v>
      </c>
      <c r="AA174" s="47"/>
      <c r="AB174" s="71"/>
      <c r="AD174" s="62" t="n">
        <v>313397</v>
      </c>
      <c r="AE174" s="62" t="n">
        <v>133170</v>
      </c>
      <c r="AF174" s="63" t="s">
        <v>52</v>
      </c>
      <c r="AG174" s="64" t="n">
        <v>0.103</v>
      </c>
      <c r="AH174" s="65" t="n">
        <v>9902</v>
      </c>
      <c r="AI174" s="66" t="s">
        <v>71</v>
      </c>
      <c r="AJ174" s="66"/>
      <c r="AK174" s="57" t="s">
        <v>127</v>
      </c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false" customHeight="false" outlineLevel="0" collapsed="false">
      <c r="A175" s="54"/>
      <c r="B175" s="55" t="s">
        <v>42</v>
      </c>
      <c r="C175" s="70"/>
      <c r="D175" s="53"/>
      <c r="E175" s="56" t="s">
        <v>566</v>
      </c>
      <c r="F175" s="56" t="s">
        <v>567</v>
      </c>
      <c r="G175" s="58" t="s">
        <v>60</v>
      </c>
      <c r="H175" s="58" t="n">
        <v>4724</v>
      </c>
      <c r="I175" s="57" t="n">
        <v>479</v>
      </c>
      <c r="J175" s="57" t="s">
        <v>46</v>
      </c>
      <c r="K175" s="57"/>
      <c r="L175" s="53" t="s">
        <v>47</v>
      </c>
      <c r="M175" s="56" t="s">
        <v>566</v>
      </c>
      <c r="N175" s="0"/>
      <c r="O175" s="53" t="s">
        <v>125</v>
      </c>
      <c r="P175" s="60"/>
      <c r="Q175" s="53" t="n">
        <v>62</v>
      </c>
      <c r="R175" s="53" t="n">
        <v>62</v>
      </c>
      <c r="S175" s="61" t="n">
        <f aca="false">+R175-Q175</f>
        <v>0</v>
      </c>
      <c r="T175" s="47" t="s">
        <v>63</v>
      </c>
      <c r="U175" s="53" t="n">
        <v>67</v>
      </c>
      <c r="V175" s="53" t="n">
        <v>67</v>
      </c>
      <c r="W175" s="53" t="n">
        <v>65</v>
      </c>
      <c r="X175" s="53" t="n">
        <v>65</v>
      </c>
      <c r="Y175" s="46" t="n">
        <f aca="false">+X175-V175</f>
        <v>-2</v>
      </c>
      <c r="Z175" s="61" t="n">
        <f aca="false">+X175-W175</f>
        <v>0</v>
      </c>
      <c r="AA175" s="47" t="s">
        <v>69</v>
      </c>
      <c r="AB175" s="71"/>
      <c r="AD175" s="62" t="n">
        <v>357767</v>
      </c>
      <c r="AE175" s="62" t="n">
        <v>137904</v>
      </c>
      <c r="AF175" s="63" t="s">
        <v>70</v>
      </c>
      <c r="AG175" s="64" t="n">
        <v>0.065</v>
      </c>
      <c r="AH175" s="65"/>
      <c r="AI175" s="66" t="s">
        <v>53</v>
      </c>
      <c r="AJ175" s="66" t="s">
        <v>4</v>
      </c>
      <c r="AK175" s="57" t="s">
        <v>568</v>
      </c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A176" s="43"/>
      <c r="B176" s="11" t="s">
        <v>42</v>
      </c>
      <c r="E176" s="3" t="s">
        <v>566</v>
      </c>
      <c r="F176" s="3" t="s">
        <v>569</v>
      </c>
      <c r="G176" s="6" t="s">
        <v>60</v>
      </c>
      <c r="H176" s="6" t="n">
        <v>6682</v>
      </c>
      <c r="I176" s="4" t="n">
        <v>441</v>
      </c>
      <c r="J176" s="4" t="s">
        <v>46</v>
      </c>
      <c r="L176" s="1" t="s">
        <v>47</v>
      </c>
      <c r="M176" s="3" t="s">
        <v>566</v>
      </c>
      <c r="N176" s="45"/>
      <c r="O176" s="1" t="s">
        <v>62</v>
      </c>
      <c r="Q176" s="1" t="n">
        <v>9</v>
      </c>
      <c r="R176" s="1" t="n">
        <v>9</v>
      </c>
      <c r="S176" s="14" t="n">
        <f aca="false">+R176-Q176</f>
        <v>0</v>
      </c>
      <c r="T176" s="15" t="s">
        <v>63</v>
      </c>
      <c r="U176" s="1" t="n">
        <v>16</v>
      </c>
      <c r="V176" s="1" t="n">
        <v>16</v>
      </c>
      <c r="W176" s="1" t="n">
        <v>8</v>
      </c>
      <c r="X176" s="1" t="n">
        <v>8</v>
      </c>
      <c r="Y176" s="46" t="n">
        <f aca="false">+X176-V176</f>
        <v>-8</v>
      </c>
      <c r="Z176" s="14" t="n">
        <f aca="false">+X176-W176</f>
        <v>0</v>
      </c>
      <c r="AA176" s="47" t="s">
        <v>69</v>
      </c>
      <c r="AB176" s="48"/>
      <c r="AC176" s="45"/>
      <c r="AD176" s="5" t="n">
        <v>357772</v>
      </c>
      <c r="AE176" s="5" t="n">
        <v>137936</v>
      </c>
      <c r="AF176" s="49" t="s">
        <v>70</v>
      </c>
      <c r="AG176" s="50" t="n">
        <v>0.06</v>
      </c>
      <c r="AH176" s="51"/>
      <c r="AI176" s="52" t="s">
        <v>53</v>
      </c>
      <c r="AJ176" s="52" t="s">
        <v>4</v>
      </c>
      <c r="AK176" s="4" t="s">
        <v>568</v>
      </c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false" customHeight="false" outlineLevel="0" collapsed="false">
      <c r="A177" s="43"/>
      <c r="B177" s="11" t="n">
        <v>36480</v>
      </c>
      <c r="E177" s="68" t="s">
        <v>570</v>
      </c>
      <c r="F177" s="68" t="s">
        <v>571</v>
      </c>
      <c r="G177" s="6" t="s">
        <v>60</v>
      </c>
      <c r="H177" s="5" t="n">
        <v>9810</v>
      </c>
      <c r="I177" s="1"/>
      <c r="J177" s="69"/>
      <c r="K177" s="1"/>
      <c r="L177" s="68"/>
      <c r="M177" s="68" t="s">
        <v>151</v>
      </c>
      <c r="N177" s="1" t="s">
        <v>152</v>
      </c>
      <c r="O177" s="1" t="s">
        <v>318</v>
      </c>
      <c r="Q177" s="1"/>
      <c r="R177" s="14" t="n">
        <v>1</v>
      </c>
      <c r="S177" s="14" t="n">
        <f aca="false">+R177-Q177</f>
        <v>1</v>
      </c>
      <c r="T177" s="15" t="s">
        <v>106</v>
      </c>
      <c r="U177" s="1" t="n">
        <v>0</v>
      </c>
      <c r="V177" s="1" t="n">
        <v>1</v>
      </c>
      <c r="W177" s="1" t="n">
        <v>349</v>
      </c>
      <c r="X177" s="1" t="n">
        <v>349</v>
      </c>
      <c r="Y177" s="46" t="n">
        <f aca="false">+X177-V177</f>
        <v>348</v>
      </c>
      <c r="Z177" s="14" t="n">
        <f aca="false">+X177-W177</f>
        <v>0</v>
      </c>
      <c r="AA177" s="15" t="s">
        <v>100</v>
      </c>
      <c r="AB177" s="48"/>
      <c r="AC177" s="45"/>
      <c r="AD177" s="5"/>
      <c r="AE177" s="5" t="n">
        <v>155406</v>
      </c>
      <c r="AF177" s="44" t="s">
        <v>70</v>
      </c>
      <c r="AG177" s="50" t="n">
        <v>0.055</v>
      </c>
      <c r="AH177" s="73"/>
      <c r="AI177" s="52" t="s">
        <v>53</v>
      </c>
      <c r="AJ177" s="52" t="s">
        <v>4</v>
      </c>
      <c r="AK177" s="1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12.75" hidden="false" customHeight="false" outlineLevel="0" collapsed="false">
      <c r="A178" s="54"/>
      <c r="B178" s="55" t="s">
        <v>42</v>
      </c>
      <c r="C178" s="56"/>
      <c r="D178" s="57"/>
      <c r="E178" s="56" t="s">
        <v>572</v>
      </c>
      <c r="F178" s="56" t="s">
        <v>573</v>
      </c>
      <c r="G178" s="58" t="s">
        <v>60</v>
      </c>
      <c r="H178" s="58" t="n">
        <v>9617</v>
      </c>
      <c r="I178" s="57" t="n">
        <v>600</v>
      </c>
      <c r="J178" s="57" t="s">
        <v>46</v>
      </c>
      <c r="K178" s="57"/>
      <c r="L178" s="53" t="s">
        <v>47</v>
      </c>
      <c r="M178" s="56" t="s">
        <v>574</v>
      </c>
      <c r="N178" s="0"/>
      <c r="O178" s="53" t="s">
        <v>345</v>
      </c>
      <c r="P178" s="60"/>
      <c r="Q178" s="72" t="n">
        <v>90</v>
      </c>
      <c r="R178" s="72" t="n">
        <v>90</v>
      </c>
      <c r="S178" s="61" t="n">
        <f aca="false">+R178-Q178</f>
        <v>0</v>
      </c>
      <c r="T178" s="47" t="s">
        <v>220</v>
      </c>
      <c r="U178" s="72" t="n">
        <v>0</v>
      </c>
      <c r="V178" s="72" t="n">
        <v>90</v>
      </c>
      <c r="W178" s="72" t="n">
        <v>90</v>
      </c>
      <c r="X178" s="72" t="n">
        <v>90</v>
      </c>
      <c r="Y178" s="46" t="n">
        <f aca="false">+X178-V178</f>
        <v>0</v>
      </c>
      <c r="Z178" s="61" t="n">
        <f aca="false">+X178-W178</f>
        <v>0</v>
      </c>
      <c r="AA178" s="47" t="s">
        <v>69</v>
      </c>
      <c r="AB178" s="71"/>
      <c r="AD178" s="62" t="n">
        <v>370002</v>
      </c>
      <c r="AE178" s="62" t="n">
        <v>26585</v>
      </c>
      <c r="AF178" s="63" t="s">
        <v>52</v>
      </c>
      <c r="AG178" s="64" t="n">
        <v>0.03</v>
      </c>
      <c r="AH178" s="65"/>
      <c r="AI178" s="66" t="s">
        <v>53</v>
      </c>
      <c r="AJ178" s="66" t="s">
        <v>4</v>
      </c>
      <c r="AK178" s="57" t="s">
        <v>575</v>
      </c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false" customHeight="false" outlineLevel="0" collapsed="false">
      <c r="A179" s="43"/>
      <c r="B179" s="11" t="s">
        <v>42</v>
      </c>
      <c r="E179" s="68" t="s">
        <v>576</v>
      </c>
      <c r="F179" s="68" t="s">
        <v>577</v>
      </c>
      <c r="G179" s="6" t="s">
        <v>60</v>
      </c>
      <c r="H179" s="5" t="n">
        <v>9763</v>
      </c>
      <c r="I179" s="1"/>
      <c r="J179" s="69"/>
      <c r="K179" s="1"/>
      <c r="L179" s="68"/>
      <c r="M179" s="68" t="s">
        <v>576</v>
      </c>
      <c r="N179" s="1"/>
      <c r="O179" s="1" t="s">
        <v>185</v>
      </c>
      <c r="Q179" s="1" t="n">
        <v>129</v>
      </c>
      <c r="R179" s="1" t="n">
        <v>129</v>
      </c>
      <c r="S179" s="14" t="n">
        <f aca="false">+R179-Q179</f>
        <v>0</v>
      </c>
      <c r="T179" s="15" t="s">
        <v>63</v>
      </c>
      <c r="U179" s="1" t="n">
        <v>100</v>
      </c>
      <c r="V179" s="1" t="n">
        <v>100</v>
      </c>
      <c r="W179" s="1" t="n">
        <v>46</v>
      </c>
      <c r="X179" s="1" t="n">
        <v>46</v>
      </c>
      <c r="Y179" s="46" t="n">
        <f aca="false">+X179-V179</f>
        <v>-54</v>
      </c>
      <c r="Z179" s="14" t="n">
        <f aca="false">+X179-W179</f>
        <v>0</v>
      </c>
      <c r="AA179" s="47" t="s">
        <v>69</v>
      </c>
      <c r="AB179" s="48"/>
      <c r="AC179" s="45"/>
      <c r="AD179" s="5"/>
      <c r="AE179" s="5" t="n">
        <v>138779</v>
      </c>
      <c r="AF179" s="44" t="s">
        <v>70</v>
      </c>
      <c r="AG179" s="9" t="n">
        <v>0.045</v>
      </c>
      <c r="AH179" s="73"/>
      <c r="AI179" s="52" t="s">
        <v>53</v>
      </c>
      <c r="AJ179" s="52" t="s">
        <v>4</v>
      </c>
      <c r="AK179" s="1" t="s">
        <v>578</v>
      </c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12.75" hidden="false" customHeight="false" outlineLevel="0" collapsed="false">
      <c r="A180" s="43"/>
      <c r="B180" s="11" t="n">
        <v>36325</v>
      </c>
      <c r="E180" s="68" t="s">
        <v>579</v>
      </c>
      <c r="F180" s="68" t="s">
        <v>580</v>
      </c>
      <c r="G180" s="6" t="s">
        <v>60</v>
      </c>
      <c r="H180" s="5" t="n">
        <v>9814</v>
      </c>
      <c r="I180" s="1"/>
      <c r="J180" s="69"/>
      <c r="K180" s="1"/>
      <c r="L180" s="68"/>
      <c r="M180" s="68" t="s">
        <v>151</v>
      </c>
      <c r="N180" s="1" t="s">
        <v>152</v>
      </c>
      <c r="O180" s="1" t="s">
        <v>68</v>
      </c>
      <c r="Q180" s="1"/>
      <c r="R180" s="14"/>
      <c r="S180" s="14" t="n">
        <f aca="false">+R180-Q180</f>
        <v>0</v>
      </c>
      <c r="T180" s="15" t="s">
        <v>153</v>
      </c>
      <c r="U180" s="1" t="n">
        <v>500</v>
      </c>
      <c r="V180" s="1" t="n">
        <v>500</v>
      </c>
      <c r="W180" s="1" t="n">
        <v>981</v>
      </c>
      <c r="X180" s="1" t="n">
        <v>981</v>
      </c>
      <c r="Y180" s="46" t="n">
        <f aca="false">+X180-V180</f>
        <v>481</v>
      </c>
      <c r="Z180" s="14" t="n">
        <f aca="false">+X180-W180</f>
        <v>0</v>
      </c>
      <c r="AA180" s="15" t="s">
        <v>63</v>
      </c>
      <c r="AB180" s="48"/>
      <c r="AC180" s="45"/>
      <c r="AD180" s="5"/>
      <c r="AE180" s="5" t="s">
        <v>202</v>
      </c>
      <c r="AF180" s="44" t="s">
        <v>70</v>
      </c>
      <c r="AG180" s="50"/>
      <c r="AH180" s="73"/>
      <c r="AI180" s="78"/>
      <c r="AJ180" s="52" t="s">
        <v>4</v>
      </c>
      <c r="AK180" s="1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2.75" hidden="false" customHeight="false" outlineLevel="0" collapsed="false">
      <c r="A181" s="43"/>
      <c r="B181" s="11" t="n">
        <v>36447</v>
      </c>
      <c r="E181" s="68" t="s">
        <v>581</v>
      </c>
      <c r="F181" s="68" t="s">
        <v>582</v>
      </c>
      <c r="G181" s="6" t="s">
        <v>60</v>
      </c>
      <c r="H181" s="5" t="n">
        <v>5744</v>
      </c>
      <c r="I181" s="1"/>
      <c r="J181" s="69"/>
      <c r="K181" s="1"/>
      <c r="L181" s="68"/>
      <c r="M181" s="68"/>
      <c r="N181" s="1" t="s">
        <v>152</v>
      </c>
      <c r="O181" s="1" t="s">
        <v>86</v>
      </c>
      <c r="Q181" s="1"/>
      <c r="R181" s="14" t="n">
        <v>300</v>
      </c>
      <c r="S181" s="14" t="n">
        <f aca="false">+R181-Q181</f>
        <v>300</v>
      </c>
      <c r="T181" s="15" t="s">
        <v>583</v>
      </c>
      <c r="U181" s="1" t="n">
        <v>0</v>
      </c>
      <c r="V181" s="1" t="n">
        <v>1</v>
      </c>
      <c r="W181" s="1" t="n">
        <v>186</v>
      </c>
      <c r="X181" s="1" t="n">
        <v>186</v>
      </c>
      <c r="Y181" s="46" t="n">
        <f aca="false">+X181-V181</f>
        <v>185</v>
      </c>
      <c r="Z181" s="14" t="n">
        <f aca="false">+X181-W181</f>
        <v>0</v>
      </c>
      <c r="AA181" s="15" t="s">
        <v>166</v>
      </c>
      <c r="AB181" s="48"/>
      <c r="AC181" s="45"/>
      <c r="AD181" s="5"/>
      <c r="AE181" s="5" t="n">
        <v>126604</v>
      </c>
      <c r="AF181" s="44" t="s">
        <v>70</v>
      </c>
      <c r="AG181" s="50"/>
      <c r="AH181" s="73"/>
      <c r="AI181" s="52"/>
      <c r="AJ181" s="52" t="s">
        <v>4</v>
      </c>
      <c r="AK181" s="1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false" customHeight="false" outlineLevel="0" collapsed="false">
      <c r="A182" s="43"/>
      <c r="B182" s="11" t="n">
        <v>36447</v>
      </c>
      <c r="E182" s="68" t="s">
        <v>581</v>
      </c>
      <c r="F182" s="68" t="s">
        <v>584</v>
      </c>
      <c r="G182" s="6" t="s">
        <v>60</v>
      </c>
      <c r="H182" s="5" t="n">
        <v>9603</v>
      </c>
      <c r="I182" s="1"/>
      <c r="J182" s="69"/>
      <c r="K182" s="1"/>
      <c r="L182" s="68"/>
      <c r="M182" s="68"/>
      <c r="N182" s="1" t="s">
        <v>152</v>
      </c>
      <c r="O182" s="1" t="s">
        <v>68</v>
      </c>
      <c r="Q182" s="1"/>
      <c r="R182" s="14" t="n">
        <v>300</v>
      </c>
      <c r="S182" s="14" t="n">
        <f aca="false">+R182-Q182</f>
        <v>300</v>
      </c>
      <c r="T182" s="15" t="s">
        <v>583</v>
      </c>
      <c r="U182" s="1" t="n">
        <v>61</v>
      </c>
      <c r="V182" s="1" t="n">
        <v>30870</v>
      </c>
      <c r="W182" s="1" t="n">
        <v>30870</v>
      </c>
      <c r="X182" s="1" t="n">
        <v>30870</v>
      </c>
      <c r="Y182" s="46" t="n">
        <f aca="false">+X182-V182</f>
        <v>0</v>
      </c>
      <c r="Z182" s="14" t="n">
        <f aca="false">+X182-W182</f>
        <v>0</v>
      </c>
      <c r="AA182" s="47" t="s">
        <v>133</v>
      </c>
      <c r="AB182" s="48"/>
      <c r="AC182" s="45"/>
      <c r="AD182" s="5"/>
      <c r="AE182" s="5" t="s">
        <v>202</v>
      </c>
      <c r="AF182" s="44" t="s">
        <v>70</v>
      </c>
      <c r="AG182" s="50"/>
      <c r="AH182" s="73"/>
      <c r="AI182" s="52"/>
      <c r="AJ182" s="52" t="s">
        <v>4</v>
      </c>
      <c r="AK182" s="1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12.75" hidden="false" customHeight="false" outlineLevel="0" collapsed="false">
      <c r="A183" s="54"/>
      <c r="B183" s="55" t="s">
        <v>42</v>
      </c>
      <c r="C183" s="56"/>
      <c r="D183" s="57"/>
      <c r="E183" s="70" t="s">
        <v>585</v>
      </c>
      <c r="F183" s="70" t="s">
        <v>586</v>
      </c>
      <c r="G183" s="58" t="s">
        <v>60</v>
      </c>
      <c r="H183" s="62" t="n">
        <v>6353</v>
      </c>
      <c r="I183" s="53" t="n">
        <v>600</v>
      </c>
      <c r="J183" s="72" t="s">
        <v>46</v>
      </c>
      <c r="K183" s="53"/>
      <c r="L183" s="53" t="s">
        <v>47</v>
      </c>
      <c r="M183" s="56" t="s">
        <v>587</v>
      </c>
      <c r="N183" s="53"/>
      <c r="O183" s="53" t="s">
        <v>267</v>
      </c>
      <c r="P183" s="60"/>
      <c r="Q183" s="72"/>
      <c r="R183" s="61"/>
      <c r="S183" s="61" t="n">
        <f aca="false">+R183-Q183</f>
        <v>0</v>
      </c>
      <c r="T183" s="82" t="s">
        <v>588</v>
      </c>
      <c r="U183" s="72"/>
      <c r="V183" s="1"/>
      <c r="W183" s="72" t="n">
        <v>3543</v>
      </c>
      <c r="X183" s="1" t="n">
        <v>3543</v>
      </c>
      <c r="Y183" s="46" t="n">
        <f aca="false">+X183-V183</f>
        <v>3543</v>
      </c>
      <c r="Z183" s="61" t="n">
        <f aca="false">+X183-W183</f>
        <v>0</v>
      </c>
      <c r="AA183" s="82" t="s">
        <v>166</v>
      </c>
      <c r="AB183" s="71"/>
      <c r="AD183" s="62" t="n">
        <v>313309</v>
      </c>
      <c r="AE183" s="62" t="n">
        <v>28108</v>
      </c>
      <c r="AF183" s="63" t="s">
        <v>429</v>
      </c>
      <c r="AG183" s="64" t="n">
        <v>0.03</v>
      </c>
      <c r="AH183" s="65"/>
      <c r="AI183" s="66" t="s">
        <v>53</v>
      </c>
      <c r="AJ183" s="66" t="s">
        <v>4</v>
      </c>
      <c r="AK183" s="57" t="s">
        <v>64</v>
      </c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12.75" hidden="false" customHeight="false" outlineLevel="0" collapsed="false">
      <c r="A184" s="54"/>
      <c r="B184" s="55" t="s">
        <v>42</v>
      </c>
      <c r="C184" s="56"/>
      <c r="D184" s="57"/>
      <c r="E184" s="56" t="s">
        <v>589</v>
      </c>
      <c r="F184" s="56" t="s">
        <v>590</v>
      </c>
      <c r="G184" s="58" t="s">
        <v>60</v>
      </c>
      <c r="H184" s="58" t="n">
        <v>9618</v>
      </c>
      <c r="I184" s="57" t="n">
        <v>600</v>
      </c>
      <c r="J184" s="57" t="s">
        <v>46</v>
      </c>
      <c r="K184" s="57"/>
      <c r="L184" s="53" t="s">
        <v>47</v>
      </c>
      <c r="M184" s="56" t="s">
        <v>591</v>
      </c>
      <c r="N184" s="0"/>
      <c r="O184" s="53" t="s">
        <v>345</v>
      </c>
      <c r="P184" s="60"/>
      <c r="Q184" s="53" t="n">
        <v>60</v>
      </c>
      <c r="R184" s="53" t="n">
        <v>60</v>
      </c>
      <c r="S184" s="61" t="n">
        <f aca="false">+R184-Q184</f>
        <v>0</v>
      </c>
      <c r="T184" s="47" t="s">
        <v>69</v>
      </c>
      <c r="U184" s="53" t="n">
        <v>0</v>
      </c>
      <c r="V184" s="53" t="n">
        <v>60</v>
      </c>
      <c r="W184" s="53" t="n">
        <v>60</v>
      </c>
      <c r="X184" s="53" t="n">
        <v>60</v>
      </c>
      <c r="Y184" s="46" t="n">
        <f aca="false">+X184-V184</f>
        <v>0</v>
      </c>
      <c r="Z184" s="61" t="n">
        <f aca="false">+X184-W184</f>
        <v>0</v>
      </c>
      <c r="AA184" s="47" t="s">
        <v>69</v>
      </c>
      <c r="AB184" s="71"/>
      <c r="AD184" s="0"/>
      <c r="AE184" s="62" t="s">
        <v>202</v>
      </c>
      <c r="AF184" s="63" t="s">
        <v>52</v>
      </c>
      <c r="AG184" s="64" t="n">
        <v>0.03</v>
      </c>
      <c r="AH184" s="65"/>
      <c r="AI184" s="66" t="s">
        <v>53</v>
      </c>
      <c r="AJ184" s="66" t="s">
        <v>4</v>
      </c>
      <c r="AK184" s="57" t="s">
        <v>592</v>
      </c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22.5" hidden="false" customHeight="false" outlineLevel="0" collapsed="false">
      <c r="A185" s="43"/>
      <c r="B185" s="11" t="s">
        <v>42</v>
      </c>
      <c r="E185" s="68" t="s">
        <v>196</v>
      </c>
      <c r="F185" s="68" t="s">
        <v>593</v>
      </c>
      <c r="G185" s="6" t="s">
        <v>60</v>
      </c>
      <c r="H185" s="5" t="n">
        <v>9759</v>
      </c>
      <c r="I185" s="1"/>
      <c r="J185" s="69"/>
      <c r="K185" s="1"/>
      <c r="L185" s="68"/>
      <c r="M185" s="68" t="s">
        <v>196</v>
      </c>
      <c r="N185" s="1"/>
      <c r="O185" s="1" t="s">
        <v>86</v>
      </c>
      <c r="Q185" s="1" t="n">
        <v>660</v>
      </c>
      <c r="R185" s="1" t="n">
        <v>660</v>
      </c>
      <c r="S185" s="14" t="n">
        <f aca="false">+R185-Q185</f>
        <v>0</v>
      </c>
      <c r="T185" s="15" t="s">
        <v>63</v>
      </c>
      <c r="U185" s="1" t="n">
        <v>654</v>
      </c>
      <c r="V185" s="1" t="n">
        <v>654</v>
      </c>
      <c r="W185" s="1" t="n">
        <v>656</v>
      </c>
      <c r="X185" s="1" t="n">
        <v>656</v>
      </c>
      <c r="Y185" s="46" t="n">
        <f aca="false">+X185-V185</f>
        <v>2</v>
      </c>
      <c r="Z185" s="14" t="n">
        <f aca="false">+X185-W185</f>
        <v>0</v>
      </c>
      <c r="AA185" s="15" t="s">
        <v>63</v>
      </c>
      <c r="AB185" s="48"/>
      <c r="AC185" s="45"/>
      <c r="AD185" s="67"/>
      <c r="AE185" s="5" t="n">
        <v>139094</v>
      </c>
      <c r="AF185" s="44" t="s">
        <v>70</v>
      </c>
      <c r="AG185" s="50" t="n">
        <v>0.075</v>
      </c>
      <c r="AH185" s="73"/>
      <c r="AI185" s="52" t="s">
        <v>121</v>
      </c>
      <c r="AJ185" s="52" t="s">
        <v>4</v>
      </c>
      <c r="AK185" s="1" t="s">
        <v>594</v>
      </c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false" customHeight="false" outlineLevel="0" collapsed="false">
      <c r="A186" s="43"/>
      <c r="B186" s="11" t="n">
        <v>36447</v>
      </c>
      <c r="E186" s="3" t="s">
        <v>595</v>
      </c>
      <c r="F186" s="3" t="s">
        <v>596</v>
      </c>
      <c r="G186" s="6" t="s">
        <v>60</v>
      </c>
      <c r="H186" s="6" t="n">
        <v>4251</v>
      </c>
      <c r="I186" s="4" t="n">
        <v>555</v>
      </c>
      <c r="J186" s="4" t="s">
        <v>46</v>
      </c>
      <c r="L186" s="1" t="s">
        <v>47</v>
      </c>
      <c r="N186" s="45"/>
      <c r="O186" s="1" t="s">
        <v>76</v>
      </c>
      <c r="Q186" s="1" t="n">
        <v>35</v>
      </c>
      <c r="R186" s="1" t="n">
        <v>35</v>
      </c>
      <c r="S186" s="14" t="n">
        <f aca="false">+R186-Q186</f>
        <v>0</v>
      </c>
      <c r="T186" s="15"/>
      <c r="U186" s="1" t="n">
        <v>39</v>
      </c>
      <c r="V186" s="1" t="n">
        <v>39</v>
      </c>
      <c r="W186" s="1" t="n">
        <v>39</v>
      </c>
      <c r="X186" s="1" t="n">
        <v>39</v>
      </c>
      <c r="Y186" s="46" t="n">
        <f aca="false">+X186-V186</f>
        <v>0</v>
      </c>
      <c r="Z186" s="14" t="n">
        <f aca="false">+X186-W186</f>
        <v>0</v>
      </c>
      <c r="AA186" s="47" t="s">
        <v>69</v>
      </c>
      <c r="AB186" s="48"/>
      <c r="AC186" s="45"/>
      <c r="AD186" s="5"/>
      <c r="AE186" s="5" t="n">
        <v>138625</v>
      </c>
      <c r="AF186" s="49"/>
      <c r="AG186" s="50"/>
      <c r="AH186" s="51"/>
      <c r="AI186" s="52"/>
      <c r="AJ186" s="52"/>
      <c r="AK186" s="4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12.75" hidden="false" customHeight="false" outlineLevel="0" collapsed="false">
      <c r="A187" s="43"/>
      <c r="B187" s="11" t="s">
        <v>42</v>
      </c>
      <c r="E187" s="3" t="s">
        <v>597</v>
      </c>
      <c r="F187" s="3" t="s">
        <v>598</v>
      </c>
      <c r="G187" s="6" t="s">
        <v>60</v>
      </c>
      <c r="H187" s="6" t="n">
        <v>6847</v>
      </c>
      <c r="I187" s="4" t="n">
        <v>441</v>
      </c>
      <c r="J187" s="4" t="s">
        <v>46</v>
      </c>
      <c r="L187" s="1" t="s">
        <v>47</v>
      </c>
      <c r="M187" s="3" t="s">
        <v>599</v>
      </c>
      <c r="N187" s="45"/>
      <c r="O187" s="1" t="s">
        <v>62</v>
      </c>
      <c r="Q187" s="1" t="n">
        <v>16</v>
      </c>
      <c r="R187" s="1" t="n">
        <v>16</v>
      </c>
      <c r="S187" s="14" t="n">
        <f aca="false">+R187-Q187</f>
        <v>0</v>
      </c>
      <c r="T187" s="15" t="s">
        <v>63</v>
      </c>
      <c r="U187" s="1" t="n">
        <v>0</v>
      </c>
      <c r="V187" s="1" t="n">
        <v>0</v>
      </c>
      <c r="W187" s="1" t="n">
        <v>15</v>
      </c>
      <c r="X187" s="1" t="n">
        <v>15</v>
      </c>
      <c r="Y187" s="46" t="n">
        <f aca="false">+X187-V187</f>
        <v>15</v>
      </c>
      <c r="Z187" s="14" t="n">
        <f aca="false">+X187-W187</f>
        <v>0</v>
      </c>
      <c r="AA187" s="15" t="s">
        <v>600</v>
      </c>
      <c r="AB187" s="48"/>
      <c r="AC187" s="45"/>
      <c r="AD187" s="5" t="n">
        <v>357778</v>
      </c>
      <c r="AE187" s="5" t="n">
        <v>137939</v>
      </c>
      <c r="AF187" s="49" t="s">
        <v>70</v>
      </c>
      <c r="AG187" s="50" t="n">
        <v>0.06</v>
      </c>
      <c r="AH187" s="51"/>
      <c r="AI187" s="52" t="s">
        <v>53</v>
      </c>
      <c r="AJ187" s="52" t="s">
        <v>4</v>
      </c>
      <c r="AK187" s="4" t="s">
        <v>601</v>
      </c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12.75" hidden="false" customHeight="false" outlineLevel="0" collapsed="false">
      <c r="A188" s="43"/>
      <c r="B188" s="11" t="s">
        <v>42</v>
      </c>
      <c r="E188" s="3" t="s">
        <v>602</v>
      </c>
      <c r="F188" s="3" t="s">
        <v>603</v>
      </c>
      <c r="G188" s="6" t="s">
        <v>60</v>
      </c>
      <c r="H188" s="6" t="n">
        <v>4281</v>
      </c>
      <c r="I188" s="4" t="n">
        <v>550</v>
      </c>
      <c r="J188" s="4" t="s">
        <v>46</v>
      </c>
      <c r="L188" s="1" t="s">
        <v>47</v>
      </c>
      <c r="M188" s="3" t="s">
        <v>604</v>
      </c>
      <c r="N188" s="45"/>
      <c r="O188" s="1" t="s">
        <v>86</v>
      </c>
      <c r="Q188" s="1" t="n">
        <v>91</v>
      </c>
      <c r="R188" s="1" t="n">
        <v>91</v>
      </c>
      <c r="S188" s="14" t="n">
        <f aca="false">+R188-Q188</f>
        <v>0</v>
      </c>
      <c r="T188" s="15" t="s">
        <v>63</v>
      </c>
      <c r="U188" s="1" t="n">
        <v>50</v>
      </c>
      <c r="V188" s="1" t="n">
        <v>50</v>
      </c>
      <c r="W188" s="1" t="n">
        <v>117</v>
      </c>
      <c r="X188" s="1" t="n">
        <v>117</v>
      </c>
      <c r="Y188" s="46" t="n">
        <f aca="false">+X188-V188</f>
        <v>67</v>
      </c>
      <c r="Z188" s="14" t="n">
        <f aca="false">+X188-W188</f>
        <v>0</v>
      </c>
      <c r="AA188" s="47" t="s">
        <v>69</v>
      </c>
      <c r="AB188" s="15"/>
      <c r="AC188" s="45"/>
      <c r="AD188" s="5" t="n">
        <v>358914</v>
      </c>
      <c r="AE188" s="5" t="n">
        <v>139097</v>
      </c>
      <c r="AF188" s="49" t="s">
        <v>52</v>
      </c>
      <c r="AG188" s="50" t="n">
        <v>0.15</v>
      </c>
      <c r="AH188" s="51" t="n">
        <v>9903</v>
      </c>
      <c r="AI188" s="52" t="s">
        <v>71</v>
      </c>
      <c r="AJ188" s="52" t="s">
        <v>4</v>
      </c>
      <c r="AK188" s="4" t="s">
        <v>605</v>
      </c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12.75" hidden="false" customHeight="false" outlineLevel="0" collapsed="false">
      <c r="A189" s="43"/>
      <c r="B189" s="11" t="s">
        <v>42</v>
      </c>
      <c r="E189" s="68" t="s">
        <v>606</v>
      </c>
      <c r="F189" s="68" t="s">
        <v>607</v>
      </c>
      <c r="G189" s="6" t="s">
        <v>60</v>
      </c>
      <c r="H189" s="5" t="n">
        <v>6731</v>
      </c>
      <c r="I189" s="1"/>
      <c r="J189" s="69"/>
      <c r="K189" s="1"/>
      <c r="L189" s="68"/>
      <c r="M189" s="68" t="s">
        <v>608</v>
      </c>
      <c r="N189" s="1" t="s">
        <v>152</v>
      </c>
      <c r="O189" s="1" t="s">
        <v>49</v>
      </c>
      <c r="Q189" s="1" t="n">
        <v>611</v>
      </c>
      <c r="R189" s="1" t="n">
        <v>611</v>
      </c>
      <c r="S189" s="14" t="n">
        <f aca="false">+R189-Q189</f>
        <v>0</v>
      </c>
      <c r="T189" s="15" t="s">
        <v>63</v>
      </c>
      <c r="U189" s="1" t="n">
        <v>68</v>
      </c>
      <c r="V189" s="1" t="n">
        <v>68</v>
      </c>
      <c r="W189" s="1" t="n">
        <v>140</v>
      </c>
      <c r="X189" s="1" t="n">
        <v>140</v>
      </c>
      <c r="Y189" s="46" t="n">
        <f aca="false">+X189-V189</f>
        <v>72</v>
      </c>
      <c r="Z189" s="14" t="n">
        <f aca="false">+X189-W189</f>
        <v>0</v>
      </c>
      <c r="AA189" s="47" t="s">
        <v>69</v>
      </c>
      <c r="AB189" s="48"/>
      <c r="AC189" s="45"/>
      <c r="AD189" s="5"/>
      <c r="AE189" s="5" t="n">
        <v>137156</v>
      </c>
      <c r="AF189" s="44" t="s">
        <v>70</v>
      </c>
      <c r="AG189" s="50" t="n">
        <v>0.33</v>
      </c>
      <c r="AH189" s="51" t="n">
        <v>9905</v>
      </c>
      <c r="AI189" s="52" t="s">
        <v>71</v>
      </c>
      <c r="AJ189" s="52" t="s">
        <v>4</v>
      </c>
      <c r="AK189" s="1" t="s">
        <v>609</v>
      </c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false" customHeight="false" outlineLevel="0" collapsed="false">
      <c r="A190" s="43"/>
      <c r="B190" s="11" t="s">
        <v>42</v>
      </c>
      <c r="E190" s="3" t="s">
        <v>610</v>
      </c>
      <c r="F190" s="3" t="s">
        <v>611</v>
      </c>
      <c r="G190" s="6" t="s">
        <v>60</v>
      </c>
      <c r="H190" s="6" t="n">
        <v>697</v>
      </c>
      <c r="I190" s="4" t="n">
        <v>445</v>
      </c>
      <c r="J190" s="4" t="s">
        <v>46</v>
      </c>
      <c r="L190" s="1" t="s">
        <v>47</v>
      </c>
      <c r="M190" s="3" t="s">
        <v>612</v>
      </c>
      <c r="N190" s="45"/>
      <c r="O190" s="1" t="s">
        <v>318</v>
      </c>
      <c r="Q190" s="1"/>
      <c r="R190" s="1" t="n">
        <v>112</v>
      </c>
      <c r="S190" s="14" t="n">
        <f aca="false">+R190-Q190</f>
        <v>112</v>
      </c>
      <c r="T190" s="15" t="s">
        <v>613</v>
      </c>
      <c r="U190" s="1" t="n">
        <v>121</v>
      </c>
      <c r="V190" s="1" t="n">
        <v>121</v>
      </c>
      <c r="W190" s="1" t="n">
        <v>111</v>
      </c>
      <c r="X190" s="1" t="n">
        <v>111</v>
      </c>
      <c r="Y190" s="46" t="n">
        <f aca="false">+X190-V190</f>
        <v>-10</v>
      </c>
      <c r="Z190" s="14" t="n">
        <f aca="false">+X190-W190</f>
        <v>0</v>
      </c>
      <c r="AA190" s="47" t="s">
        <v>69</v>
      </c>
      <c r="AB190" s="15"/>
      <c r="AC190" s="45"/>
      <c r="AD190" s="5" t="n">
        <v>358936</v>
      </c>
      <c r="AE190" s="5" t="n">
        <v>130477</v>
      </c>
      <c r="AF190" s="49" t="s">
        <v>52</v>
      </c>
      <c r="AG190" s="50" t="n">
        <v>0.06</v>
      </c>
      <c r="AH190" s="51"/>
      <c r="AI190" s="52" t="s">
        <v>53</v>
      </c>
      <c r="AJ190" s="52" t="s">
        <v>4</v>
      </c>
      <c r="AK190" s="4" t="s">
        <v>614</v>
      </c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false" customHeight="false" outlineLevel="0" collapsed="false">
      <c r="A191" s="54"/>
      <c r="B191" s="55" t="s">
        <v>42</v>
      </c>
      <c r="C191" s="70"/>
      <c r="D191" s="53"/>
      <c r="E191" s="56" t="s">
        <v>615</v>
      </c>
      <c r="F191" s="56" t="s">
        <v>616</v>
      </c>
      <c r="G191" s="58" t="s">
        <v>60</v>
      </c>
      <c r="H191" s="58" t="n">
        <v>6879</v>
      </c>
      <c r="I191" s="57" t="n">
        <v>600</v>
      </c>
      <c r="J191" s="57" t="s">
        <v>46</v>
      </c>
      <c r="K191" s="57"/>
      <c r="L191" s="53" t="s">
        <v>47</v>
      </c>
      <c r="M191" s="56" t="s">
        <v>617</v>
      </c>
      <c r="N191" s="0"/>
      <c r="O191" s="53" t="s">
        <v>464</v>
      </c>
      <c r="P191" s="60"/>
      <c r="Q191" s="72" t="n">
        <v>236</v>
      </c>
      <c r="R191" s="72" t="n">
        <v>236</v>
      </c>
      <c r="S191" s="61" t="n">
        <f aca="false">+R191-Q191</f>
        <v>0</v>
      </c>
      <c r="T191" s="47" t="s">
        <v>618</v>
      </c>
      <c r="U191" s="72" t="n">
        <v>88</v>
      </c>
      <c r="V191" s="72" t="n">
        <v>88</v>
      </c>
      <c r="W191" s="72" t="n">
        <v>119</v>
      </c>
      <c r="X191" s="72" t="n">
        <v>119</v>
      </c>
      <c r="Y191" s="46" t="n">
        <f aca="false">+X191-V191</f>
        <v>31</v>
      </c>
      <c r="Z191" s="61" t="n">
        <f aca="false">+X191-W191</f>
        <v>0</v>
      </c>
      <c r="AA191" s="47" t="s">
        <v>69</v>
      </c>
      <c r="AB191" s="71"/>
      <c r="AD191" s="62" t="n">
        <v>309988</v>
      </c>
      <c r="AE191" s="62" t="n">
        <v>133010</v>
      </c>
      <c r="AF191" s="63" t="s">
        <v>52</v>
      </c>
      <c r="AG191" s="9" t="n">
        <v>0.075</v>
      </c>
      <c r="AH191" s="77" t="n">
        <v>9907</v>
      </c>
      <c r="AI191" s="53" t="s">
        <v>619</v>
      </c>
      <c r="AJ191" s="66" t="s">
        <v>4</v>
      </c>
      <c r="AK191" s="57" t="s">
        <v>64</v>
      </c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false" customHeight="false" outlineLevel="0" collapsed="false">
      <c r="A192" s="54"/>
      <c r="B192" s="55" t="n">
        <v>36325</v>
      </c>
      <c r="C192" s="56"/>
      <c r="D192" s="57"/>
      <c r="E192" s="89" t="s">
        <v>620</v>
      </c>
      <c r="F192" s="89" t="s">
        <v>621</v>
      </c>
      <c r="G192" s="58" t="s">
        <v>60</v>
      </c>
      <c r="H192" s="91" t="n">
        <v>9633</v>
      </c>
      <c r="I192" s="53"/>
      <c r="J192" s="79"/>
      <c r="K192" s="53"/>
      <c r="L192" s="70"/>
      <c r="M192" s="70" t="s">
        <v>151</v>
      </c>
      <c r="N192" s="53" t="s">
        <v>152</v>
      </c>
      <c r="O192" s="72" t="s">
        <v>49</v>
      </c>
      <c r="P192" s="60"/>
      <c r="Q192" s="53"/>
      <c r="R192" s="61"/>
      <c r="S192" s="61" t="n">
        <f aca="false">+R192-Q192</f>
        <v>0</v>
      </c>
      <c r="T192" s="47" t="s">
        <v>153</v>
      </c>
      <c r="U192" s="72" t="n">
        <v>0</v>
      </c>
      <c r="V192" s="72" t="n">
        <v>500</v>
      </c>
      <c r="W192" s="72" t="n">
        <v>500</v>
      </c>
      <c r="X192" s="72" t="n">
        <v>500</v>
      </c>
      <c r="Y192" s="46" t="n">
        <f aca="false">+X192-V192</f>
        <v>0</v>
      </c>
      <c r="Z192" s="61" t="n">
        <f aca="false">+X192-W192</f>
        <v>0</v>
      </c>
      <c r="AA192" s="42" t="s">
        <v>622</v>
      </c>
      <c r="AB192" s="71"/>
      <c r="AD192" s="62"/>
      <c r="AE192" s="62" t="s">
        <v>202</v>
      </c>
      <c r="AF192" s="59" t="s">
        <v>70</v>
      </c>
      <c r="AG192" s="9" t="n">
        <v>0.14</v>
      </c>
      <c r="AH192" s="67" t="n">
        <v>9903</v>
      </c>
      <c r="AI192" s="5" t="s">
        <v>623</v>
      </c>
      <c r="AJ192" s="66" t="s">
        <v>4</v>
      </c>
      <c r="AK192" s="72"/>
      <c r="AL192" s="83"/>
      <c r="AM192" s="83"/>
      <c r="AN192" s="83"/>
      <c r="AO192" s="83"/>
      <c r="AP192" s="83"/>
      <c r="AQ192" s="83"/>
      <c r="AR192" s="83"/>
      <c r="AS192" s="83"/>
      <c r="AT192" s="83"/>
      <c r="AU192" s="83"/>
      <c r="AV192" s="83"/>
      <c r="AW192" s="83"/>
      <c r="AX192" s="83"/>
      <c r="AY192" s="83"/>
      <c r="AZ192" s="83"/>
      <c r="BA192" s="83"/>
      <c r="BB192" s="83"/>
      <c r="BC192" s="83"/>
      <c r="BD192" s="83"/>
      <c r="BE192" s="83"/>
      <c r="BF192" s="83"/>
      <c r="BG192" s="83"/>
      <c r="BH192" s="83"/>
      <c r="BI192" s="83"/>
      <c r="BJ192" s="83"/>
      <c r="BK192" s="83"/>
      <c r="BL192" s="83"/>
      <c r="BM192" s="83"/>
      <c r="BN192" s="83"/>
      <c r="BO192" s="83"/>
      <c r="BP192" s="83"/>
      <c r="BQ192" s="83"/>
      <c r="BR192" s="83"/>
      <c r="BS192" s="83"/>
      <c r="BT192" s="83"/>
      <c r="BU192" s="83"/>
      <c r="BV192" s="83"/>
      <c r="BW192" s="83"/>
      <c r="BX192" s="83"/>
      <c r="BY192" s="83"/>
      <c r="BZ192" s="83"/>
      <c r="CA192" s="83"/>
      <c r="CB192" s="83"/>
      <c r="CC192" s="83"/>
      <c r="CD192" s="83"/>
      <c r="CE192" s="83"/>
      <c r="CF192" s="83"/>
      <c r="CG192" s="83"/>
      <c r="CH192" s="83"/>
      <c r="CI192" s="83"/>
      <c r="CJ192" s="83"/>
      <c r="CK192" s="83"/>
      <c r="CL192" s="83"/>
      <c r="CM192" s="83"/>
      <c r="CN192" s="83"/>
      <c r="CO192" s="83"/>
      <c r="CP192" s="83"/>
      <c r="CQ192" s="83"/>
      <c r="CR192" s="83"/>
      <c r="CS192" s="83"/>
      <c r="CT192" s="83"/>
      <c r="CU192" s="83"/>
      <c r="CV192" s="83"/>
      <c r="CW192" s="83"/>
      <c r="CX192" s="83"/>
      <c r="CY192" s="83"/>
      <c r="CZ192" s="83"/>
      <c r="DA192" s="83"/>
      <c r="DB192" s="83"/>
      <c r="DC192" s="83"/>
      <c r="DD192" s="83"/>
      <c r="DE192" s="83"/>
      <c r="DF192" s="83"/>
      <c r="DG192" s="83"/>
      <c r="DH192" s="83"/>
      <c r="DI192" s="83"/>
      <c r="DJ192" s="83"/>
      <c r="DK192" s="83"/>
      <c r="DL192" s="83"/>
      <c r="DM192" s="83"/>
      <c r="DN192" s="83"/>
      <c r="DO192" s="83"/>
      <c r="DP192" s="83"/>
      <c r="DQ192" s="83"/>
      <c r="DR192" s="83"/>
      <c r="DS192" s="83"/>
      <c r="DT192" s="83"/>
      <c r="DU192" s="83"/>
      <c r="DV192" s="83"/>
      <c r="DW192" s="83"/>
      <c r="DX192" s="83"/>
      <c r="DY192" s="83"/>
      <c r="DZ192" s="83"/>
      <c r="EA192" s="83"/>
      <c r="EB192" s="83"/>
      <c r="EC192" s="83"/>
      <c r="ED192" s="83"/>
      <c r="EE192" s="83"/>
      <c r="EF192" s="83"/>
      <c r="EG192" s="83"/>
      <c r="EH192" s="83"/>
      <c r="EI192" s="83"/>
      <c r="EJ192" s="83"/>
      <c r="EK192" s="83"/>
      <c r="EL192" s="83"/>
      <c r="EM192" s="83"/>
      <c r="EN192" s="83"/>
      <c r="EO192" s="83"/>
      <c r="EP192" s="83"/>
      <c r="EQ192" s="83"/>
      <c r="ER192" s="83"/>
      <c r="ES192" s="83"/>
      <c r="ET192" s="83"/>
      <c r="EU192" s="83"/>
      <c r="EV192" s="83"/>
      <c r="EW192" s="83"/>
      <c r="EX192" s="83"/>
      <c r="EY192" s="83"/>
      <c r="EZ192" s="83"/>
      <c r="FA192" s="83"/>
      <c r="FB192" s="83"/>
      <c r="FC192" s="83"/>
      <c r="FD192" s="83"/>
      <c r="FE192" s="83"/>
      <c r="FF192" s="83"/>
      <c r="FG192" s="83"/>
      <c r="FH192" s="83"/>
      <c r="FI192" s="83"/>
      <c r="FJ192" s="83"/>
      <c r="FK192" s="83"/>
      <c r="FL192" s="83"/>
      <c r="FM192" s="83"/>
      <c r="FN192" s="83"/>
      <c r="FO192" s="83"/>
      <c r="FP192" s="83"/>
      <c r="FQ192" s="83"/>
      <c r="FR192" s="83"/>
      <c r="FS192" s="83"/>
      <c r="FT192" s="83"/>
      <c r="FU192" s="83"/>
      <c r="FV192" s="83"/>
      <c r="FW192" s="83"/>
      <c r="FX192" s="83"/>
      <c r="FY192" s="83"/>
      <c r="FZ192" s="83"/>
      <c r="GA192" s="83"/>
      <c r="GB192" s="83"/>
      <c r="GC192" s="83"/>
      <c r="GD192" s="83"/>
      <c r="GE192" s="83"/>
      <c r="GF192" s="83"/>
      <c r="GG192" s="83"/>
      <c r="GH192" s="83"/>
      <c r="GI192" s="83"/>
      <c r="GJ192" s="83"/>
      <c r="GK192" s="83"/>
      <c r="GL192" s="83"/>
      <c r="GM192" s="83"/>
      <c r="GN192" s="83"/>
      <c r="GO192" s="83"/>
      <c r="GP192" s="83"/>
      <c r="GQ192" s="83"/>
      <c r="GR192" s="83"/>
      <c r="GS192" s="83"/>
      <c r="GT192" s="83"/>
      <c r="GU192" s="83"/>
      <c r="GV192" s="83"/>
      <c r="GW192" s="83"/>
      <c r="GX192" s="83"/>
      <c r="GY192" s="83"/>
      <c r="GZ192" s="83"/>
      <c r="HA192" s="83"/>
      <c r="HB192" s="83"/>
      <c r="HC192" s="83"/>
      <c r="HD192" s="83"/>
      <c r="HE192" s="83"/>
      <c r="HF192" s="83"/>
      <c r="HG192" s="83"/>
      <c r="HH192" s="83"/>
      <c r="HI192" s="83"/>
      <c r="HJ192" s="83"/>
      <c r="HK192" s="83"/>
      <c r="HL192" s="83"/>
      <c r="HM192" s="83"/>
      <c r="HN192" s="83"/>
      <c r="HO192" s="83"/>
      <c r="HP192" s="83"/>
      <c r="HQ192" s="83"/>
      <c r="HR192" s="83"/>
      <c r="HS192" s="83"/>
      <c r="HT192" s="83"/>
      <c r="HU192" s="83"/>
      <c r="HV192" s="83"/>
      <c r="HW192" s="83"/>
      <c r="HX192" s="83"/>
      <c r="HY192" s="83"/>
      <c r="HZ192" s="83"/>
      <c r="IA192" s="83"/>
      <c r="IB192" s="83"/>
      <c r="IC192" s="83"/>
      <c r="ID192" s="83"/>
      <c r="IE192" s="83"/>
      <c r="IF192" s="83"/>
      <c r="IG192" s="83"/>
      <c r="IH192" s="83"/>
      <c r="II192" s="83"/>
      <c r="IJ192" s="83"/>
      <c r="IK192" s="83"/>
      <c r="IL192" s="83"/>
      <c r="IM192" s="83"/>
      <c r="IN192" s="83"/>
      <c r="IO192" s="83"/>
      <c r="IP192" s="83"/>
      <c r="IQ192" s="83"/>
      <c r="IR192" s="83"/>
      <c r="IS192" s="83"/>
      <c r="IT192" s="83"/>
      <c r="IU192" s="83"/>
      <c r="IV192" s="83"/>
      <c r="IW192" s="83"/>
    </row>
    <row r="193" customFormat="false" ht="22.5" hidden="false" customHeight="false" outlineLevel="0" collapsed="false">
      <c r="A193" s="54"/>
      <c r="B193" s="55" t="s">
        <v>42</v>
      </c>
      <c r="C193" s="56"/>
      <c r="D193" s="57"/>
      <c r="E193" s="56" t="s">
        <v>624</v>
      </c>
      <c r="F193" s="56" t="s">
        <v>625</v>
      </c>
      <c r="G193" s="58" t="s">
        <v>60</v>
      </c>
      <c r="H193" s="58" t="n">
        <v>4143</v>
      </c>
      <c r="I193" s="57" t="n">
        <v>479</v>
      </c>
      <c r="J193" s="57" t="s">
        <v>46</v>
      </c>
      <c r="K193" s="57"/>
      <c r="L193" s="53" t="s">
        <v>47</v>
      </c>
      <c r="M193" s="56" t="s">
        <v>624</v>
      </c>
      <c r="N193" s="0"/>
      <c r="O193" s="53" t="s">
        <v>125</v>
      </c>
      <c r="P193" s="60"/>
      <c r="Q193" s="53" t="n">
        <v>141</v>
      </c>
      <c r="R193" s="53" t="n">
        <v>141</v>
      </c>
      <c r="S193" s="61" t="n">
        <f aca="false">+R193-Q193</f>
        <v>0</v>
      </c>
      <c r="T193" s="47" t="s">
        <v>626</v>
      </c>
      <c r="U193" s="53" t="n">
        <v>31</v>
      </c>
      <c r="V193" s="53" t="n">
        <v>81</v>
      </c>
      <c r="W193" s="53" t="n">
        <v>124</v>
      </c>
      <c r="X193" s="53" t="n">
        <v>124</v>
      </c>
      <c r="Y193" s="46" t="n">
        <f aca="false">+X193-V193</f>
        <v>43</v>
      </c>
      <c r="Z193" s="61" t="n">
        <f aca="false">+X193-W193</f>
        <v>0</v>
      </c>
      <c r="AA193" s="15" t="s">
        <v>100</v>
      </c>
      <c r="AB193" s="47"/>
      <c r="AD193" s="62" t="n">
        <v>361735</v>
      </c>
      <c r="AE193" s="62" t="n">
        <v>138044</v>
      </c>
      <c r="AF193" s="63" t="s">
        <v>70</v>
      </c>
      <c r="AG193" s="64" t="n">
        <v>0.065</v>
      </c>
      <c r="AH193" s="65"/>
      <c r="AI193" s="66" t="s">
        <v>53</v>
      </c>
      <c r="AJ193" s="66" t="s">
        <v>4</v>
      </c>
      <c r="AK193" s="57" t="s">
        <v>627</v>
      </c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22.5" hidden="false" customHeight="false" outlineLevel="0" collapsed="false">
      <c r="A194" s="43"/>
      <c r="B194" s="11" t="s">
        <v>42</v>
      </c>
      <c r="E194" s="3" t="s">
        <v>624</v>
      </c>
      <c r="F194" s="3" t="s">
        <v>628</v>
      </c>
      <c r="G194" s="6" t="s">
        <v>60</v>
      </c>
      <c r="H194" s="6" t="n">
        <v>6206</v>
      </c>
      <c r="I194" s="4" t="n">
        <v>550</v>
      </c>
      <c r="J194" s="4" t="s">
        <v>46</v>
      </c>
      <c r="L194" s="1" t="s">
        <v>47</v>
      </c>
      <c r="M194" s="3" t="s">
        <v>624</v>
      </c>
      <c r="N194" s="45"/>
      <c r="O194" s="1" t="s">
        <v>86</v>
      </c>
      <c r="Q194" s="1" t="n">
        <v>654</v>
      </c>
      <c r="R194" s="1" t="n">
        <v>654</v>
      </c>
      <c r="S194" s="14" t="n">
        <f aca="false">+R194-Q194</f>
        <v>0</v>
      </c>
      <c r="T194" s="15" t="s">
        <v>484</v>
      </c>
      <c r="U194" s="1" t="n">
        <v>1441</v>
      </c>
      <c r="V194" s="1" t="n">
        <v>1031</v>
      </c>
      <c r="W194" s="1" t="n">
        <v>1522</v>
      </c>
      <c r="X194" s="1" t="n">
        <v>1522</v>
      </c>
      <c r="Y194" s="46" t="n">
        <f aca="false">+X194-V194</f>
        <v>491</v>
      </c>
      <c r="Z194" s="14" t="n">
        <f aca="false">+X194-W194</f>
        <v>0</v>
      </c>
      <c r="AA194" s="15" t="s">
        <v>171</v>
      </c>
      <c r="AB194" s="48"/>
      <c r="AC194" s="45"/>
      <c r="AD194" s="5" t="n">
        <v>309644</v>
      </c>
      <c r="AE194" s="5" t="n">
        <v>138115</v>
      </c>
      <c r="AF194" s="49" t="s">
        <v>52</v>
      </c>
      <c r="AG194" s="9" t="n">
        <v>0.13</v>
      </c>
      <c r="AH194" s="67" t="n">
        <v>9909</v>
      </c>
      <c r="AI194" s="1" t="s">
        <v>264</v>
      </c>
      <c r="AJ194" s="52" t="s">
        <v>4</v>
      </c>
      <c r="AK194" s="4" t="s">
        <v>64</v>
      </c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12.75" hidden="false" customHeight="false" outlineLevel="0" collapsed="false">
      <c r="A195" s="43"/>
      <c r="B195" s="11" t="n">
        <v>36503</v>
      </c>
      <c r="E195" s="68" t="s">
        <v>624</v>
      </c>
      <c r="F195" s="68" t="s">
        <v>629</v>
      </c>
      <c r="G195" s="6" t="s">
        <v>60</v>
      </c>
      <c r="H195" s="5" t="n">
        <v>6523</v>
      </c>
      <c r="I195" s="1"/>
      <c r="J195" s="69"/>
      <c r="K195" s="1"/>
      <c r="L195" s="68"/>
      <c r="M195" s="68" t="s">
        <v>151</v>
      </c>
      <c r="N195" s="1" t="s">
        <v>152</v>
      </c>
      <c r="O195" s="53" t="s">
        <v>76</v>
      </c>
      <c r="Q195" s="1"/>
      <c r="R195" s="14"/>
      <c r="S195" s="14" t="n">
        <f aca="false">+R195-Q195</f>
        <v>0</v>
      </c>
      <c r="T195" s="15" t="s">
        <v>166</v>
      </c>
      <c r="U195" s="1" t="n">
        <v>0</v>
      </c>
      <c r="V195" s="1" t="n">
        <v>245</v>
      </c>
      <c r="W195" s="1" t="n">
        <v>469</v>
      </c>
      <c r="X195" s="1" t="n">
        <v>469</v>
      </c>
      <c r="Y195" s="46" t="n">
        <f aca="false">+X195-V195</f>
        <v>224</v>
      </c>
      <c r="Z195" s="14" t="n">
        <f aca="false">+X195-W195</f>
        <v>0</v>
      </c>
      <c r="AA195" s="15" t="s">
        <v>100</v>
      </c>
      <c r="AB195" s="48"/>
      <c r="AC195" s="45"/>
      <c r="AD195" s="5"/>
      <c r="AE195" s="5" t="n">
        <v>138011</v>
      </c>
      <c r="AF195" s="44" t="s">
        <v>70</v>
      </c>
      <c r="AG195" s="50" t="n">
        <v>0.065</v>
      </c>
      <c r="AH195" s="73"/>
      <c r="AI195" s="52" t="s">
        <v>53</v>
      </c>
      <c r="AJ195" s="52" t="s">
        <v>4</v>
      </c>
      <c r="AK195" s="1" t="s">
        <v>630</v>
      </c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22.5" hidden="false" customHeight="false" outlineLevel="0" collapsed="false">
      <c r="A196" s="43"/>
      <c r="B196" s="11" t="s">
        <v>42</v>
      </c>
      <c r="E196" s="3" t="s">
        <v>624</v>
      </c>
      <c r="F196" s="3" t="s">
        <v>631</v>
      </c>
      <c r="G196" s="6" t="s">
        <v>60</v>
      </c>
      <c r="H196" s="6" t="n">
        <v>9659</v>
      </c>
      <c r="I196" s="4" t="n">
        <v>766</v>
      </c>
      <c r="J196" s="4" t="s">
        <v>46</v>
      </c>
      <c r="L196" s="1" t="s">
        <v>47</v>
      </c>
      <c r="M196" s="3" t="s">
        <v>624</v>
      </c>
      <c r="N196" s="45"/>
      <c r="O196" s="1" t="s">
        <v>164</v>
      </c>
      <c r="Q196" s="1" t="n">
        <v>2214</v>
      </c>
      <c r="R196" s="1" t="n">
        <v>2214</v>
      </c>
      <c r="S196" s="14" t="n">
        <f aca="false">+R196-Q196</f>
        <v>0</v>
      </c>
      <c r="T196" s="15" t="s">
        <v>170</v>
      </c>
      <c r="U196" s="1" t="n">
        <v>1450</v>
      </c>
      <c r="V196" s="1" t="n">
        <v>1789</v>
      </c>
      <c r="W196" s="1" t="n">
        <v>1722</v>
      </c>
      <c r="X196" s="1" t="n">
        <v>1722</v>
      </c>
      <c r="Y196" s="46" t="n">
        <f aca="false">+X196-V196</f>
        <v>-67</v>
      </c>
      <c r="Z196" s="14" t="n">
        <f aca="false">+X196-W196</f>
        <v>0</v>
      </c>
      <c r="AA196" s="15" t="s">
        <v>255</v>
      </c>
      <c r="AB196" s="48"/>
      <c r="AC196" s="45"/>
      <c r="AD196" s="5" t="n">
        <v>311129</v>
      </c>
      <c r="AE196" s="5" t="n">
        <v>133202</v>
      </c>
      <c r="AF196" s="49" t="s">
        <v>52</v>
      </c>
      <c r="AG196" s="50" t="n">
        <v>0.055</v>
      </c>
      <c r="AH196" s="51"/>
      <c r="AI196" s="52" t="s">
        <v>121</v>
      </c>
      <c r="AJ196" s="52" t="s">
        <v>4</v>
      </c>
      <c r="AK196" s="4" t="s">
        <v>632</v>
      </c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22.5" hidden="false" customHeight="false" outlineLevel="0" collapsed="false">
      <c r="A197" s="54"/>
      <c r="B197" s="55" t="s">
        <v>42</v>
      </c>
      <c r="C197" s="56"/>
      <c r="D197" s="57"/>
      <c r="E197" s="70" t="s">
        <v>624</v>
      </c>
      <c r="F197" s="70" t="s">
        <v>633</v>
      </c>
      <c r="G197" s="58" t="s">
        <v>60</v>
      </c>
      <c r="H197" s="62" t="n">
        <v>9753</v>
      </c>
      <c r="I197" s="53"/>
      <c r="J197" s="79"/>
      <c r="K197" s="53"/>
      <c r="L197" s="70"/>
      <c r="M197" s="70" t="s">
        <v>624</v>
      </c>
      <c r="N197" s="53"/>
      <c r="O197" s="53" t="s">
        <v>76</v>
      </c>
      <c r="P197" s="60"/>
      <c r="Q197" s="53" t="n">
        <v>191</v>
      </c>
      <c r="R197" s="53" t="n">
        <v>191</v>
      </c>
      <c r="S197" s="61" t="n">
        <f aca="false">+R197-Q197</f>
        <v>0</v>
      </c>
      <c r="T197" s="47" t="s">
        <v>634</v>
      </c>
      <c r="U197" s="53" t="n">
        <v>157</v>
      </c>
      <c r="V197" s="53" t="n">
        <v>149</v>
      </c>
      <c r="W197" s="53" t="n">
        <v>144</v>
      </c>
      <c r="X197" s="53" t="n">
        <v>144</v>
      </c>
      <c r="Y197" s="46" t="n">
        <f aca="false">+X197-V197</f>
        <v>-5</v>
      </c>
      <c r="Z197" s="61" t="n">
        <f aca="false">+X197-W197</f>
        <v>0</v>
      </c>
      <c r="AA197" s="15" t="s">
        <v>100</v>
      </c>
      <c r="AB197" s="71"/>
      <c r="AD197" s="62" t="n">
        <v>348109</v>
      </c>
      <c r="AE197" s="62" t="n">
        <v>136199</v>
      </c>
      <c r="AF197" s="59" t="s">
        <v>70</v>
      </c>
      <c r="AG197" s="64" t="n">
        <v>0.08</v>
      </c>
      <c r="AH197" s="65" t="n">
        <v>9812</v>
      </c>
      <c r="AI197" s="66" t="s">
        <v>81</v>
      </c>
      <c r="AJ197" s="66" t="s">
        <v>4</v>
      </c>
      <c r="AK197" s="53" t="s">
        <v>635</v>
      </c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false" outlineLevel="0" collapsed="false">
      <c r="A198" s="43"/>
      <c r="B198" s="11" t="s">
        <v>42</v>
      </c>
      <c r="E198" s="3" t="s">
        <v>636</v>
      </c>
      <c r="F198" s="3" t="s">
        <v>195</v>
      </c>
      <c r="G198" s="6" t="s">
        <v>60</v>
      </c>
      <c r="H198" s="6" t="n">
        <v>9693</v>
      </c>
      <c r="I198" s="4" t="n">
        <v>550</v>
      </c>
      <c r="J198" s="4" t="s">
        <v>46</v>
      </c>
      <c r="L198" s="1" t="s">
        <v>47</v>
      </c>
      <c r="M198" s="3" t="s">
        <v>637</v>
      </c>
      <c r="N198" s="45"/>
      <c r="O198" s="1" t="s">
        <v>86</v>
      </c>
      <c r="Q198" s="74"/>
      <c r="R198" s="14"/>
      <c r="S198" s="14" t="n">
        <f aca="false">+R198-Q198</f>
        <v>0</v>
      </c>
      <c r="T198" s="15" t="s">
        <v>197</v>
      </c>
      <c r="U198" s="74"/>
      <c r="V198" s="1" t="n">
        <v>228</v>
      </c>
      <c r="W198" s="74" t="n">
        <v>176</v>
      </c>
      <c r="X198" s="74" t="n">
        <v>176</v>
      </c>
      <c r="Y198" s="46" t="n">
        <f aca="false">+X198-V198</f>
        <v>-52</v>
      </c>
      <c r="Z198" s="14" t="n">
        <f aca="false">+X198-W198</f>
        <v>0</v>
      </c>
      <c r="AA198" s="15" t="s">
        <v>198</v>
      </c>
      <c r="AB198" s="48"/>
      <c r="AC198" s="45"/>
      <c r="AD198" s="5" t="n">
        <v>311845</v>
      </c>
      <c r="AE198" s="5" t="n">
        <v>27468</v>
      </c>
      <c r="AF198" s="49" t="s">
        <v>52</v>
      </c>
      <c r="AG198" s="50" t="n">
        <v>0.055</v>
      </c>
      <c r="AH198" s="51"/>
      <c r="AI198" s="52" t="s">
        <v>53</v>
      </c>
      <c r="AJ198" s="52" t="s">
        <v>4</v>
      </c>
      <c r="AK198" s="4" t="s">
        <v>638</v>
      </c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true" customHeight="false" outlineLevel="0" collapsed="false">
      <c r="A199" s="54"/>
      <c r="B199" s="55" t="s">
        <v>42</v>
      </c>
      <c r="C199" s="56"/>
      <c r="D199" s="57"/>
      <c r="E199" s="56" t="s">
        <v>463</v>
      </c>
      <c r="F199" s="56" t="s">
        <v>639</v>
      </c>
      <c r="G199" s="58" t="s">
        <v>60</v>
      </c>
      <c r="H199" s="58" t="n">
        <v>121</v>
      </c>
      <c r="I199" s="57" t="n">
        <v>764</v>
      </c>
      <c r="J199" s="57" t="s">
        <v>46</v>
      </c>
      <c r="K199" s="57"/>
      <c r="L199" s="53" t="s">
        <v>462</v>
      </c>
      <c r="M199" s="56" t="s">
        <v>463</v>
      </c>
      <c r="N199" s="0"/>
      <c r="O199" s="53" t="s">
        <v>640</v>
      </c>
      <c r="P199" s="60"/>
      <c r="Q199" s="53"/>
      <c r="R199" s="53"/>
      <c r="S199" s="61" t="n">
        <f aca="false">+R199-Q199</f>
        <v>0</v>
      </c>
      <c r="T199" s="47"/>
      <c r="U199" s="53"/>
      <c r="V199" s="53"/>
      <c r="W199" s="53"/>
      <c r="X199" s="53"/>
      <c r="Y199" s="46" t="n">
        <f aca="false">+X199-V199</f>
        <v>0</v>
      </c>
      <c r="Z199" s="61" t="n">
        <f aca="false">+X199-W199</f>
        <v>0</v>
      </c>
      <c r="AA199" s="47"/>
      <c r="AB199" s="71"/>
      <c r="AD199" s="62" t="n">
        <v>329382</v>
      </c>
      <c r="AE199" s="62" t="n">
        <v>27749</v>
      </c>
      <c r="AF199" s="63" t="s">
        <v>52</v>
      </c>
      <c r="AG199" s="64" t="n">
        <v>0.06</v>
      </c>
      <c r="AH199" s="65"/>
      <c r="AI199" s="66" t="s">
        <v>53</v>
      </c>
      <c r="AJ199" s="66"/>
      <c r="AK199" s="57" t="s">
        <v>473</v>
      </c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22.5" hidden="true" customHeight="false" outlineLevel="0" collapsed="false">
      <c r="A200" s="43"/>
      <c r="B200" s="11" t="s">
        <v>42</v>
      </c>
      <c r="E200" s="68" t="s">
        <v>460</v>
      </c>
      <c r="F200" s="68" t="s">
        <v>641</v>
      </c>
      <c r="G200" s="6" t="s">
        <v>60</v>
      </c>
      <c r="H200" s="5" t="n">
        <v>268</v>
      </c>
      <c r="I200" s="1"/>
      <c r="J200" s="69"/>
      <c r="K200" s="1"/>
      <c r="L200" s="68"/>
      <c r="M200" s="68" t="s">
        <v>463</v>
      </c>
      <c r="N200" s="1"/>
      <c r="O200" s="1" t="s">
        <v>640</v>
      </c>
      <c r="Q200" s="1"/>
      <c r="R200" s="1"/>
      <c r="S200" s="14" t="n">
        <f aca="false">+R200-Q200</f>
        <v>0</v>
      </c>
      <c r="T200" s="15" t="s">
        <v>642</v>
      </c>
      <c r="U200" s="1"/>
      <c r="V200" s="1"/>
      <c r="W200" s="1"/>
      <c r="X200" s="1"/>
      <c r="Y200" s="46" t="n">
        <f aca="false">+X200-V200</f>
        <v>0</v>
      </c>
      <c r="Z200" s="14" t="n">
        <f aca="false">+X200-W200</f>
        <v>0</v>
      </c>
      <c r="AA200" s="15" t="s">
        <v>642</v>
      </c>
      <c r="AB200" s="48"/>
      <c r="AC200" s="45"/>
      <c r="AD200" s="67" t="s">
        <v>3</v>
      </c>
      <c r="AE200" s="5"/>
      <c r="AF200" s="44" t="s">
        <v>52</v>
      </c>
      <c r="AG200" s="50" t="n">
        <v>0.07</v>
      </c>
      <c r="AH200" s="73"/>
      <c r="AI200" s="52" t="s">
        <v>121</v>
      </c>
      <c r="AJ200" s="78"/>
      <c r="AK200" s="1" t="s">
        <v>643</v>
      </c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true" customHeight="false" outlineLevel="0" collapsed="false">
      <c r="A201" s="43"/>
      <c r="B201" s="11" t="n">
        <v>36452</v>
      </c>
      <c r="E201" s="3" t="s">
        <v>329</v>
      </c>
      <c r="F201" s="68" t="s">
        <v>644</v>
      </c>
      <c r="G201" s="6" t="s">
        <v>60</v>
      </c>
      <c r="H201" s="5" t="n">
        <v>275</v>
      </c>
      <c r="I201" s="1"/>
      <c r="J201" s="69" t="s">
        <v>46</v>
      </c>
      <c r="K201" s="1"/>
      <c r="L201" s="1" t="s">
        <v>47</v>
      </c>
      <c r="M201" s="3" t="s">
        <v>331</v>
      </c>
      <c r="N201" s="1" t="s">
        <v>152</v>
      </c>
      <c r="O201" s="1" t="s">
        <v>640</v>
      </c>
      <c r="Q201" s="1"/>
      <c r="R201" s="14"/>
      <c r="S201" s="14" t="n">
        <f aca="false">+R201-Q201</f>
        <v>0</v>
      </c>
      <c r="T201" s="15" t="s">
        <v>642</v>
      </c>
      <c r="U201" s="1"/>
      <c r="V201" s="1"/>
      <c r="W201" s="1"/>
      <c r="X201" s="1"/>
      <c r="Y201" s="46" t="n">
        <f aca="false">+X201-V201</f>
        <v>0</v>
      </c>
      <c r="Z201" s="14" t="n">
        <f aca="false">+X201-W201</f>
        <v>0</v>
      </c>
      <c r="AA201" s="15" t="s">
        <v>642</v>
      </c>
      <c r="AB201" s="48"/>
      <c r="AC201" s="45"/>
      <c r="AD201" s="5"/>
      <c r="AE201" s="5" t="s">
        <v>202</v>
      </c>
      <c r="AF201" s="44" t="s">
        <v>70</v>
      </c>
      <c r="AG201" s="50"/>
      <c r="AH201" s="73"/>
      <c r="AI201" s="52"/>
      <c r="AJ201" s="52" t="s">
        <v>4</v>
      </c>
      <c r="AK201" s="1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22.5" hidden="false" customHeight="false" outlineLevel="0" collapsed="false">
      <c r="A202" s="43"/>
      <c r="B202" s="11" t="s">
        <v>42</v>
      </c>
      <c r="E202" s="3" t="s">
        <v>636</v>
      </c>
      <c r="F202" s="3" t="s">
        <v>200</v>
      </c>
      <c r="G202" s="6" t="s">
        <v>60</v>
      </c>
      <c r="H202" s="6" t="n">
        <v>9694</v>
      </c>
      <c r="I202" s="4" t="n">
        <v>550</v>
      </c>
      <c r="J202" s="4" t="s">
        <v>46</v>
      </c>
      <c r="L202" s="1" t="s">
        <v>47</v>
      </c>
      <c r="M202" s="3" t="s">
        <v>637</v>
      </c>
      <c r="N202" s="45"/>
      <c r="O202" s="1" t="s">
        <v>86</v>
      </c>
      <c r="Q202" s="1" t="n">
        <v>2131</v>
      </c>
      <c r="R202" s="14" t="n">
        <v>2141</v>
      </c>
      <c r="S202" s="14" t="n">
        <f aca="false">+R202-Q202</f>
        <v>10</v>
      </c>
      <c r="T202" s="15" t="s">
        <v>165</v>
      </c>
      <c r="U202" s="1" t="n">
        <v>1913</v>
      </c>
      <c r="V202" s="1" t="n">
        <v>1861</v>
      </c>
      <c r="W202" s="1" t="n">
        <v>1917</v>
      </c>
      <c r="X202" s="1" t="n">
        <v>1841</v>
      </c>
      <c r="Y202" s="46" t="n">
        <f aca="false">+X202-V202</f>
        <v>-20</v>
      </c>
      <c r="Z202" s="14" t="n">
        <f aca="false">+X202-W202</f>
        <v>-76</v>
      </c>
      <c r="AA202" s="47" t="s">
        <v>201</v>
      </c>
      <c r="AB202" s="48"/>
      <c r="AC202" s="45"/>
      <c r="AD202" s="5" t="n">
        <v>313590</v>
      </c>
      <c r="AE202" s="5" t="n">
        <v>126298</v>
      </c>
      <c r="AF202" s="49" t="s">
        <v>52</v>
      </c>
      <c r="AG202" s="50" t="n">
        <v>0.05</v>
      </c>
      <c r="AH202" s="51"/>
      <c r="AI202" s="52" t="s">
        <v>121</v>
      </c>
      <c r="AJ202" s="52" t="s">
        <v>4</v>
      </c>
      <c r="AK202" s="4" t="s">
        <v>638</v>
      </c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true" customHeight="false" outlineLevel="0" collapsed="false">
      <c r="A203" s="54"/>
      <c r="B203" s="55" t="s">
        <v>42</v>
      </c>
      <c r="C203" s="56"/>
      <c r="D203" s="57"/>
      <c r="E203" s="56" t="s">
        <v>415</v>
      </c>
      <c r="F203" s="56" t="s">
        <v>645</v>
      </c>
      <c r="G203" s="58" t="s">
        <v>60</v>
      </c>
      <c r="H203" s="58" t="n">
        <v>308</v>
      </c>
      <c r="I203" s="57" t="s">
        <v>114</v>
      </c>
      <c r="J203" s="57" t="s">
        <v>46</v>
      </c>
      <c r="K203" s="57"/>
      <c r="L203" s="53" t="s">
        <v>47</v>
      </c>
      <c r="M203" s="56" t="s">
        <v>417</v>
      </c>
      <c r="N203" s="0"/>
      <c r="O203" s="53" t="s">
        <v>640</v>
      </c>
      <c r="P203" s="60"/>
      <c r="Q203" s="53"/>
      <c r="R203" s="53"/>
      <c r="S203" s="61" t="n">
        <f aca="false">+R203-Q203</f>
        <v>0</v>
      </c>
      <c r="T203" s="82" t="s">
        <v>646</v>
      </c>
      <c r="U203" s="53"/>
      <c r="V203" s="53"/>
      <c r="W203" s="53"/>
      <c r="X203" s="53"/>
      <c r="Y203" s="46" t="n">
        <f aca="false">+X203-V203</f>
        <v>0</v>
      </c>
      <c r="Z203" s="61" t="n">
        <f aca="false">+X203-W203</f>
        <v>0</v>
      </c>
      <c r="AA203" s="82" t="s">
        <v>646</v>
      </c>
      <c r="AB203" s="71"/>
      <c r="AD203" s="0"/>
      <c r="AE203" s="62"/>
      <c r="AF203" s="63" t="s">
        <v>429</v>
      </c>
      <c r="AG203" s="64" t="n">
        <v>0.06</v>
      </c>
      <c r="AH203" s="65"/>
      <c r="AI203" s="66" t="s">
        <v>53</v>
      </c>
      <c r="AJ203" s="66" t="s">
        <v>4</v>
      </c>
      <c r="AK203" s="57" t="s">
        <v>418</v>
      </c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54"/>
      <c r="B204" s="55" t="s">
        <v>42</v>
      </c>
      <c r="C204" s="56"/>
      <c r="D204" s="57"/>
      <c r="E204" s="56" t="s">
        <v>647</v>
      </c>
      <c r="F204" s="56" t="s">
        <v>596</v>
      </c>
      <c r="G204" s="58" t="s">
        <v>60</v>
      </c>
      <c r="H204" s="58" t="n">
        <v>4251</v>
      </c>
      <c r="I204" s="57" t="n">
        <v>555</v>
      </c>
      <c r="J204" s="57" t="s">
        <v>46</v>
      </c>
      <c r="K204" s="57"/>
      <c r="L204" s="53" t="s">
        <v>47</v>
      </c>
      <c r="M204" s="56" t="s">
        <v>647</v>
      </c>
      <c r="N204" s="0"/>
      <c r="O204" s="53" t="s">
        <v>76</v>
      </c>
      <c r="P204" s="60"/>
      <c r="Q204" s="53" t="n">
        <v>10</v>
      </c>
      <c r="R204" s="53" t="n">
        <v>10</v>
      </c>
      <c r="S204" s="61" t="n">
        <f aca="false">+R204-Q204</f>
        <v>0</v>
      </c>
      <c r="T204" s="47" t="s">
        <v>63</v>
      </c>
      <c r="U204" s="53" t="n">
        <v>25</v>
      </c>
      <c r="V204" s="53" t="n">
        <v>25</v>
      </c>
      <c r="W204" s="53" t="n">
        <v>16</v>
      </c>
      <c r="X204" s="53" t="n">
        <v>16</v>
      </c>
      <c r="Y204" s="46" t="n">
        <f aca="false">+X204-V204</f>
        <v>-9</v>
      </c>
      <c r="Z204" s="61" t="n">
        <f aca="false">+X204-W204</f>
        <v>0</v>
      </c>
      <c r="AA204" s="47" t="s">
        <v>69</v>
      </c>
      <c r="AB204" s="71"/>
      <c r="AD204" s="62" t="n">
        <v>309482</v>
      </c>
      <c r="AE204" s="62" t="n">
        <v>138863</v>
      </c>
      <c r="AF204" s="63" t="s">
        <v>52</v>
      </c>
      <c r="AG204" s="64" t="n">
        <v>0.1</v>
      </c>
      <c r="AH204" s="65" t="n">
        <v>9812</v>
      </c>
      <c r="AI204" s="66" t="s">
        <v>81</v>
      </c>
      <c r="AJ204" s="66" t="s">
        <v>4</v>
      </c>
      <c r="AK204" s="57" t="s">
        <v>648</v>
      </c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43"/>
      <c r="B205" s="11" t="s">
        <v>42</v>
      </c>
      <c r="C205" s="68"/>
      <c r="D205" s="1"/>
      <c r="E205" s="3" t="s">
        <v>649</v>
      </c>
      <c r="F205" s="3" t="s">
        <v>650</v>
      </c>
      <c r="G205" s="6" t="s">
        <v>60</v>
      </c>
      <c r="H205" s="6" t="n">
        <v>4074</v>
      </c>
      <c r="I205" s="4" t="n">
        <v>601</v>
      </c>
      <c r="J205" s="4" t="s">
        <v>46</v>
      </c>
      <c r="L205" s="44" t="s">
        <v>47</v>
      </c>
      <c r="M205" s="3" t="s">
        <v>649</v>
      </c>
      <c r="N205" s="45"/>
      <c r="O205" s="1" t="s">
        <v>206</v>
      </c>
      <c r="Q205" s="1" t="n">
        <v>308</v>
      </c>
      <c r="R205" s="1" t="n">
        <v>308</v>
      </c>
      <c r="S205" s="14" t="n">
        <f aca="false">+R205-Q205</f>
        <v>0</v>
      </c>
      <c r="T205" s="15" t="s">
        <v>89</v>
      </c>
      <c r="U205" s="1" t="n">
        <v>242</v>
      </c>
      <c r="V205" s="1" t="n">
        <v>242</v>
      </c>
      <c r="W205" s="1" t="n">
        <v>206</v>
      </c>
      <c r="X205" s="1" t="n">
        <v>206</v>
      </c>
      <c r="Y205" s="46" t="n">
        <f aca="false">+X205-V205</f>
        <v>-36</v>
      </c>
      <c r="Z205" s="14" t="n">
        <f aca="false">+X205-W205</f>
        <v>0</v>
      </c>
      <c r="AA205" s="15" t="s">
        <v>63</v>
      </c>
      <c r="AB205" s="48"/>
      <c r="AC205" s="45"/>
      <c r="AD205" s="5" t="n">
        <v>314655</v>
      </c>
      <c r="AE205" s="5" t="n">
        <v>133240</v>
      </c>
      <c r="AF205" s="4" t="s">
        <v>70</v>
      </c>
      <c r="AG205" s="50" t="n">
        <v>0.085</v>
      </c>
      <c r="AH205" s="51" t="n">
        <v>9812</v>
      </c>
      <c r="AI205" s="52" t="s">
        <v>81</v>
      </c>
      <c r="AJ205" s="52" t="s">
        <v>4</v>
      </c>
      <c r="AK205" s="4" t="s">
        <v>651</v>
      </c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true" customHeight="false" outlineLevel="0" collapsed="false">
      <c r="A206" s="54"/>
      <c r="B206" s="55" t="s">
        <v>42</v>
      </c>
      <c r="C206" s="56"/>
      <c r="D206" s="57"/>
      <c r="E206" s="70" t="s">
        <v>130</v>
      </c>
      <c r="F206" s="70" t="s">
        <v>652</v>
      </c>
      <c r="G206" s="58" t="s">
        <v>60</v>
      </c>
      <c r="H206" s="62" t="n">
        <v>338</v>
      </c>
      <c r="I206" s="53"/>
      <c r="J206" s="79"/>
      <c r="K206" s="53"/>
      <c r="L206" s="70"/>
      <c r="M206" s="70" t="s">
        <v>130</v>
      </c>
      <c r="N206" s="53"/>
      <c r="O206" s="53" t="s">
        <v>640</v>
      </c>
      <c r="P206" s="60"/>
      <c r="Q206" s="53"/>
      <c r="R206" s="53"/>
      <c r="S206" s="61" t="n">
        <f aca="false">+R206-Q206</f>
        <v>0</v>
      </c>
      <c r="T206" s="47" t="s">
        <v>653</v>
      </c>
      <c r="U206" s="53"/>
      <c r="V206" s="53"/>
      <c r="W206" s="53"/>
      <c r="X206" s="53"/>
      <c r="Y206" s="46" t="n">
        <f aca="false">+X206-V206</f>
        <v>0</v>
      </c>
      <c r="Z206" s="61" t="n">
        <f aca="false">+X206-W206</f>
        <v>0</v>
      </c>
      <c r="AA206" s="47" t="s">
        <v>653</v>
      </c>
      <c r="AB206" s="71"/>
      <c r="AD206" s="62" t="n">
        <v>355474</v>
      </c>
      <c r="AE206" s="62" t="n">
        <v>57079</v>
      </c>
      <c r="AF206" s="59" t="s">
        <v>70</v>
      </c>
      <c r="AG206" s="64"/>
      <c r="AH206" s="80"/>
      <c r="AI206" s="109"/>
      <c r="AJ206" s="66" t="s">
        <v>4</v>
      </c>
      <c r="AK206" s="53" t="s">
        <v>654</v>
      </c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false" outlineLevel="0" collapsed="false">
      <c r="A207" s="43"/>
      <c r="B207" s="11" t="s">
        <v>42</v>
      </c>
      <c r="E207" s="68" t="s">
        <v>649</v>
      </c>
      <c r="F207" s="68" t="s">
        <v>655</v>
      </c>
      <c r="G207" s="6" t="s">
        <v>60</v>
      </c>
      <c r="H207" s="5" t="n">
        <v>9733</v>
      </c>
      <c r="I207" s="1"/>
      <c r="J207" s="69"/>
      <c r="K207" s="1"/>
      <c r="L207" s="68"/>
      <c r="M207" s="68" t="s">
        <v>649</v>
      </c>
      <c r="N207" s="1"/>
      <c r="O207" s="1" t="s">
        <v>76</v>
      </c>
      <c r="Q207" s="1"/>
      <c r="R207" s="1" t="n">
        <v>304</v>
      </c>
      <c r="S207" s="14" t="n">
        <f aca="false">+R207-Q207</f>
        <v>304</v>
      </c>
      <c r="T207" s="15" t="s">
        <v>63</v>
      </c>
      <c r="U207" s="1" t="n">
        <v>0</v>
      </c>
      <c r="V207" s="1" t="n">
        <v>255</v>
      </c>
      <c r="W207" s="1" t="n">
        <v>255</v>
      </c>
      <c r="X207" s="1" t="n">
        <v>255</v>
      </c>
      <c r="Y207" s="46" t="n">
        <f aca="false">+X207-V207</f>
        <v>0</v>
      </c>
      <c r="Z207" s="14" t="n">
        <f aca="false">+X207-W207</f>
        <v>0</v>
      </c>
      <c r="AA207" s="15" t="s">
        <v>63</v>
      </c>
      <c r="AB207" s="48"/>
      <c r="AC207" s="45"/>
      <c r="AD207" s="5" t="n">
        <v>340572</v>
      </c>
      <c r="AE207" s="5" t="n">
        <v>135857</v>
      </c>
      <c r="AF207" s="44" t="s">
        <v>70</v>
      </c>
      <c r="AG207" s="50" t="n">
        <v>0.14</v>
      </c>
      <c r="AH207" s="51" t="n">
        <v>9812</v>
      </c>
      <c r="AI207" s="52" t="s">
        <v>81</v>
      </c>
      <c r="AJ207" s="52" t="s">
        <v>4</v>
      </c>
      <c r="AK207" s="1" t="s">
        <v>656</v>
      </c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false" outlineLevel="0" collapsed="false">
      <c r="A208" s="43"/>
      <c r="B208" s="11" t="s">
        <v>42</v>
      </c>
      <c r="E208" s="3" t="s">
        <v>657</v>
      </c>
      <c r="F208" s="3" t="s">
        <v>658</v>
      </c>
      <c r="G208" s="6" t="s">
        <v>60</v>
      </c>
      <c r="H208" s="6" t="n">
        <v>5051</v>
      </c>
      <c r="I208" s="4" t="n">
        <v>556</v>
      </c>
      <c r="J208" s="4" t="s">
        <v>46</v>
      </c>
      <c r="L208" s="1" t="s">
        <v>47</v>
      </c>
      <c r="M208" s="3" t="s">
        <v>659</v>
      </c>
      <c r="N208" s="45"/>
      <c r="O208" s="1" t="s">
        <v>76</v>
      </c>
      <c r="Q208" s="1" t="n">
        <v>259</v>
      </c>
      <c r="R208" s="1" t="n">
        <v>259</v>
      </c>
      <c r="S208" s="14" t="n">
        <f aca="false">+R208-Q208</f>
        <v>0</v>
      </c>
      <c r="T208" s="15" t="s">
        <v>89</v>
      </c>
      <c r="U208" s="1" t="n">
        <v>221</v>
      </c>
      <c r="V208" s="1" t="n">
        <v>221</v>
      </c>
      <c r="W208" s="1" t="n">
        <v>366</v>
      </c>
      <c r="X208" s="1" t="n">
        <v>366</v>
      </c>
      <c r="Y208" s="46" t="n">
        <f aca="false">+X208-V208</f>
        <v>145</v>
      </c>
      <c r="Z208" s="14" t="n">
        <f aca="false">+X208-W208</f>
        <v>0</v>
      </c>
      <c r="AA208" s="15" t="s">
        <v>63</v>
      </c>
      <c r="AB208" s="48"/>
      <c r="AC208" s="45"/>
      <c r="AD208" s="5" t="n">
        <v>369995</v>
      </c>
      <c r="AE208" s="5" t="n">
        <v>130541</v>
      </c>
      <c r="AF208" s="49" t="s">
        <v>52</v>
      </c>
      <c r="AG208" s="50" t="n">
        <v>0.136</v>
      </c>
      <c r="AH208" s="51" t="n">
        <v>9904</v>
      </c>
      <c r="AI208" s="52" t="s">
        <v>71</v>
      </c>
      <c r="AJ208" s="52" t="s">
        <v>4</v>
      </c>
      <c r="AK208" s="4" t="s">
        <v>660</v>
      </c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2.75" hidden="false" customHeight="false" outlineLevel="0" collapsed="false">
      <c r="A209" s="43"/>
      <c r="B209" s="11" t="s">
        <v>42</v>
      </c>
      <c r="E209" s="3" t="s">
        <v>657</v>
      </c>
      <c r="F209" s="3" t="s">
        <v>661</v>
      </c>
      <c r="G209" s="6" t="s">
        <v>60</v>
      </c>
      <c r="H209" s="6" t="n">
        <v>6026</v>
      </c>
      <c r="I209" s="4" t="n">
        <v>766</v>
      </c>
      <c r="J209" s="4" t="s">
        <v>662</v>
      </c>
      <c r="L209" s="1" t="s">
        <v>47</v>
      </c>
      <c r="M209" s="3" t="s">
        <v>659</v>
      </c>
      <c r="N209" s="45"/>
      <c r="O209" s="1" t="s">
        <v>663</v>
      </c>
      <c r="Q209" s="1" t="n">
        <v>71</v>
      </c>
      <c r="R209" s="1" t="n">
        <v>71</v>
      </c>
      <c r="S209" s="14" t="n">
        <f aca="false">+R209-Q209</f>
        <v>0</v>
      </c>
      <c r="T209" s="15" t="s">
        <v>63</v>
      </c>
      <c r="U209" s="1" t="n">
        <v>0</v>
      </c>
      <c r="V209" s="1" t="n">
        <v>175</v>
      </c>
      <c r="W209" s="1" t="n">
        <v>177</v>
      </c>
      <c r="X209" s="1" t="n">
        <v>177</v>
      </c>
      <c r="Y209" s="46" t="n">
        <f aca="false">+X209-V209</f>
        <v>2</v>
      </c>
      <c r="Z209" s="14" t="n">
        <f aca="false">+X209-W209</f>
        <v>0</v>
      </c>
      <c r="AA209" s="15" t="s">
        <v>63</v>
      </c>
      <c r="AB209" s="15"/>
      <c r="AC209" s="45"/>
      <c r="AD209" s="5" t="n">
        <v>369999</v>
      </c>
      <c r="AE209" s="5" t="n">
        <v>138498</v>
      </c>
      <c r="AF209" s="49" t="s">
        <v>52</v>
      </c>
      <c r="AG209" s="50" t="n">
        <v>0.153</v>
      </c>
      <c r="AH209" s="51" t="n">
        <v>9904</v>
      </c>
      <c r="AI209" s="52" t="s">
        <v>71</v>
      </c>
      <c r="AJ209" s="52" t="s">
        <v>4</v>
      </c>
      <c r="AK209" s="4" t="s">
        <v>660</v>
      </c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12.75" hidden="false" customHeight="false" outlineLevel="0" collapsed="false">
      <c r="A210" s="43"/>
      <c r="B210" s="11" t="s">
        <v>42</v>
      </c>
      <c r="E210" s="3" t="s">
        <v>664</v>
      </c>
      <c r="F210" s="3" t="s">
        <v>665</v>
      </c>
      <c r="G210" s="6" t="s">
        <v>60</v>
      </c>
      <c r="H210" s="6" t="n">
        <v>5850</v>
      </c>
      <c r="I210" s="4" t="n">
        <v>429</v>
      </c>
      <c r="J210" s="4" t="s">
        <v>46</v>
      </c>
      <c r="L210" s="1" t="s">
        <v>47</v>
      </c>
      <c r="M210" s="3" t="s">
        <v>666</v>
      </c>
      <c r="N210" s="45"/>
      <c r="O210" s="1" t="s">
        <v>117</v>
      </c>
      <c r="Q210" s="1" t="n">
        <v>125</v>
      </c>
      <c r="R210" s="1" t="n">
        <v>125</v>
      </c>
      <c r="S210" s="14" t="n">
        <f aca="false">+R210-Q210</f>
        <v>0</v>
      </c>
      <c r="T210" s="15" t="s">
        <v>63</v>
      </c>
      <c r="U210" s="1" t="n">
        <v>189</v>
      </c>
      <c r="V210" s="1" t="n">
        <v>189</v>
      </c>
      <c r="W210" s="1" t="n">
        <v>187</v>
      </c>
      <c r="X210" s="1" t="n">
        <v>187</v>
      </c>
      <c r="Y210" s="46" t="n">
        <f aca="false">+X210-V210</f>
        <v>-2</v>
      </c>
      <c r="Z210" s="14" t="n">
        <f aca="false">+X210-W210</f>
        <v>0</v>
      </c>
      <c r="AA210" s="47" t="s">
        <v>69</v>
      </c>
      <c r="AB210" s="15"/>
      <c r="AC210" s="45"/>
      <c r="AD210" s="5" t="n">
        <v>370005</v>
      </c>
      <c r="AE210" s="5" t="n">
        <v>139379</v>
      </c>
      <c r="AF210" s="49" t="s">
        <v>52</v>
      </c>
      <c r="AG210" s="50" t="n">
        <v>0.197</v>
      </c>
      <c r="AH210" s="51" t="n">
        <v>9905</v>
      </c>
      <c r="AI210" s="52" t="s">
        <v>71</v>
      </c>
      <c r="AJ210" s="52" t="s">
        <v>4</v>
      </c>
      <c r="AK210" s="4" t="s">
        <v>667</v>
      </c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true" customHeight="false" outlineLevel="0" collapsed="false">
      <c r="A211" s="54"/>
      <c r="B211" s="55" t="s">
        <v>42</v>
      </c>
      <c r="C211" s="56"/>
      <c r="D211" s="57"/>
      <c r="E211" s="56" t="s">
        <v>265</v>
      </c>
      <c r="F211" s="56" t="s">
        <v>668</v>
      </c>
      <c r="G211" s="58" t="s">
        <v>60</v>
      </c>
      <c r="H211" s="58" t="n">
        <v>2692</v>
      </c>
      <c r="I211" s="57" t="n">
        <v>757</v>
      </c>
      <c r="J211" s="57" t="s">
        <v>46</v>
      </c>
      <c r="K211" s="57"/>
      <c r="L211" s="59" t="s">
        <v>47</v>
      </c>
      <c r="M211" s="56" t="s">
        <v>271</v>
      </c>
      <c r="N211" s="0"/>
      <c r="O211" s="53" t="s">
        <v>62</v>
      </c>
      <c r="P211" s="60"/>
      <c r="Q211" s="53"/>
      <c r="R211" s="61"/>
      <c r="S211" s="61" t="n">
        <f aca="false">+R211-Q211</f>
        <v>0</v>
      </c>
      <c r="T211" s="82" t="s">
        <v>669</v>
      </c>
      <c r="U211" s="53"/>
      <c r="V211" s="53"/>
      <c r="W211" s="53"/>
      <c r="X211" s="53"/>
      <c r="Y211" s="46" t="n">
        <f aca="false">+X211-V211</f>
        <v>0</v>
      </c>
      <c r="Z211" s="61" t="n">
        <f aca="false">+X211-W211</f>
        <v>0</v>
      </c>
      <c r="AA211" s="82" t="s">
        <v>669</v>
      </c>
      <c r="AB211" s="71"/>
      <c r="AD211" s="0"/>
      <c r="AE211" s="62" t="n">
        <v>26682</v>
      </c>
      <c r="AF211" s="63" t="s">
        <v>52</v>
      </c>
      <c r="AG211" s="64" t="n">
        <v>0.06</v>
      </c>
      <c r="AH211" s="65"/>
      <c r="AI211" s="66" t="s">
        <v>53</v>
      </c>
      <c r="AJ211" s="66" t="s">
        <v>4</v>
      </c>
      <c r="AK211" s="57" t="s">
        <v>64</v>
      </c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true" customHeight="false" outlineLevel="0" collapsed="false">
      <c r="A212" s="54"/>
      <c r="B212" s="55" t="s">
        <v>42</v>
      </c>
      <c r="C212" s="56"/>
      <c r="D212" s="57"/>
      <c r="E212" s="70" t="s">
        <v>137</v>
      </c>
      <c r="F212" s="70" t="s">
        <v>670</v>
      </c>
      <c r="G212" s="58" t="s">
        <v>60</v>
      </c>
      <c r="H212" s="62" t="n">
        <v>2695</v>
      </c>
      <c r="I212" s="53"/>
      <c r="J212" s="79"/>
      <c r="K212" s="53"/>
      <c r="L212" s="70"/>
      <c r="M212" s="70" t="s">
        <v>137</v>
      </c>
      <c r="N212" s="53"/>
      <c r="O212" s="53" t="s">
        <v>62</v>
      </c>
      <c r="P212" s="60"/>
      <c r="Q212" s="53"/>
      <c r="R212" s="61"/>
      <c r="S212" s="61" t="n">
        <f aca="false">+R212-Q212</f>
        <v>0</v>
      </c>
      <c r="T212" s="82" t="s">
        <v>669</v>
      </c>
      <c r="U212" s="53"/>
      <c r="V212" s="53"/>
      <c r="W212" s="53"/>
      <c r="X212" s="53"/>
      <c r="Y212" s="46" t="n">
        <f aca="false">+X212-V212</f>
        <v>0</v>
      </c>
      <c r="Z212" s="61" t="n">
        <f aca="false">+X212-W212</f>
        <v>0</v>
      </c>
      <c r="AA212" s="82" t="s">
        <v>669</v>
      </c>
      <c r="AB212" s="71"/>
      <c r="AD212" s="108" t="n">
        <v>311827</v>
      </c>
      <c r="AE212" s="62" t="n">
        <v>27452</v>
      </c>
      <c r="AF212" s="59" t="s">
        <v>52</v>
      </c>
      <c r="AG212" s="64" t="n">
        <v>0.06</v>
      </c>
      <c r="AH212" s="80"/>
      <c r="AI212" s="66" t="s">
        <v>53</v>
      </c>
      <c r="AJ212" s="66" t="s">
        <v>4</v>
      </c>
      <c r="AK212" s="53" t="s">
        <v>671</v>
      </c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true" customHeight="false" outlineLevel="0" collapsed="false">
      <c r="A213" s="54"/>
      <c r="B213" s="55" t="s">
        <v>42</v>
      </c>
      <c r="C213" s="70"/>
      <c r="D213" s="53"/>
      <c r="E213" s="68" t="s">
        <v>460</v>
      </c>
      <c r="F213" s="56" t="s">
        <v>672</v>
      </c>
      <c r="G213" s="58" t="s">
        <v>60</v>
      </c>
      <c r="H213" s="58" t="n">
        <v>3007</v>
      </c>
      <c r="I213" s="57" t="n">
        <v>801</v>
      </c>
      <c r="J213" s="57" t="s">
        <v>46</v>
      </c>
      <c r="K213" s="57"/>
      <c r="L213" s="53" t="s">
        <v>462</v>
      </c>
      <c r="M213" s="56" t="s">
        <v>463</v>
      </c>
      <c r="N213" s="0"/>
      <c r="O213" s="53" t="s">
        <v>464</v>
      </c>
      <c r="P213" s="60"/>
      <c r="Q213" s="53"/>
      <c r="R213" s="61"/>
      <c r="S213" s="61" t="n">
        <f aca="false">+R213-Q213</f>
        <v>0</v>
      </c>
      <c r="T213" s="47" t="s">
        <v>673</v>
      </c>
      <c r="U213" s="53"/>
      <c r="V213" s="53"/>
      <c r="W213" s="53"/>
      <c r="X213" s="53"/>
      <c r="Y213" s="46" t="n">
        <f aca="false">+X213-V213</f>
        <v>0</v>
      </c>
      <c r="Z213" s="61" t="n">
        <f aca="false">+X213-W213</f>
        <v>0</v>
      </c>
      <c r="AA213" s="47" t="s">
        <v>673</v>
      </c>
      <c r="AB213" s="71"/>
      <c r="AD213" s="0"/>
      <c r="AE213" s="62" t="n">
        <v>27604</v>
      </c>
      <c r="AF213" s="63" t="s">
        <v>52</v>
      </c>
      <c r="AG213" s="64" t="n">
        <v>0.025</v>
      </c>
      <c r="AH213" s="65"/>
      <c r="AI213" s="66" t="s">
        <v>53</v>
      </c>
      <c r="AJ213" s="66"/>
      <c r="AK213" s="57" t="s">
        <v>467</v>
      </c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22.5" hidden="false" customHeight="false" outlineLevel="0" collapsed="false">
      <c r="A214" s="43"/>
      <c r="B214" s="11" t="s">
        <v>42</v>
      </c>
      <c r="C214" s="68"/>
      <c r="D214" s="1"/>
      <c r="E214" s="68" t="s">
        <v>674</v>
      </c>
      <c r="F214" s="68" t="s">
        <v>675</v>
      </c>
      <c r="G214" s="6" t="s">
        <v>45</v>
      </c>
      <c r="H214" s="5" t="n">
        <v>9755</v>
      </c>
      <c r="I214" s="1"/>
      <c r="J214" s="69"/>
      <c r="K214" s="1" t="n">
        <v>1</v>
      </c>
      <c r="L214" s="68"/>
      <c r="M214" s="68" t="s">
        <v>674</v>
      </c>
      <c r="N214" s="1"/>
      <c r="O214" s="1" t="s">
        <v>663</v>
      </c>
      <c r="Q214" s="74" t="n">
        <v>2157</v>
      </c>
      <c r="R214" s="14" t="n">
        <v>2638</v>
      </c>
      <c r="S214" s="14" t="n">
        <f aca="false">+R214-Q214</f>
        <v>481</v>
      </c>
      <c r="T214" s="15" t="s">
        <v>676</v>
      </c>
      <c r="U214" s="74" t="n">
        <v>7472</v>
      </c>
      <c r="V214" s="1" t="n">
        <v>7598</v>
      </c>
      <c r="W214" s="74" t="n">
        <v>7811</v>
      </c>
      <c r="X214" s="1" t="n">
        <v>8020</v>
      </c>
      <c r="Y214" s="46" t="n">
        <f aca="false">+X214-V214</f>
        <v>422</v>
      </c>
      <c r="Z214" s="14" t="n">
        <f aca="false">+X214-W214</f>
        <v>209</v>
      </c>
      <c r="AA214" s="15" t="s">
        <v>677</v>
      </c>
      <c r="AB214" s="48"/>
      <c r="AC214" s="45"/>
      <c r="AD214" s="5" t="n">
        <v>367017</v>
      </c>
      <c r="AE214" s="5" t="n">
        <v>138316</v>
      </c>
      <c r="AF214" s="44" t="s">
        <v>70</v>
      </c>
      <c r="AG214" s="50" t="n">
        <v>0.119</v>
      </c>
      <c r="AH214" s="73"/>
      <c r="AI214" s="78"/>
      <c r="AJ214" s="52" t="s">
        <v>4</v>
      </c>
      <c r="AK214" s="1" t="s">
        <v>64</v>
      </c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43"/>
      <c r="B215" s="11" t="s">
        <v>42</v>
      </c>
      <c r="E215" s="3" t="s">
        <v>678</v>
      </c>
      <c r="F215" s="3" t="s">
        <v>679</v>
      </c>
      <c r="G215" s="6" t="s">
        <v>60</v>
      </c>
      <c r="H215" s="6" t="n">
        <v>5701</v>
      </c>
      <c r="I215" s="4" t="n">
        <v>447</v>
      </c>
      <c r="J215" s="4" t="s">
        <v>46</v>
      </c>
      <c r="L215" s="1" t="s">
        <v>47</v>
      </c>
      <c r="M215" s="3" t="s">
        <v>680</v>
      </c>
      <c r="N215" s="45"/>
      <c r="O215" s="1" t="s">
        <v>318</v>
      </c>
      <c r="Q215" s="1" t="n">
        <v>88</v>
      </c>
      <c r="R215" s="1" t="n">
        <v>88</v>
      </c>
      <c r="S215" s="14" t="n">
        <f aca="false">+R215-Q215</f>
        <v>0</v>
      </c>
      <c r="T215" s="15" t="s">
        <v>63</v>
      </c>
      <c r="U215" s="1" t="n">
        <v>76</v>
      </c>
      <c r="V215" s="1" t="n">
        <v>76</v>
      </c>
      <c r="W215" s="1" t="n">
        <v>76</v>
      </c>
      <c r="X215" s="1" t="n">
        <v>76</v>
      </c>
      <c r="Y215" s="46" t="n">
        <f aca="false">+X215-V215</f>
        <v>0</v>
      </c>
      <c r="Z215" s="14" t="n">
        <f aca="false">+X215-W215</f>
        <v>0</v>
      </c>
      <c r="AA215" s="47" t="s">
        <v>69</v>
      </c>
      <c r="AB215" s="15"/>
      <c r="AC215" s="45"/>
      <c r="AD215" s="5" t="n">
        <v>346081</v>
      </c>
      <c r="AE215" s="5" t="n">
        <v>135881</v>
      </c>
      <c r="AF215" s="49" t="s">
        <v>52</v>
      </c>
      <c r="AG215" s="50" t="n">
        <v>0.137</v>
      </c>
      <c r="AH215" s="51" t="n">
        <v>9812</v>
      </c>
      <c r="AI215" s="52" t="s">
        <v>81</v>
      </c>
      <c r="AJ215" s="52" t="s">
        <v>4</v>
      </c>
      <c r="AK215" s="4" t="s">
        <v>681</v>
      </c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54"/>
      <c r="B216" s="55" t="s">
        <v>42</v>
      </c>
      <c r="C216" s="70"/>
      <c r="D216" s="53"/>
      <c r="E216" s="70" t="s">
        <v>682</v>
      </c>
      <c r="F216" s="70" t="s">
        <v>683</v>
      </c>
      <c r="G216" s="58" t="s">
        <v>60</v>
      </c>
      <c r="H216" s="62" t="n">
        <v>5427</v>
      </c>
      <c r="I216" s="53" t="n">
        <v>429</v>
      </c>
      <c r="J216" s="72" t="s">
        <v>46</v>
      </c>
      <c r="K216" s="53"/>
      <c r="L216" s="53" t="s">
        <v>47</v>
      </c>
      <c r="M216" s="56" t="s">
        <v>684</v>
      </c>
      <c r="N216" s="53"/>
      <c r="O216" s="53" t="s">
        <v>62</v>
      </c>
      <c r="P216" s="60"/>
      <c r="Q216" s="53" t="n">
        <v>26</v>
      </c>
      <c r="R216" s="53" t="n">
        <v>26</v>
      </c>
      <c r="S216" s="61" t="n">
        <f aca="false">+R216-Q216</f>
        <v>0</v>
      </c>
      <c r="T216" s="47" t="s">
        <v>63</v>
      </c>
      <c r="U216" s="53" t="n">
        <v>21</v>
      </c>
      <c r="V216" s="53" t="n">
        <v>21</v>
      </c>
      <c r="W216" s="53" t="n">
        <v>22</v>
      </c>
      <c r="X216" s="53" t="n">
        <v>22</v>
      </c>
      <c r="Y216" s="46" t="n">
        <f aca="false">+X216-V216</f>
        <v>1</v>
      </c>
      <c r="Z216" s="61" t="n">
        <f aca="false">+X216-W216</f>
        <v>0</v>
      </c>
      <c r="AA216" s="47" t="s">
        <v>69</v>
      </c>
      <c r="AB216" s="71"/>
      <c r="AD216" s="62" t="n">
        <v>332683</v>
      </c>
      <c r="AE216" s="62" t="n">
        <v>133342</v>
      </c>
      <c r="AF216" s="63" t="s">
        <v>52</v>
      </c>
      <c r="AG216" s="64" t="n">
        <v>0.06</v>
      </c>
      <c r="AH216" s="65"/>
      <c r="AI216" s="66" t="s">
        <v>53</v>
      </c>
      <c r="AJ216" s="66" t="s">
        <v>4</v>
      </c>
      <c r="AK216" s="57" t="s">
        <v>111</v>
      </c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true" customHeight="false" outlineLevel="0" collapsed="false">
      <c r="A217" s="43"/>
      <c r="B217" s="11" t="s">
        <v>42</v>
      </c>
      <c r="E217" s="3" t="s">
        <v>685</v>
      </c>
      <c r="F217" s="3" t="s">
        <v>686</v>
      </c>
      <c r="G217" s="6" t="s">
        <v>60</v>
      </c>
      <c r="H217" s="6" t="n">
        <v>4093</v>
      </c>
      <c r="I217" s="4" t="n">
        <v>441</v>
      </c>
      <c r="J217" s="4" t="s">
        <v>46</v>
      </c>
      <c r="L217" s="1" t="s">
        <v>47</v>
      </c>
      <c r="M217" s="3" t="s">
        <v>687</v>
      </c>
      <c r="N217" s="45"/>
      <c r="O217" s="1" t="s">
        <v>62</v>
      </c>
      <c r="Q217" s="1"/>
      <c r="R217" s="14"/>
      <c r="S217" s="14" t="n">
        <f aca="false">+R217-Q217</f>
        <v>0</v>
      </c>
      <c r="T217" s="8" t="s">
        <v>669</v>
      </c>
      <c r="U217" s="1"/>
      <c r="V217" s="1"/>
      <c r="W217" s="1"/>
      <c r="X217" s="1"/>
      <c r="Y217" s="46" t="n">
        <f aca="false">+X217-V217</f>
        <v>0</v>
      </c>
      <c r="Z217" s="14" t="n">
        <f aca="false">+X217-W217</f>
        <v>0</v>
      </c>
      <c r="AA217" s="8" t="s">
        <v>669</v>
      </c>
      <c r="AB217" s="48"/>
      <c r="AC217" s="45"/>
      <c r="AD217" s="45"/>
      <c r="AE217" s="5" t="n">
        <v>36527</v>
      </c>
      <c r="AF217" s="49" t="s">
        <v>52</v>
      </c>
      <c r="AG217" s="50" t="n">
        <v>0.06</v>
      </c>
      <c r="AH217" s="51"/>
      <c r="AI217" s="52" t="s">
        <v>53</v>
      </c>
      <c r="AJ217" s="52" t="s">
        <v>4</v>
      </c>
      <c r="AK217" s="4" t="s">
        <v>688</v>
      </c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true" customHeight="false" outlineLevel="0" collapsed="false">
      <c r="A218" s="54"/>
      <c r="B218" s="55" t="s">
        <v>42</v>
      </c>
      <c r="C218" s="56"/>
      <c r="D218" s="57"/>
      <c r="E218" s="70" t="s">
        <v>689</v>
      </c>
      <c r="F218" s="70" t="s">
        <v>690</v>
      </c>
      <c r="G218" s="58" t="s">
        <v>60</v>
      </c>
      <c r="H218" s="62" t="n">
        <v>4160</v>
      </c>
      <c r="I218" s="53" t="n">
        <v>600</v>
      </c>
      <c r="J218" s="72" t="s">
        <v>46</v>
      </c>
      <c r="K218" s="53"/>
      <c r="L218" s="53" t="s">
        <v>47</v>
      </c>
      <c r="M218" s="56" t="s">
        <v>691</v>
      </c>
      <c r="N218" s="53"/>
      <c r="O218" s="53" t="s">
        <v>105</v>
      </c>
      <c r="P218" s="60"/>
      <c r="Q218" s="53" t="n">
        <v>0</v>
      </c>
      <c r="R218" s="53"/>
      <c r="S218" s="61" t="n">
        <f aca="false">+R218-Q218</f>
        <v>0</v>
      </c>
      <c r="T218" s="47" t="s">
        <v>692</v>
      </c>
      <c r="U218" s="53"/>
      <c r="V218" s="53"/>
      <c r="W218" s="53"/>
      <c r="X218" s="53"/>
      <c r="Y218" s="46" t="n">
        <f aca="false">+X218-V218</f>
        <v>0</v>
      </c>
      <c r="Z218" s="61" t="n">
        <f aca="false">+X218-W218</f>
        <v>0</v>
      </c>
      <c r="AA218" s="47" t="s">
        <v>692</v>
      </c>
      <c r="AB218" s="47"/>
      <c r="AD218" s="62" t="n">
        <v>370000</v>
      </c>
      <c r="AE218" s="62" t="n">
        <v>26561</v>
      </c>
      <c r="AF218" s="63" t="s">
        <v>52</v>
      </c>
      <c r="AG218" s="9" t="n">
        <v>0.33</v>
      </c>
      <c r="AH218" s="77" t="n">
        <v>9907</v>
      </c>
      <c r="AI218" s="53" t="s">
        <v>233</v>
      </c>
      <c r="AJ218" s="66" t="s">
        <v>4</v>
      </c>
      <c r="AK218" s="57" t="s">
        <v>64</v>
      </c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true" customHeight="false" outlineLevel="0" collapsed="false">
      <c r="A219" s="43"/>
      <c r="B219" s="11" t="s">
        <v>42</v>
      </c>
      <c r="C219" s="68"/>
      <c r="D219" s="1"/>
      <c r="E219" s="3" t="s">
        <v>693</v>
      </c>
      <c r="F219" s="3" t="s">
        <v>694</v>
      </c>
      <c r="G219" s="6" t="s">
        <v>60</v>
      </c>
      <c r="H219" s="6" t="n">
        <v>4192</v>
      </c>
      <c r="I219" s="4" t="n">
        <v>550</v>
      </c>
      <c r="J219" s="4" t="s">
        <v>46</v>
      </c>
      <c r="L219" s="1" t="s">
        <v>47</v>
      </c>
      <c r="M219" s="3" t="s">
        <v>693</v>
      </c>
      <c r="N219" s="45"/>
      <c r="O219" s="1" t="s">
        <v>86</v>
      </c>
      <c r="Q219" s="1"/>
      <c r="R219" s="1" t="n">
        <v>3</v>
      </c>
      <c r="S219" s="14" t="n">
        <f aca="false">+R219-Q219</f>
        <v>3</v>
      </c>
      <c r="T219" s="15" t="s">
        <v>63</v>
      </c>
      <c r="U219" s="1" t="n">
        <v>0</v>
      </c>
      <c r="V219" s="1" t="n">
        <v>0</v>
      </c>
      <c r="W219" s="1" t="n">
        <v>0</v>
      </c>
      <c r="X219" s="1"/>
      <c r="Y219" s="46" t="n">
        <f aca="false">+X219-V219</f>
        <v>0</v>
      </c>
      <c r="Z219" s="14" t="n">
        <f aca="false">+X219-W219</f>
        <v>0</v>
      </c>
      <c r="AA219" s="15" t="s">
        <v>695</v>
      </c>
      <c r="AB219" s="15"/>
      <c r="AC219" s="45"/>
      <c r="AD219" s="5" t="n">
        <v>358910</v>
      </c>
      <c r="AE219" s="5" t="n">
        <v>130508</v>
      </c>
      <c r="AF219" s="49" t="s">
        <v>52</v>
      </c>
      <c r="AG219" s="50" t="n">
        <v>0.055</v>
      </c>
      <c r="AH219" s="51"/>
      <c r="AI219" s="52" t="s">
        <v>53</v>
      </c>
      <c r="AJ219" s="52" t="s">
        <v>4</v>
      </c>
      <c r="AK219" s="4" t="s">
        <v>696</v>
      </c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A220" s="43"/>
      <c r="B220" s="11" t="s">
        <v>42</v>
      </c>
      <c r="E220" s="3" t="s">
        <v>682</v>
      </c>
      <c r="F220" s="3" t="s">
        <v>697</v>
      </c>
      <c r="G220" s="6" t="s">
        <v>60</v>
      </c>
      <c r="H220" s="6" t="n">
        <v>6831</v>
      </c>
      <c r="I220" s="4" t="n">
        <v>427</v>
      </c>
      <c r="J220" s="4" t="s">
        <v>46</v>
      </c>
      <c r="L220" s="1" t="s">
        <v>47</v>
      </c>
      <c r="M220" s="3" t="s">
        <v>684</v>
      </c>
      <c r="N220" s="45"/>
      <c r="O220" s="1" t="s">
        <v>117</v>
      </c>
      <c r="Q220" s="1" t="n">
        <v>435</v>
      </c>
      <c r="R220" s="1" t="n">
        <v>435</v>
      </c>
      <c r="S220" s="14" t="n">
        <f aca="false">+R220-Q220</f>
        <v>0</v>
      </c>
      <c r="T220" s="15" t="s">
        <v>63</v>
      </c>
      <c r="U220" s="1" t="n">
        <v>629</v>
      </c>
      <c r="V220" s="1" t="n">
        <v>629</v>
      </c>
      <c r="W220" s="1" t="n">
        <v>754</v>
      </c>
      <c r="X220" s="1" t="n">
        <v>754</v>
      </c>
      <c r="Y220" s="46" t="n">
        <f aca="false">+X220-V220</f>
        <v>125</v>
      </c>
      <c r="Z220" s="14" t="n">
        <f aca="false">+X220-W220</f>
        <v>0</v>
      </c>
      <c r="AA220" s="47" t="s">
        <v>69</v>
      </c>
      <c r="AB220" s="48"/>
      <c r="AC220" s="45"/>
      <c r="AD220" s="5" t="n">
        <v>358939</v>
      </c>
      <c r="AE220" s="5" t="n">
        <v>133201</v>
      </c>
      <c r="AF220" s="49" t="s">
        <v>52</v>
      </c>
      <c r="AG220" s="50" t="n">
        <v>0.065</v>
      </c>
      <c r="AH220" s="51"/>
      <c r="AI220" s="52" t="s">
        <v>53</v>
      </c>
      <c r="AJ220" s="52" t="s">
        <v>4</v>
      </c>
      <c r="AK220" s="4" t="s">
        <v>698</v>
      </c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22.5" hidden="true" customHeight="false" outlineLevel="0" collapsed="false">
      <c r="A221" s="54"/>
      <c r="B221" s="55" t="s">
        <v>42</v>
      </c>
      <c r="C221" s="56"/>
      <c r="D221" s="57"/>
      <c r="E221" s="56" t="s">
        <v>699</v>
      </c>
      <c r="F221" s="56" t="s">
        <v>596</v>
      </c>
      <c r="G221" s="58" t="s">
        <v>60</v>
      </c>
      <c r="H221" s="58" t="n">
        <v>4251</v>
      </c>
      <c r="I221" s="57" t="n">
        <v>555</v>
      </c>
      <c r="J221" s="57" t="s">
        <v>46</v>
      </c>
      <c r="K221" s="57"/>
      <c r="L221" s="53" t="s">
        <v>47</v>
      </c>
      <c r="M221" s="56" t="s">
        <v>700</v>
      </c>
      <c r="N221" s="0"/>
      <c r="O221" s="53" t="s">
        <v>76</v>
      </c>
      <c r="P221" s="60"/>
      <c r="Q221" s="53"/>
      <c r="R221" s="53"/>
      <c r="S221" s="61" t="n">
        <f aca="false">+R221-Q221</f>
        <v>0</v>
      </c>
      <c r="T221" s="47" t="s">
        <v>701</v>
      </c>
      <c r="U221" s="53"/>
      <c r="V221" s="53"/>
      <c r="W221" s="53"/>
      <c r="X221" s="53"/>
      <c r="Y221" s="46" t="n">
        <f aca="false">+X221-V221</f>
        <v>0</v>
      </c>
      <c r="Z221" s="61" t="n">
        <f aca="false">+X221-W221</f>
        <v>0</v>
      </c>
      <c r="AA221" s="47" t="s">
        <v>701</v>
      </c>
      <c r="AB221" s="71"/>
      <c r="AD221" s="62" t="n">
        <v>311173</v>
      </c>
      <c r="AE221" s="62" t="n">
        <v>27190</v>
      </c>
      <c r="AF221" s="63" t="s">
        <v>52</v>
      </c>
      <c r="AG221" s="64"/>
      <c r="AH221" s="65"/>
      <c r="AI221" s="66"/>
      <c r="AJ221" s="66" t="s">
        <v>4</v>
      </c>
      <c r="AK221" s="57" t="s">
        <v>64</v>
      </c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true" customHeight="false" outlineLevel="0" collapsed="false">
      <c r="A222" s="43"/>
      <c r="B222" s="11" t="s">
        <v>42</v>
      </c>
      <c r="E222" s="3" t="s">
        <v>702</v>
      </c>
      <c r="F222" s="3" t="s">
        <v>703</v>
      </c>
      <c r="G222" s="6" t="s">
        <v>60</v>
      </c>
      <c r="H222" s="6" t="n">
        <v>4366</v>
      </c>
      <c r="I222" s="4" t="n">
        <v>556</v>
      </c>
      <c r="J222" s="4" t="s">
        <v>46</v>
      </c>
      <c r="L222" s="1" t="s">
        <v>47</v>
      </c>
      <c r="M222" s="3" t="s">
        <v>702</v>
      </c>
      <c r="N222" s="45"/>
      <c r="O222" s="1" t="s">
        <v>76</v>
      </c>
      <c r="Q222" s="1"/>
      <c r="R222" s="14"/>
      <c r="S222" s="14" t="n">
        <f aca="false">+R222-Q222</f>
        <v>0</v>
      </c>
      <c r="T222" s="8" t="s">
        <v>704</v>
      </c>
      <c r="U222" s="1"/>
      <c r="V222" s="1"/>
      <c r="W222" s="1"/>
      <c r="X222" s="1"/>
      <c r="Y222" s="46" t="n">
        <f aca="false">+X222-V222</f>
        <v>0</v>
      </c>
      <c r="Z222" s="14" t="n">
        <f aca="false">+X222-W222</f>
        <v>0</v>
      </c>
      <c r="AA222" s="8" t="s">
        <v>704</v>
      </c>
      <c r="AB222" s="48"/>
      <c r="AC222" s="45"/>
      <c r="AD222" s="45"/>
      <c r="AE222" s="5" t="n">
        <v>27243</v>
      </c>
      <c r="AF222" s="49" t="s">
        <v>52</v>
      </c>
      <c r="AG222" s="50"/>
      <c r="AH222" s="51"/>
      <c r="AI222" s="52"/>
      <c r="AJ222" s="52"/>
      <c r="AK222" s="4" t="s">
        <v>64</v>
      </c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22.5" hidden="true" customHeight="false" outlineLevel="0" collapsed="false">
      <c r="A223" s="54"/>
      <c r="B223" s="55" t="s">
        <v>42</v>
      </c>
      <c r="C223" s="56"/>
      <c r="D223" s="57"/>
      <c r="E223" s="70" t="s">
        <v>624</v>
      </c>
      <c r="F223" s="70" t="s">
        <v>705</v>
      </c>
      <c r="G223" s="58" t="s">
        <v>60</v>
      </c>
      <c r="H223" s="62" t="n">
        <v>4374</v>
      </c>
      <c r="I223" s="53"/>
      <c r="J223" s="79"/>
      <c r="K223" s="53"/>
      <c r="L223" s="70"/>
      <c r="M223" s="70" t="s">
        <v>624</v>
      </c>
      <c r="N223" s="53"/>
      <c r="O223" s="53" t="s">
        <v>76</v>
      </c>
      <c r="P223" s="60"/>
      <c r="Q223" s="53"/>
      <c r="R223" s="61"/>
      <c r="S223" s="61" t="n">
        <f aca="false">+R223-Q223</f>
        <v>0</v>
      </c>
      <c r="T223" s="82" t="s">
        <v>706</v>
      </c>
      <c r="U223" s="53"/>
      <c r="V223" s="53"/>
      <c r="W223" s="53"/>
      <c r="X223" s="53"/>
      <c r="Y223" s="46" t="n">
        <f aca="false">+X223-V223</f>
        <v>0</v>
      </c>
      <c r="Z223" s="61" t="n">
        <f aca="false">+X223-W223</f>
        <v>0</v>
      </c>
      <c r="AA223" s="82" t="s">
        <v>706</v>
      </c>
      <c r="AB223" s="71"/>
      <c r="AD223" s="108"/>
      <c r="AE223" s="62" t="s">
        <v>202</v>
      </c>
      <c r="AF223" s="59" t="s">
        <v>70</v>
      </c>
      <c r="AG223" s="64"/>
      <c r="AH223" s="80"/>
      <c r="AI223" s="109"/>
      <c r="AJ223" s="109"/>
      <c r="AK223" s="53" t="s">
        <v>635</v>
      </c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true" customHeight="false" outlineLevel="0" collapsed="false">
      <c r="A224" s="54"/>
      <c r="B224" s="55" t="s">
        <v>42</v>
      </c>
      <c r="C224" s="56"/>
      <c r="D224" s="57"/>
      <c r="E224" s="56" t="s">
        <v>707</v>
      </c>
      <c r="F224" s="56" t="s">
        <v>708</v>
      </c>
      <c r="G224" s="58" t="s">
        <v>60</v>
      </c>
      <c r="H224" s="58" t="n">
        <v>4399</v>
      </c>
      <c r="I224" s="57" t="n">
        <v>550</v>
      </c>
      <c r="J224" s="57" t="s">
        <v>46</v>
      </c>
      <c r="K224" s="57"/>
      <c r="L224" s="59" t="s">
        <v>47</v>
      </c>
      <c r="M224" s="56" t="s">
        <v>709</v>
      </c>
      <c r="N224" s="0"/>
      <c r="O224" s="53" t="s">
        <v>86</v>
      </c>
      <c r="P224" s="60"/>
      <c r="Q224" s="53"/>
      <c r="R224" s="61"/>
      <c r="S224" s="61" t="n">
        <f aca="false">+R224-Q224</f>
        <v>0</v>
      </c>
      <c r="T224" s="82" t="s">
        <v>669</v>
      </c>
      <c r="U224" s="53"/>
      <c r="V224" s="53"/>
      <c r="W224" s="53"/>
      <c r="X224" s="53"/>
      <c r="Y224" s="46" t="n">
        <f aca="false">+X224-V224</f>
        <v>0</v>
      </c>
      <c r="Z224" s="61" t="n">
        <f aca="false">+X224-W224</f>
        <v>0</v>
      </c>
      <c r="AA224" s="82" t="s">
        <v>669</v>
      </c>
      <c r="AB224" s="71"/>
      <c r="AD224" s="0"/>
      <c r="AE224" s="62" t="n">
        <v>26521</v>
      </c>
      <c r="AF224" s="63" t="s">
        <v>52</v>
      </c>
      <c r="AG224" s="64" t="n">
        <v>0.055</v>
      </c>
      <c r="AH224" s="65"/>
      <c r="AI224" s="66" t="s">
        <v>53</v>
      </c>
      <c r="AJ224" s="66" t="s">
        <v>4</v>
      </c>
      <c r="AK224" s="57" t="s">
        <v>710</v>
      </c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43"/>
      <c r="B225" s="11" t="s">
        <v>42</v>
      </c>
      <c r="E225" s="3" t="s">
        <v>682</v>
      </c>
      <c r="F225" s="3" t="s">
        <v>711</v>
      </c>
      <c r="G225" s="6" t="s">
        <v>60</v>
      </c>
      <c r="H225" s="6" t="n">
        <v>9667</v>
      </c>
      <c r="I225" s="4" t="n">
        <v>764</v>
      </c>
      <c r="J225" s="4" t="s">
        <v>46</v>
      </c>
      <c r="L225" s="1" t="s">
        <v>47</v>
      </c>
      <c r="M225" s="3" t="s">
        <v>684</v>
      </c>
      <c r="N225" s="45"/>
      <c r="O225" s="1" t="s">
        <v>125</v>
      </c>
      <c r="Q225" s="1" t="n">
        <v>371</v>
      </c>
      <c r="R225" s="1" t="n">
        <v>371</v>
      </c>
      <c r="S225" s="14" t="n">
        <f aca="false">+R225-Q225</f>
        <v>0</v>
      </c>
      <c r="T225" s="15" t="s">
        <v>89</v>
      </c>
      <c r="U225" s="1" t="n">
        <v>194</v>
      </c>
      <c r="V225" s="1" t="n">
        <v>194</v>
      </c>
      <c r="W225" s="1" t="n">
        <v>97</v>
      </c>
      <c r="X225" s="1" t="n">
        <v>97</v>
      </c>
      <c r="Y225" s="46" t="n">
        <f aca="false">+X225-V225</f>
        <v>-97</v>
      </c>
      <c r="Z225" s="14" t="n">
        <f aca="false">+X225-W225</f>
        <v>0</v>
      </c>
      <c r="AA225" s="47" t="s">
        <v>69</v>
      </c>
      <c r="AB225" s="48"/>
      <c r="AC225" s="45"/>
      <c r="AD225" s="5" t="n">
        <v>332656</v>
      </c>
      <c r="AE225" s="5" t="n">
        <v>129129</v>
      </c>
      <c r="AF225" s="49" t="s">
        <v>52</v>
      </c>
      <c r="AG225" s="50" t="n">
        <v>0.065</v>
      </c>
      <c r="AH225" s="51"/>
      <c r="AI225" s="52" t="s">
        <v>53</v>
      </c>
      <c r="AJ225" s="52" t="s">
        <v>4</v>
      </c>
      <c r="AK225" s="4" t="s">
        <v>712</v>
      </c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false" customHeight="false" outlineLevel="0" collapsed="false">
      <c r="A226" s="54"/>
      <c r="B226" s="55" t="s">
        <v>42</v>
      </c>
      <c r="C226" s="70"/>
      <c r="D226" s="53"/>
      <c r="E226" s="70" t="s">
        <v>713</v>
      </c>
      <c r="F226" s="70" t="s">
        <v>714</v>
      </c>
      <c r="G226" s="58" t="s">
        <v>60</v>
      </c>
      <c r="H226" s="62" t="n">
        <v>9728</v>
      </c>
      <c r="I226" s="53"/>
      <c r="J226" s="79"/>
      <c r="K226" s="53"/>
      <c r="L226" s="70"/>
      <c r="M226" s="70" t="s">
        <v>713</v>
      </c>
      <c r="N226" s="53"/>
      <c r="O226" s="53" t="s">
        <v>86</v>
      </c>
      <c r="P226" s="60"/>
      <c r="Q226" s="53" t="n">
        <v>233</v>
      </c>
      <c r="R226" s="53" t="n">
        <v>233</v>
      </c>
      <c r="S226" s="61" t="n">
        <f aca="false">+R226-Q226</f>
        <v>0</v>
      </c>
      <c r="T226" s="47" t="s">
        <v>715</v>
      </c>
      <c r="U226" s="53" t="n">
        <v>176</v>
      </c>
      <c r="V226" s="53" t="n">
        <v>176</v>
      </c>
      <c r="W226" s="53" t="n">
        <v>199</v>
      </c>
      <c r="X226" s="53" t="n">
        <v>199</v>
      </c>
      <c r="Y226" s="46" t="n">
        <f aca="false">+X226-V226</f>
        <v>23</v>
      </c>
      <c r="Z226" s="61" t="n">
        <f aca="false">+X226-W226</f>
        <v>0</v>
      </c>
      <c r="AA226" s="47" t="s">
        <v>69</v>
      </c>
      <c r="AB226" s="71"/>
      <c r="AD226" s="62" t="n">
        <v>314531</v>
      </c>
      <c r="AE226" s="62" t="n">
        <v>133226</v>
      </c>
      <c r="AF226" s="59" t="s">
        <v>70</v>
      </c>
      <c r="AG226" s="64" t="n">
        <v>0.095</v>
      </c>
      <c r="AH226" s="65" t="n">
        <v>9812</v>
      </c>
      <c r="AI226" s="66" t="s">
        <v>81</v>
      </c>
      <c r="AJ226" s="66" t="s">
        <v>4</v>
      </c>
      <c r="AK226" s="53" t="s">
        <v>716</v>
      </c>
      <c r="AL226" s="110"/>
      <c r="AM226" s="110"/>
      <c r="AN226" s="110"/>
      <c r="AO226" s="110"/>
      <c r="AP226" s="110"/>
      <c r="AQ226" s="110"/>
      <c r="AR226" s="110"/>
      <c r="AS226" s="110"/>
      <c r="AT226" s="110"/>
      <c r="AU226" s="110"/>
      <c r="AV226" s="110"/>
      <c r="AW226" s="110"/>
      <c r="AX226" s="110"/>
      <c r="AY226" s="110"/>
      <c r="AZ226" s="110"/>
      <c r="BA226" s="110"/>
      <c r="BB226" s="110"/>
      <c r="BC226" s="110"/>
      <c r="BD226" s="110"/>
      <c r="BE226" s="110"/>
      <c r="BF226" s="110"/>
      <c r="BG226" s="110"/>
      <c r="BH226" s="110"/>
      <c r="BI226" s="110"/>
      <c r="BJ226" s="110"/>
      <c r="BK226" s="110"/>
      <c r="BL226" s="110"/>
      <c r="BM226" s="110"/>
      <c r="BN226" s="110"/>
      <c r="BO226" s="110"/>
      <c r="BP226" s="110"/>
      <c r="BQ226" s="110"/>
      <c r="BR226" s="110"/>
      <c r="BS226" s="110"/>
      <c r="BT226" s="110"/>
      <c r="BU226" s="110"/>
      <c r="BV226" s="110"/>
      <c r="BW226" s="110"/>
      <c r="BX226" s="110"/>
      <c r="BY226" s="110"/>
      <c r="BZ226" s="110"/>
      <c r="CA226" s="110"/>
      <c r="CB226" s="110"/>
      <c r="CC226" s="110"/>
      <c r="CD226" s="110"/>
      <c r="CE226" s="110"/>
      <c r="CF226" s="110"/>
      <c r="CG226" s="110"/>
      <c r="CH226" s="110"/>
      <c r="CI226" s="110"/>
      <c r="CJ226" s="110"/>
      <c r="CK226" s="110"/>
      <c r="CL226" s="110"/>
      <c r="CM226" s="110"/>
      <c r="CN226" s="110"/>
      <c r="CO226" s="110"/>
      <c r="CP226" s="110"/>
      <c r="CQ226" s="110"/>
      <c r="CR226" s="110"/>
      <c r="CS226" s="110"/>
      <c r="CT226" s="110"/>
      <c r="CU226" s="110"/>
      <c r="CV226" s="110"/>
      <c r="CW226" s="110"/>
      <c r="CX226" s="110"/>
      <c r="CY226" s="110"/>
      <c r="CZ226" s="110"/>
      <c r="DA226" s="110"/>
      <c r="DB226" s="110"/>
      <c r="DC226" s="110"/>
      <c r="DD226" s="110"/>
      <c r="DE226" s="110"/>
      <c r="DF226" s="110"/>
      <c r="DG226" s="110"/>
      <c r="DH226" s="110"/>
      <c r="DI226" s="110"/>
      <c r="DJ226" s="110"/>
      <c r="DK226" s="110"/>
      <c r="DL226" s="110"/>
      <c r="DM226" s="110"/>
      <c r="DN226" s="110"/>
      <c r="DO226" s="110"/>
      <c r="DP226" s="110"/>
      <c r="DQ226" s="110"/>
      <c r="DR226" s="110"/>
      <c r="DS226" s="110"/>
      <c r="DT226" s="110"/>
      <c r="DU226" s="110"/>
      <c r="DV226" s="110"/>
      <c r="DW226" s="110"/>
      <c r="DX226" s="110"/>
      <c r="DY226" s="110"/>
      <c r="DZ226" s="110"/>
      <c r="EA226" s="110"/>
      <c r="EB226" s="110"/>
      <c r="EC226" s="110"/>
      <c r="ED226" s="110"/>
      <c r="EE226" s="110"/>
      <c r="EF226" s="110"/>
      <c r="EG226" s="110"/>
      <c r="EH226" s="110"/>
      <c r="EI226" s="110"/>
      <c r="EJ226" s="110"/>
      <c r="EK226" s="110"/>
      <c r="EL226" s="110"/>
      <c r="EM226" s="110"/>
      <c r="EN226" s="110"/>
      <c r="EO226" s="110"/>
      <c r="EP226" s="110"/>
      <c r="EQ226" s="110"/>
      <c r="ER226" s="110"/>
      <c r="ES226" s="110"/>
      <c r="ET226" s="110"/>
      <c r="EU226" s="110"/>
      <c r="EV226" s="110"/>
      <c r="EW226" s="110"/>
      <c r="EX226" s="110"/>
      <c r="EY226" s="110"/>
      <c r="EZ226" s="110"/>
      <c r="FA226" s="110"/>
      <c r="FB226" s="110"/>
      <c r="FC226" s="110"/>
      <c r="FD226" s="110"/>
      <c r="FE226" s="110"/>
      <c r="FF226" s="110"/>
      <c r="FG226" s="110"/>
      <c r="FH226" s="110"/>
      <c r="FI226" s="110"/>
      <c r="FJ226" s="110"/>
      <c r="FK226" s="110"/>
      <c r="FL226" s="110"/>
      <c r="FM226" s="110"/>
      <c r="FN226" s="110"/>
      <c r="FO226" s="110"/>
      <c r="FP226" s="110"/>
      <c r="FQ226" s="110"/>
      <c r="FR226" s="110"/>
      <c r="FS226" s="110"/>
      <c r="FT226" s="110"/>
      <c r="FU226" s="110"/>
      <c r="FV226" s="110"/>
      <c r="FW226" s="110"/>
      <c r="FX226" s="110"/>
      <c r="FY226" s="110"/>
      <c r="FZ226" s="110"/>
      <c r="GA226" s="110"/>
      <c r="GB226" s="110"/>
      <c r="GC226" s="110"/>
      <c r="GD226" s="110"/>
      <c r="GE226" s="110"/>
      <c r="GF226" s="110"/>
      <c r="GG226" s="110"/>
      <c r="GH226" s="110"/>
      <c r="GI226" s="110"/>
      <c r="GJ226" s="110"/>
      <c r="GK226" s="110"/>
      <c r="GL226" s="110"/>
      <c r="GM226" s="110"/>
      <c r="GN226" s="110"/>
      <c r="GO226" s="110"/>
      <c r="GP226" s="110"/>
      <c r="GQ226" s="110"/>
      <c r="GR226" s="110"/>
      <c r="GS226" s="110"/>
      <c r="GT226" s="110"/>
      <c r="GU226" s="110"/>
      <c r="GV226" s="110"/>
      <c r="GW226" s="110"/>
      <c r="GX226" s="110"/>
      <c r="GY226" s="110"/>
      <c r="GZ226" s="110"/>
      <c r="HA226" s="110"/>
      <c r="HB226" s="110"/>
      <c r="HC226" s="110"/>
      <c r="HD226" s="110"/>
      <c r="HE226" s="110"/>
      <c r="HF226" s="110"/>
      <c r="HG226" s="110"/>
      <c r="HH226" s="110"/>
      <c r="HI226" s="110"/>
      <c r="HJ226" s="110"/>
      <c r="HK226" s="110"/>
      <c r="HL226" s="110"/>
      <c r="HM226" s="110"/>
      <c r="HN226" s="110"/>
      <c r="HO226" s="110"/>
      <c r="HP226" s="110"/>
      <c r="HQ226" s="110"/>
      <c r="HR226" s="110"/>
      <c r="HS226" s="110"/>
      <c r="HT226" s="110"/>
      <c r="HU226" s="110"/>
      <c r="HV226" s="110"/>
      <c r="HW226" s="110"/>
      <c r="HX226" s="110"/>
      <c r="HY226" s="110"/>
      <c r="HZ226" s="110"/>
      <c r="IA226" s="110"/>
      <c r="IB226" s="110"/>
      <c r="IC226" s="110"/>
      <c r="ID226" s="110"/>
      <c r="IE226" s="110"/>
      <c r="IF226" s="110"/>
      <c r="IG226" s="110"/>
      <c r="IH226" s="110"/>
      <c r="II226" s="110"/>
      <c r="IJ226" s="110"/>
      <c r="IK226" s="110"/>
      <c r="IL226" s="110"/>
      <c r="IM226" s="110"/>
      <c r="IN226" s="110"/>
      <c r="IO226" s="110"/>
      <c r="IP226" s="110"/>
      <c r="IQ226" s="110"/>
      <c r="IR226" s="110"/>
      <c r="IS226" s="110"/>
      <c r="IT226" s="110"/>
      <c r="IU226" s="110"/>
      <c r="IV226" s="110"/>
      <c r="IW226" s="110"/>
    </row>
    <row r="227" customFormat="false" ht="22.5" hidden="true" customHeight="false" outlineLevel="0" collapsed="false">
      <c r="A227" s="43"/>
      <c r="B227" s="11" t="s">
        <v>42</v>
      </c>
      <c r="E227" s="3" t="s">
        <v>717</v>
      </c>
      <c r="F227" s="3" t="s">
        <v>718</v>
      </c>
      <c r="G227" s="6" t="s">
        <v>60</v>
      </c>
      <c r="H227" s="6" t="n">
        <v>4959</v>
      </c>
      <c r="I227" s="4" t="n">
        <v>479</v>
      </c>
      <c r="J227" s="4" t="s">
        <v>46</v>
      </c>
      <c r="L227" s="1" t="s">
        <v>47</v>
      </c>
      <c r="M227" s="3" t="s">
        <v>717</v>
      </c>
      <c r="N227" s="45"/>
      <c r="O227" s="1" t="s">
        <v>125</v>
      </c>
      <c r="Q227" s="1" t="n">
        <v>167</v>
      </c>
      <c r="R227" s="1" t="n">
        <v>167</v>
      </c>
      <c r="S227" s="14" t="n">
        <f aca="false">+R227-Q227</f>
        <v>0</v>
      </c>
      <c r="T227" s="15" t="s">
        <v>626</v>
      </c>
      <c r="U227" s="1"/>
      <c r="V227" s="1"/>
      <c r="W227" s="1"/>
      <c r="X227" s="1"/>
      <c r="Y227" s="46" t="n">
        <f aca="false">+X227-V227</f>
        <v>0</v>
      </c>
      <c r="Z227" s="14" t="n">
        <f aca="false">+X227-W227</f>
        <v>0</v>
      </c>
      <c r="AA227" s="15" t="s">
        <v>719</v>
      </c>
      <c r="AB227" s="48"/>
      <c r="AC227" s="45"/>
      <c r="AD227" s="5" t="n">
        <v>348356</v>
      </c>
      <c r="AE227" s="5" t="n">
        <v>51701</v>
      </c>
      <c r="AF227" s="49" t="s">
        <v>52</v>
      </c>
      <c r="AG227" s="50" t="n">
        <v>0.065</v>
      </c>
      <c r="AH227" s="51"/>
      <c r="AI227" s="52" t="s">
        <v>53</v>
      </c>
      <c r="AJ227" s="52" t="s">
        <v>4</v>
      </c>
      <c r="AK227" s="4" t="s">
        <v>720</v>
      </c>
      <c r="AL227" s="110"/>
      <c r="AM227" s="110"/>
      <c r="AN227" s="110"/>
      <c r="AO227" s="110"/>
      <c r="AP227" s="110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0"/>
      <c r="BB227" s="110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0"/>
      <c r="BN227" s="110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0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10"/>
      <c r="CM227" s="110"/>
      <c r="CN227" s="110"/>
      <c r="CO227" s="110"/>
      <c r="CP227" s="110"/>
      <c r="CQ227" s="110"/>
      <c r="CR227" s="110"/>
      <c r="CS227" s="110"/>
      <c r="CT227" s="110"/>
      <c r="CU227" s="110"/>
      <c r="CV227" s="110"/>
      <c r="CW227" s="110"/>
      <c r="CX227" s="110"/>
      <c r="CY227" s="110"/>
      <c r="CZ227" s="110"/>
      <c r="DA227" s="110"/>
      <c r="DB227" s="110"/>
      <c r="DC227" s="110"/>
      <c r="DD227" s="110"/>
      <c r="DE227" s="110"/>
      <c r="DF227" s="110"/>
      <c r="DG227" s="110"/>
      <c r="DH227" s="110"/>
      <c r="DI227" s="110"/>
      <c r="DJ227" s="110"/>
      <c r="DK227" s="110"/>
      <c r="DL227" s="110"/>
      <c r="DM227" s="110"/>
      <c r="DN227" s="110"/>
      <c r="DO227" s="110"/>
      <c r="DP227" s="110"/>
      <c r="DQ227" s="110"/>
      <c r="DR227" s="110"/>
      <c r="DS227" s="110"/>
      <c r="DT227" s="110"/>
      <c r="DU227" s="110"/>
      <c r="DV227" s="110"/>
      <c r="DW227" s="110"/>
      <c r="DX227" s="110"/>
      <c r="DY227" s="110"/>
      <c r="DZ227" s="110"/>
      <c r="EA227" s="110"/>
      <c r="EB227" s="110"/>
      <c r="EC227" s="110"/>
      <c r="ED227" s="110"/>
      <c r="EE227" s="110"/>
      <c r="EF227" s="110"/>
      <c r="EG227" s="110"/>
      <c r="EH227" s="110"/>
      <c r="EI227" s="110"/>
      <c r="EJ227" s="110"/>
      <c r="EK227" s="110"/>
      <c r="EL227" s="110"/>
      <c r="EM227" s="110"/>
      <c r="EN227" s="110"/>
      <c r="EO227" s="110"/>
      <c r="EP227" s="110"/>
      <c r="EQ227" s="110"/>
      <c r="ER227" s="110"/>
      <c r="ES227" s="110"/>
      <c r="ET227" s="110"/>
      <c r="EU227" s="110"/>
      <c r="EV227" s="110"/>
      <c r="EW227" s="110"/>
      <c r="EX227" s="110"/>
      <c r="EY227" s="110"/>
      <c r="EZ227" s="110"/>
      <c r="FA227" s="110"/>
      <c r="FB227" s="110"/>
      <c r="FC227" s="110"/>
      <c r="FD227" s="110"/>
      <c r="FE227" s="110"/>
      <c r="FF227" s="110"/>
      <c r="FG227" s="110"/>
      <c r="FH227" s="110"/>
      <c r="FI227" s="110"/>
      <c r="FJ227" s="110"/>
      <c r="FK227" s="110"/>
      <c r="FL227" s="110"/>
      <c r="FM227" s="110"/>
      <c r="FN227" s="110"/>
      <c r="FO227" s="110"/>
      <c r="FP227" s="110"/>
      <c r="FQ227" s="110"/>
      <c r="FR227" s="110"/>
      <c r="FS227" s="110"/>
      <c r="FT227" s="110"/>
      <c r="FU227" s="110"/>
      <c r="FV227" s="110"/>
      <c r="FW227" s="110"/>
      <c r="FX227" s="110"/>
      <c r="FY227" s="110"/>
      <c r="FZ227" s="110"/>
      <c r="GA227" s="110"/>
      <c r="GB227" s="110"/>
      <c r="GC227" s="110"/>
      <c r="GD227" s="110"/>
      <c r="GE227" s="110"/>
      <c r="GF227" s="110"/>
      <c r="GG227" s="110"/>
      <c r="GH227" s="110"/>
      <c r="GI227" s="110"/>
      <c r="GJ227" s="110"/>
      <c r="GK227" s="110"/>
      <c r="GL227" s="110"/>
      <c r="GM227" s="110"/>
      <c r="GN227" s="110"/>
      <c r="GO227" s="110"/>
      <c r="GP227" s="110"/>
      <c r="GQ227" s="110"/>
      <c r="GR227" s="110"/>
      <c r="GS227" s="110"/>
      <c r="GT227" s="110"/>
      <c r="GU227" s="110"/>
      <c r="GV227" s="110"/>
      <c r="GW227" s="110"/>
      <c r="GX227" s="110"/>
      <c r="GY227" s="110"/>
      <c r="GZ227" s="110"/>
      <c r="HA227" s="110"/>
      <c r="HB227" s="110"/>
      <c r="HC227" s="110"/>
      <c r="HD227" s="110"/>
      <c r="HE227" s="110"/>
      <c r="HF227" s="110"/>
      <c r="HG227" s="110"/>
      <c r="HH227" s="110"/>
      <c r="HI227" s="110"/>
      <c r="HJ227" s="110"/>
      <c r="HK227" s="110"/>
      <c r="HL227" s="110"/>
      <c r="HM227" s="110"/>
      <c r="HN227" s="110"/>
      <c r="HO227" s="110"/>
      <c r="HP227" s="110"/>
      <c r="HQ227" s="110"/>
      <c r="HR227" s="110"/>
      <c r="HS227" s="110"/>
      <c r="HT227" s="110"/>
      <c r="HU227" s="110"/>
      <c r="HV227" s="110"/>
      <c r="HW227" s="110"/>
      <c r="HX227" s="110"/>
      <c r="HY227" s="110"/>
      <c r="HZ227" s="110"/>
      <c r="IA227" s="110"/>
      <c r="IB227" s="110"/>
      <c r="IC227" s="110"/>
      <c r="ID227" s="110"/>
      <c r="IE227" s="110"/>
      <c r="IF227" s="110"/>
      <c r="IG227" s="110"/>
      <c r="IH227" s="110"/>
      <c r="II227" s="110"/>
      <c r="IJ227" s="110"/>
      <c r="IK227" s="110"/>
      <c r="IL227" s="110"/>
      <c r="IM227" s="110"/>
      <c r="IN227" s="110"/>
      <c r="IO227" s="110"/>
      <c r="IP227" s="110"/>
      <c r="IQ227" s="110"/>
      <c r="IR227" s="110"/>
      <c r="IS227" s="110"/>
      <c r="IT227" s="110"/>
      <c r="IU227" s="110"/>
      <c r="IV227" s="110"/>
      <c r="IW227" s="110"/>
    </row>
    <row r="228" customFormat="false" ht="12.75" hidden="true" customHeight="false" outlineLevel="0" collapsed="false">
      <c r="A228" s="54"/>
      <c r="B228" s="55" t="s">
        <v>42</v>
      </c>
      <c r="C228" s="56"/>
      <c r="D228" s="57"/>
      <c r="E228" s="70" t="s">
        <v>296</v>
      </c>
      <c r="F228" s="56" t="s">
        <v>535</v>
      </c>
      <c r="G228" s="58" t="s">
        <v>60</v>
      </c>
      <c r="H228" s="62" t="n">
        <v>5016</v>
      </c>
      <c r="I228" s="53"/>
      <c r="J228" s="79"/>
      <c r="K228" s="53"/>
      <c r="L228" s="70"/>
      <c r="M228" s="70" t="s">
        <v>296</v>
      </c>
      <c r="N228" s="53"/>
      <c r="O228" s="53" t="s">
        <v>62</v>
      </c>
      <c r="P228" s="60"/>
      <c r="Q228" s="53"/>
      <c r="R228" s="53"/>
      <c r="S228" s="61" t="n">
        <f aca="false">+R228-Q228</f>
        <v>0</v>
      </c>
      <c r="T228" s="47" t="s">
        <v>721</v>
      </c>
      <c r="U228" s="53"/>
      <c r="V228" s="53"/>
      <c r="W228" s="53"/>
      <c r="X228" s="53"/>
      <c r="Y228" s="46" t="n">
        <f aca="false">+X228-V228</f>
        <v>0</v>
      </c>
      <c r="Z228" s="61" t="n">
        <f aca="false">+X228-W228</f>
        <v>0</v>
      </c>
      <c r="AA228" s="47" t="s">
        <v>721</v>
      </c>
      <c r="AB228" s="71"/>
      <c r="AD228" s="108"/>
      <c r="AE228" s="62"/>
      <c r="AF228" s="59" t="s">
        <v>70</v>
      </c>
      <c r="AG228" s="64" t="n">
        <v>0.06</v>
      </c>
      <c r="AI228" s="66" t="s">
        <v>53</v>
      </c>
      <c r="AK228" s="53" t="s">
        <v>722</v>
      </c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true" customHeight="false" outlineLevel="0" collapsed="false">
      <c r="A229" s="43"/>
      <c r="B229" s="11" t="s">
        <v>42</v>
      </c>
      <c r="E229" s="3" t="s">
        <v>723</v>
      </c>
      <c r="F229" s="3" t="s">
        <v>724</v>
      </c>
      <c r="G229" s="6" t="s">
        <v>60</v>
      </c>
      <c r="H229" s="6" t="n">
        <v>5048</v>
      </c>
      <c r="I229" s="4" t="n">
        <v>766</v>
      </c>
      <c r="J229" s="4" t="s">
        <v>46</v>
      </c>
      <c r="L229" s="1" t="s">
        <v>47</v>
      </c>
      <c r="M229" s="3" t="s">
        <v>725</v>
      </c>
      <c r="N229" s="45"/>
      <c r="O229" s="1" t="s">
        <v>663</v>
      </c>
      <c r="Q229" s="1"/>
      <c r="R229" s="14"/>
      <c r="S229" s="14" t="n">
        <f aca="false">+R229-Q229</f>
        <v>0</v>
      </c>
      <c r="T229" s="15" t="s">
        <v>726</v>
      </c>
      <c r="U229" s="1"/>
      <c r="V229" s="1"/>
      <c r="W229" s="1"/>
      <c r="X229" s="1"/>
      <c r="Y229" s="46" t="n">
        <f aca="false">+X229-V229</f>
        <v>0</v>
      </c>
      <c r="Z229" s="14" t="n">
        <f aca="false">+X229-W229</f>
        <v>0</v>
      </c>
      <c r="AA229" s="15" t="s">
        <v>726</v>
      </c>
      <c r="AB229" s="48"/>
      <c r="AC229" s="45"/>
      <c r="AD229" s="45"/>
      <c r="AE229" s="5" t="n">
        <v>28088</v>
      </c>
      <c r="AF229" s="49" t="s">
        <v>52</v>
      </c>
      <c r="AG229" s="50" t="n">
        <v>0.02</v>
      </c>
      <c r="AH229" s="51"/>
      <c r="AI229" s="52" t="s">
        <v>53</v>
      </c>
      <c r="AJ229" s="52" t="s">
        <v>4</v>
      </c>
      <c r="AK229" s="4" t="s">
        <v>64</v>
      </c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43"/>
      <c r="B230" s="11" t="s">
        <v>42</v>
      </c>
      <c r="E230" s="3" t="s">
        <v>727</v>
      </c>
      <c r="F230" s="3" t="s">
        <v>728</v>
      </c>
      <c r="G230" s="6" t="s">
        <v>60</v>
      </c>
      <c r="H230" s="6" t="n">
        <v>9706</v>
      </c>
      <c r="I230" s="4" t="n">
        <v>550</v>
      </c>
      <c r="J230" s="4" t="s">
        <v>46</v>
      </c>
      <c r="L230" s="1" t="s">
        <v>47</v>
      </c>
      <c r="M230" s="3" t="s">
        <v>729</v>
      </c>
      <c r="N230" s="45"/>
      <c r="O230" s="1" t="s">
        <v>86</v>
      </c>
      <c r="Q230" s="1" t="n">
        <v>534</v>
      </c>
      <c r="R230" s="1" t="n">
        <v>534</v>
      </c>
      <c r="S230" s="14" t="n">
        <f aca="false">+R230-Q230</f>
        <v>0</v>
      </c>
      <c r="T230" s="15" t="s">
        <v>224</v>
      </c>
      <c r="U230" s="1" t="n">
        <v>536</v>
      </c>
      <c r="V230" s="1" t="n">
        <v>536</v>
      </c>
      <c r="W230" s="1" t="n">
        <v>462</v>
      </c>
      <c r="X230" s="1" t="n">
        <v>462</v>
      </c>
      <c r="Y230" s="46" t="n">
        <f aca="false">+X230-V230</f>
        <v>-74</v>
      </c>
      <c r="Z230" s="14" t="n">
        <f aca="false">+X230-W230</f>
        <v>0</v>
      </c>
      <c r="AA230" s="15" t="s">
        <v>63</v>
      </c>
      <c r="AB230" s="48"/>
      <c r="AC230" s="45"/>
      <c r="AD230" s="5" t="n">
        <v>128011</v>
      </c>
      <c r="AE230" s="5" t="n">
        <v>125784</v>
      </c>
      <c r="AF230" s="49" t="s">
        <v>70</v>
      </c>
      <c r="AG230" s="9" t="n">
        <v>0.131</v>
      </c>
      <c r="AH230" s="77" t="n">
        <v>9907</v>
      </c>
      <c r="AI230" s="1" t="s">
        <v>233</v>
      </c>
      <c r="AJ230" s="52" t="s">
        <v>4</v>
      </c>
      <c r="AK230" s="4" t="s">
        <v>730</v>
      </c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true" customHeight="false" outlineLevel="0" collapsed="false">
      <c r="A231" s="43"/>
      <c r="B231" s="11" t="s">
        <v>42</v>
      </c>
      <c r="E231" s="3" t="s">
        <v>685</v>
      </c>
      <c r="F231" s="3" t="s">
        <v>731</v>
      </c>
      <c r="G231" s="6" t="s">
        <v>60</v>
      </c>
      <c r="H231" s="6" t="n">
        <v>5106</v>
      </c>
      <c r="I231" s="4" t="n">
        <v>441</v>
      </c>
      <c r="J231" s="4" t="s">
        <v>46</v>
      </c>
      <c r="L231" s="1" t="s">
        <v>47</v>
      </c>
      <c r="M231" s="3" t="s">
        <v>687</v>
      </c>
      <c r="N231" s="45"/>
      <c r="O231" s="1" t="s">
        <v>62</v>
      </c>
      <c r="Q231" s="1"/>
      <c r="R231" s="14"/>
      <c r="S231" s="14" t="n">
        <f aca="false">+R231-Q231</f>
        <v>0</v>
      </c>
      <c r="T231" s="15" t="s">
        <v>669</v>
      </c>
      <c r="U231" s="1"/>
      <c r="V231" s="1"/>
      <c r="W231" s="1"/>
      <c r="X231" s="1"/>
      <c r="Y231" s="46" t="n">
        <f aca="false">+X231-V231</f>
        <v>0</v>
      </c>
      <c r="Z231" s="14" t="n">
        <f aca="false">+X231-W231</f>
        <v>0</v>
      </c>
      <c r="AA231" s="15" t="s">
        <v>669</v>
      </c>
      <c r="AB231" s="48"/>
      <c r="AC231" s="45"/>
      <c r="AD231" s="5" t="n">
        <v>332674</v>
      </c>
      <c r="AE231" s="5" t="n">
        <v>40278</v>
      </c>
      <c r="AF231" s="49" t="s">
        <v>52</v>
      </c>
      <c r="AG231" s="50" t="n">
        <v>0.06</v>
      </c>
      <c r="AH231" s="51"/>
      <c r="AI231" s="52" t="s">
        <v>53</v>
      </c>
      <c r="AJ231" s="52" t="s">
        <v>4</v>
      </c>
      <c r="AK231" s="4" t="s">
        <v>688</v>
      </c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2.75" hidden="true" customHeight="false" outlineLevel="0" collapsed="false">
      <c r="A232" s="43"/>
      <c r="B232" s="11" t="s">
        <v>42</v>
      </c>
      <c r="E232" s="3" t="s">
        <v>732</v>
      </c>
      <c r="F232" s="3" t="s">
        <v>733</v>
      </c>
      <c r="G232" s="6" t="s">
        <v>60</v>
      </c>
      <c r="H232" s="6" t="n">
        <v>5155</v>
      </c>
      <c r="I232" s="4" t="n">
        <v>427</v>
      </c>
      <c r="J232" s="4" t="s">
        <v>46</v>
      </c>
      <c r="K232" s="4" t="n">
        <v>1</v>
      </c>
      <c r="L232" s="1" t="s">
        <v>47</v>
      </c>
      <c r="M232" s="3" t="s">
        <v>734</v>
      </c>
      <c r="N232" s="45"/>
      <c r="O232" s="1" t="s">
        <v>117</v>
      </c>
      <c r="Q232" s="1"/>
      <c r="R232" s="14"/>
      <c r="S232" s="14" t="n">
        <f aca="false">+R232-Q232</f>
        <v>0</v>
      </c>
      <c r="T232" s="15" t="s">
        <v>735</v>
      </c>
      <c r="U232" s="1"/>
      <c r="V232" s="1"/>
      <c r="W232" s="1"/>
      <c r="X232" s="1"/>
      <c r="Y232" s="46" t="n">
        <f aca="false">+X232-V232</f>
        <v>0</v>
      </c>
      <c r="Z232" s="14" t="n">
        <f aca="false">+X232-W232</f>
        <v>0</v>
      </c>
      <c r="AA232" s="15" t="s">
        <v>735</v>
      </c>
      <c r="AB232" s="48"/>
      <c r="AC232" s="45"/>
      <c r="AD232" s="45"/>
      <c r="AE232" s="5" t="n">
        <v>138628</v>
      </c>
      <c r="AF232" s="49" t="s">
        <v>429</v>
      </c>
      <c r="AG232" s="50" t="n">
        <v>0.065</v>
      </c>
      <c r="AH232" s="51"/>
      <c r="AI232" s="52" t="s">
        <v>53</v>
      </c>
      <c r="AJ232" s="52" t="s">
        <v>4</v>
      </c>
      <c r="AK232" s="4" t="s">
        <v>736</v>
      </c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true" customHeight="false" outlineLevel="0" collapsed="false">
      <c r="A233" s="54"/>
      <c r="B233" s="55" t="s">
        <v>42</v>
      </c>
      <c r="C233" s="56"/>
      <c r="D233" s="57"/>
      <c r="E233" s="3" t="s">
        <v>430</v>
      </c>
      <c r="F233" s="56" t="s">
        <v>737</v>
      </c>
      <c r="G233" s="58" t="s">
        <v>60</v>
      </c>
      <c r="H233" s="58" t="n">
        <v>5369</v>
      </c>
      <c r="I233" s="57" t="n">
        <v>460</v>
      </c>
      <c r="J233" s="57" t="s">
        <v>662</v>
      </c>
      <c r="K233" s="57"/>
      <c r="L233" s="53" t="s">
        <v>47</v>
      </c>
      <c r="M233" s="56" t="s">
        <v>432</v>
      </c>
      <c r="N233" s="0"/>
      <c r="O233" s="53" t="s">
        <v>738</v>
      </c>
      <c r="P233" s="60"/>
      <c r="Q233" s="53"/>
      <c r="R233" s="61"/>
      <c r="S233" s="61" t="n">
        <f aca="false">+R233-Q233</f>
        <v>0</v>
      </c>
      <c r="T233" s="82" t="s">
        <v>669</v>
      </c>
      <c r="U233" s="53"/>
      <c r="V233" s="53"/>
      <c r="W233" s="53"/>
      <c r="X233" s="53"/>
      <c r="Y233" s="46" t="n">
        <f aca="false">+X233-V233</f>
        <v>0</v>
      </c>
      <c r="Z233" s="61" t="n">
        <f aca="false">+X233-W233</f>
        <v>0</v>
      </c>
      <c r="AA233" s="82" t="s">
        <v>669</v>
      </c>
      <c r="AB233" s="71"/>
      <c r="AD233" s="0"/>
      <c r="AE233" s="62" t="n">
        <v>28557</v>
      </c>
      <c r="AF233" s="63" t="s">
        <v>52</v>
      </c>
      <c r="AG233" s="64"/>
      <c r="AH233" s="65"/>
      <c r="AI233" s="66"/>
      <c r="AJ233" s="66" t="s">
        <v>4</v>
      </c>
      <c r="AK233" s="57" t="s">
        <v>64</v>
      </c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true" customHeight="false" outlineLevel="0" collapsed="false">
      <c r="A234" s="43"/>
      <c r="B234" s="11" t="s">
        <v>42</v>
      </c>
      <c r="E234" s="68" t="s">
        <v>460</v>
      </c>
      <c r="F234" s="3" t="s">
        <v>739</v>
      </c>
      <c r="G234" s="6" t="s">
        <v>60</v>
      </c>
      <c r="H234" s="6" t="n">
        <v>5434</v>
      </c>
      <c r="I234" s="4" t="n">
        <v>429</v>
      </c>
      <c r="J234" s="4" t="s">
        <v>46</v>
      </c>
      <c r="K234" s="4" t="n">
        <v>1</v>
      </c>
      <c r="L234" s="1" t="s">
        <v>462</v>
      </c>
      <c r="M234" s="3" t="s">
        <v>463</v>
      </c>
      <c r="N234" s="45"/>
      <c r="O234" s="1" t="s">
        <v>117</v>
      </c>
      <c r="Q234" s="1"/>
      <c r="R234" s="14"/>
      <c r="S234" s="14" t="n">
        <f aca="false">+R234-Q234</f>
        <v>0</v>
      </c>
      <c r="T234" s="15" t="s">
        <v>669</v>
      </c>
      <c r="U234" s="1"/>
      <c r="V234" s="1"/>
      <c r="W234" s="1"/>
      <c r="X234" s="1"/>
      <c r="Y234" s="46" t="n">
        <f aca="false">+X234-V234</f>
        <v>0</v>
      </c>
      <c r="Z234" s="14" t="n">
        <f aca="false">+X234-W234</f>
        <v>0</v>
      </c>
      <c r="AA234" s="15" t="s">
        <v>669</v>
      </c>
      <c r="AB234" s="48"/>
      <c r="AC234" s="45"/>
      <c r="AD234" s="45"/>
      <c r="AE234" s="5" t="n">
        <v>27747</v>
      </c>
      <c r="AF234" s="49" t="s">
        <v>52</v>
      </c>
      <c r="AG234" s="50" t="n">
        <v>0.065</v>
      </c>
      <c r="AH234" s="51"/>
      <c r="AI234" s="52" t="s">
        <v>53</v>
      </c>
      <c r="AJ234" s="52" t="s">
        <v>4</v>
      </c>
      <c r="AK234" s="4" t="s">
        <v>473</v>
      </c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true" customHeight="false" outlineLevel="0" collapsed="false">
      <c r="A235" s="54"/>
      <c r="B235" s="55" t="s">
        <v>42</v>
      </c>
      <c r="C235" s="70"/>
      <c r="D235" s="53"/>
      <c r="E235" s="70" t="s">
        <v>740</v>
      </c>
      <c r="F235" s="70" t="s">
        <v>741</v>
      </c>
      <c r="G235" s="58" t="s">
        <v>60</v>
      </c>
      <c r="H235" s="62" t="n">
        <v>5544</v>
      </c>
      <c r="I235" s="53"/>
      <c r="J235" s="79" t="s">
        <v>46</v>
      </c>
      <c r="K235" s="53"/>
      <c r="L235" s="70"/>
      <c r="M235" s="56" t="s">
        <v>742</v>
      </c>
      <c r="N235" s="53"/>
      <c r="O235" s="53" t="s">
        <v>68</v>
      </c>
      <c r="P235" s="60"/>
      <c r="Q235" s="53"/>
      <c r="R235" s="61"/>
      <c r="S235" s="61" t="n">
        <f aca="false">+R235-Q235</f>
        <v>0</v>
      </c>
      <c r="T235" s="47" t="s">
        <v>743</v>
      </c>
      <c r="U235" s="53"/>
      <c r="V235" s="53"/>
      <c r="W235" s="53"/>
      <c r="X235" s="53"/>
      <c r="Y235" s="46" t="n">
        <f aca="false">+X235-V235</f>
        <v>0</v>
      </c>
      <c r="Z235" s="61" t="n">
        <f aca="false">+X235-W235</f>
        <v>0</v>
      </c>
      <c r="AA235" s="47" t="s">
        <v>743</v>
      </c>
      <c r="AB235" s="71"/>
      <c r="AD235" s="62"/>
      <c r="AE235" s="62"/>
      <c r="AF235" s="63" t="s">
        <v>52</v>
      </c>
      <c r="AG235" s="9" t="n">
        <v>0.33</v>
      </c>
      <c r="AH235" s="77" t="n">
        <v>9908</v>
      </c>
      <c r="AI235" s="53" t="s">
        <v>264</v>
      </c>
      <c r="AJ235" s="109"/>
      <c r="AK235" s="53" t="s">
        <v>744</v>
      </c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54"/>
      <c r="B236" s="55" t="s">
        <v>42</v>
      </c>
      <c r="C236" s="70"/>
      <c r="D236" s="53"/>
      <c r="E236" s="56" t="s">
        <v>693</v>
      </c>
      <c r="F236" s="56" t="s">
        <v>745</v>
      </c>
      <c r="G236" s="58" t="s">
        <v>60</v>
      </c>
      <c r="H236" s="58" t="n">
        <v>6118</v>
      </c>
      <c r="I236" s="57" t="n">
        <v>441</v>
      </c>
      <c r="J236" s="57" t="s">
        <v>46</v>
      </c>
      <c r="K236" s="57"/>
      <c r="L236" s="53" t="s">
        <v>47</v>
      </c>
      <c r="M236" s="56" t="s">
        <v>693</v>
      </c>
      <c r="N236" s="0"/>
      <c r="O236" s="53" t="s">
        <v>62</v>
      </c>
      <c r="P236" s="60"/>
      <c r="Q236" s="53" t="n">
        <v>143</v>
      </c>
      <c r="R236" s="53" t="n">
        <v>143</v>
      </c>
      <c r="S236" s="61" t="n">
        <f aca="false">+R236-Q236</f>
        <v>0</v>
      </c>
      <c r="T236" s="47" t="s">
        <v>63</v>
      </c>
      <c r="U236" s="53" t="n">
        <v>121</v>
      </c>
      <c r="V236" s="53" t="n">
        <v>121</v>
      </c>
      <c r="W236" s="53" t="n">
        <v>120</v>
      </c>
      <c r="X236" s="53" t="n">
        <v>120</v>
      </c>
      <c r="Y236" s="46" t="n">
        <f aca="false">+X236-V236</f>
        <v>-1</v>
      </c>
      <c r="Z236" s="61" t="n">
        <f aca="false">+X236-W236</f>
        <v>0</v>
      </c>
      <c r="AA236" s="47" t="s">
        <v>69</v>
      </c>
      <c r="AB236" s="47"/>
      <c r="AD236" s="62" t="n">
        <v>358943</v>
      </c>
      <c r="AE236" s="62" t="n">
        <v>136739</v>
      </c>
      <c r="AF236" s="63" t="s">
        <v>52</v>
      </c>
      <c r="AG236" s="64" t="n">
        <v>0.06</v>
      </c>
      <c r="AH236" s="65"/>
      <c r="AI236" s="66" t="s">
        <v>53</v>
      </c>
      <c r="AJ236" s="66" t="s">
        <v>4</v>
      </c>
      <c r="AK236" s="57" t="s">
        <v>746</v>
      </c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true" customHeight="false" outlineLevel="0" collapsed="false">
      <c r="A237" s="43"/>
      <c r="B237" s="11" t="s">
        <v>42</v>
      </c>
      <c r="E237" s="3" t="s">
        <v>747</v>
      </c>
      <c r="F237" s="3" t="s">
        <v>748</v>
      </c>
      <c r="G237" s="6" t="s">
        <v>60</v>
      </c>
      <c r="H237" s="6" t="n">
        <v>5646</v>
      </c>
      <c r="I237" s="4" t="n">
        <v>766</v>
      </c>
      <c r="J237" s="4" t="s">
        <v>46</v>
      </c>
      <c r="L237" s="1" t="s">
        <v>47</v>
      </c>
      <c r="M237" s="3" t="s">
        <v>749</v>
      </c>
      <c r="N237" s="45"/>
      <c r="O237" s="1" t="s">
        <v>663</v>
      </c>
      <c r="Q237" s="1"/>
      <c r="R237" s="14"/>
      <c r="S237" s="14" t="n">
        <f aca="false">+R237-Q237</f>
        <v>0</v>
      </c>
      <c r="T237" s="15" t="s">
        <v>669</v>
      </c>
      <c r="U237" s="1"/>
      <c r="V237" s="1"/>
      <c r="W237" s="1"/>
      <c r="X237" s="1"/>
      <c r="Y237" s="46" t="n">
        <f aca="false">+X237-V237</f>
        <v>0</v>
      </c>
      <c r="Z237" s="14" t="n">
        <f aca="false">+X237-W237</f>
        <v>0</v>
      </c>
      <c r="AA237" s="15" t="s">
        <v>669</v>
      </c>
      <c r="AB237" s="48"/>
      <c r="AC237" s="45"/>
      <c r="AD237" s="5" t="n">
        <v>350268</v>
      </c>
      <c r="AE237" s="5" t="n">
        <v>53086</v>
      </c>
      <c r="AF237" s="49" t="s">
        <v>70</v>
      </c>
      <c r="AG237" s="9" t="n">
        <v>0.073</v>
      </c>
      <c r="AH237" s="67" t="n">
        <v>9909</v>
      </c>
      <c r="AI237" s="1" t="s">
        <v>264</v>
      </c>
      <c r="AJ237" s="52" t="s">
        <v>4</v>
      </c>
      <c r="AK237" s="4" t="s">
        <v>750</v>
      </c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true" customHeight="false" outlineLevel="0" collapsed="false">
      <c r="A238" s="54"/>
      <c r="B238" s="55" t="s">
        <v>42</v>
      </c>
      <c r="C238" s="56"/>
      <c r="D238" s="57"/>
      <c r="E238" s="70" t="s">
        <v>751</v>
      </c>
      <c r="F238" s="70" t="s">
        <v>752</v>
      </c>
      <c r="G238" s="58" t="s">
        <v>60</v>
      </c>
      <c r="H238" s="62" t="n">
        <v>5688</v>
      </c>
      <c r="I238" s="53"/>
      <c r="J238" s="79"/>
      <c r="K238" s="53"/>
      <c r="L238" s="70"/>
      <c r="M238" s="70" t="s">
        <v>751</v>
      </c>
      <c r="N238" s="53"/>
      <c r="O238" s="53" t="s">
        <v>62</v>
      </c>
      <c r="P238" s="60"/>
      <c r="Q238" s="53"/>
      <c r="R238" s="61"/>
      <c r="S238" s="61" t="n">
        <f aca="false">+R238-Q238</f>
        <v>0</v>
      </c>
      <c r="T238" s="47" t="s">
        <v>753</v>
      </c>
      <c r="U238" s="53"/>
      <c r="V238" s="53"/>
      <c r="W238" s="53"/>
      <c r="X238" s="53"/>
      <c r="Y238" s="46" t="n">
        <f aca="false">+X238-V238</f>
        <v>0</v>
      </c>
      <c r="Z238" s="61" t="n">
        <f aca="false">+X238-W238</f>
        <v>0</v>
      </c>
      <c r="AA238" s="47" t="s">
        <v>753</v>
      </c>
      <c r="AB238" s="71"/>
      <c r="AD238" s="62"/>
      <c r="AE238" s="62"/>
      <c r="AF238" s="59" t="s">
        <v>70</v>
      </c>
      <c r="AG238" s="64" t="n">
        <v>0.11</v>
      </c>
      <c r="AH238" s="65" t="n">
        <v>9902</v>
      </c>
      <c r="AI238" s="66" t="s">
        <v>71</v>
      </c>
      <c r="AJ238" s="66" t="s">
        <v>4</v>
      </c>
      <c r="AK238" s="53" t="s">
        <v>754</v>
      </c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A239" s="43"/>
      <c r="B239" s="11" t="s">
        <v>42</v>
      </c>
      <c r="E239" s="3" t="s">
        <v>693</v>
      </c>
      <c r="F239" s="3" t="s">
        <v>755</v>
      </c>
      <c r="G239" s="6" t="s">
        <v>60</v>
      </c>
      <c r="H239" s="6" t="n">
        <v>6821</v>
      </c>
      <c r="I239" s="4" t="n">
        <v>550</v>
      </c>
      <c r="J239" s="4" t="s">
        <v>46</v>
      </c>
      <c r="L239" s="1" t="s">
        <v>47</v>
      </c>
      <c r="M239" s="3" t="s">
        <v>693</v>
      </c>
      <c r="N239" s="45"/>
      <c r="O239" s="1" t="s">
        <v>86</v>
      </c>
      <c r="Q239" s="1" t="n">
        <v>3</v>
      </c>
      <c r="R239" s="1" t="n">
        <v>3</v>
      </c>
      <c r="S239" s="14" t="n">
        <f aca="false">+R239-Q239</f>
        <v>0</v>
      </c>
      <c r="T239" s="15" t="s">
        <v>63</v>
      </c>
      <c r="U239" s="1" t="n">
        <v>0</v>
      </c>
      <c r="V239" s="1" t="n">
        <v>0</v>
      </c>
      <c r="W239" s="1" t="n">
        <v>81</v>
      </c>
      <c r="X239" s="1" t="n">
        <v>81</v>
      </c>
      <c r="Y239" s="46" t="n">
        <f aca="false">+X239-V239</f>
        <v>81</v>
      </c>
      <c r="Z239" s="14" t="n">
        <f aca="false">+X239-W239</f>
        <v>0</v>
      </c>
      <c r="AA239" s="15" t="s">
        <v>166</v>
      </c>
      <c r="AB239" s="15"/>
      <c r="AC239" s="45"/>
      <c r="AD239" s="5" t="n">
        <v>358911</v>
      </c>
      <c r="AE239" s="5" t="n">
        <v>130581</v>
      </c>
      <c r="AF239" s="49" t="s">
        <v>52</v>
      </c>
      <c r="AG239" s="50" t="n">
        <v>0.055</v>
      </c>
      <c r="AH239" s="51"/>
      <c r="AI239" s="52" t="s">
        <v>53</v>
      </c>
      <c r="AJ239" s="52" t="s">
        <v>4</v>
      </c>
      <c r="AK239" s="4" t="s">
        <v>756</v>
      </c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true" customHeight="false" outlineLevel="0" collapsed="false">
      <c r="A240" s="54"/>
      <c r="B240" s="55" t="s">
        <v>42</v>
      </c>
      <c r="C240" s="56"/>
      <c r="D240" s="57"/>
      <c r="E240" s="56" t="s">
        <v>374</v>
      </c>
      <c r="F240" s="56" t="s">
        <v>757</v>
      </c>
      <c r="G240" s="58" t="s">
        <v>60</v>
      </c>
      <c r="H240" s="58" t="n">
        <v>5720</v>
      </c>
      <c r="I240" s="57" t="n">
        <v>487</v>
      </c>
      <c r="J240" s="57" t="s">
        <v>46</v>
      </c>
      <c r="K240" s="57"/>
      <c r="L240" s="59" t="s">
        <v>47</v>
      </c>
      <c r="M240" s="56" t="s">
        <v>376</v>
      </c>
      <c r="N240" s="0"/>
      <c r="O240" s="53" t="s">
        <v>86</v>
      </c>
      <c r="P240" s="60"/>
      <c r="Q240" s="53"/>
      <c r="R240" s="53"/>
      <c r="S240" s="61" t="n">
        <f aca="false">+R240-Q240</f>
        <v>0</v>
      </c>
      <c r="T240" s="47" t="s">
        <v>758</v>
      </c>
      <c r="U240" s="53"/>
      <c r="V240" s="53"/>
      <c r="W240" s="53"/>
      <c r="X240" s="53"/>
      <c r="Y240" s="46" t="n">
        <f aca="false">+X240-V240</f>
        <v>0</v>
      </c>
      <c r="Z240" s="61" t="n">
        <f aca="false">+X240-W240</f>
        <v>0</v>
      </c>
      <c r="AA240" s="47" t="s">
        <v>758</v>
      </c>
      <c r="AB240" s="71"/>
      <c r="AD240" s="62" t="n">
        <v>348099</v>
      </c>
      <c r="AE240" s="62" t="n">
        <v>137995</v>
      </c>
      <c r="AF240" s="63" t="s">
        <v>52</v>
      </c>
      <c r="AG240" s="64" t="n">
        <v>0.115</v>
      </c>
      <c r="AH240" s="65" t="n">
        <v>9812</v>
      </c>
      <c r="AI240" s="66" t="s">
        <v>81</v>
      </c>
      <c r="AJ240" s="66" t="s">
        <v>4</v>
      </c>
      <c r="AK240" s="57" t="s">
        <v>377</v>
      </c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2.75" hidden="true" customHeight="false" outlineLevel="0" collapsed="false">
      <c r="A241" s="43"/>
      <c r="B241" s="11" t="s">
        <v>42</v>
      </c>
      <c r="E241" s="68" t="s">
        <v>759</v>
      </c>
      <c r="F241" s="68" t="s">
        <v>760</v>
      </c>
      <c r="G241" s="6" t="s">
        <v>60</v>
      </c>
      <c r="H241" s="5" t="n">
        <v>5961</v>
      </c>
      <c r="I241" s="1" t="n">
        <v>766</v>
      </c>
      <c r="J241" s="74" t="s">
        <v>46</v>
      </c>
      <c r="K241" s="1"/>
      <c r="L241" s="1" t="s">
        <v>47</v>
      </c>
      <c r="M241" s="3" t="s">
        <v>761</v>
      </c>
      <c r="N241" s="1"/>
      <c r="O241" s="1" t="s">
        <v>663</v>
      </c>
      <c r="Q241" s="1" t="n">
        <v>0</v>
      </c>
      <c r="R241" s="53"/>
      <c r="S241" s="14" t="n">
        <f aca="false">+R241-Q241</f>
        <v>0</v>
      </c>
      <c r="T241" s="15" t="s">
        <v>63</v>
      </c>
      <c r="U241" s="1"/>
      <c r="V241" s="1"/>
      <c r="W241" s="1"/>
      <c r="X241" s="1"/>
      <c r="Y241" s="46" t="n">
        <f aca="false">+X241-V241</f>
        <v>0</v>
      </c>
      <c r="Z241" s="14" t="n">
        <f aca="false">+X241-W241</f>
        <v>0</v>
      </c>
      <c r="AA241" s="15" t="s">
        <v>63</v>
      </c>
      <c r="AB241" s="48"/>
      <c r="AC241" s="45"/>
      <c r="AD241" s="5" t="n">
        <v>361747</v>
      </c>
      <c r="AE241" s="5" t="n">
        <v>133271</v>
      </c>
      <c r="AF241" s="49" t="s">
        <v>52</v>
      </c>
      <c r="AG241" s="50" t="n">
        <v>0.02</v>
      </c>
      <c r="AH241" s="51"/>
      <c r="AI241" s="52" t="s">
        <v>53</v>
      </c>
      <c r="AJ241" s="52" t="s">
        <v>4</v>
      </c>
      <c r="AK241" s="4" t="s">
        <v>762</v>
      </c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12.75" hidden="false" customHeight="false" outlineLevel="0" collapsed="false">
      <c r="A242" s="43"/>
      <c r="B242" s="11" t="n">
        <v>36389</v>
      </c>
      <c r="E242" s="68" t="s">
        <v>693</v>
      </c>
      <c r="F242" s="68" t="s">
        <v>763</v>
      </c>
      <c r="G242" s="6" t="s">
        <v>60</v>
      </c>
      <c r="H242" s="5" t="n">
        <v>9790</v>
      </c>
      <c r="I242" s="1"/>
      <c r="J242" s="69"/>
      <c r="K242" s="1"/>
      <c r="L242" s="68"/>
      <c r="M242" s="68" t="s">
        <v>764</v>
      </c>
      <c r="N242" s="1" t="s">
        <v>152</v>
      </c>
      <c r="O242" s="1" t="s">
        <v>86</v>
      </c>
      <c r="Q242" s="74" t="n">
        <v>1365</v>
      </c>
      <c r="R242" s="74" t="n">
        <v>1365</v>
      </c>
      <c r="S242" s="14" t="n">
        <f aca="false">+R242-Q242</f>
        <v>0</v>
      </c>
      <c r="T242" s="47" t="s">
        <v>170</v>
      </c>
      <c r="U242" s="74" t="n">
        <v>822</v>
      </c>
      <c r="V242" s="1" t="n">
        <v>822</v>
      </c>
      <c r="W242" s="74" t="n">
        <v>740</v>
      </c>
      <c r="X242" s="74" t="n">
        <v>740</v>
      </c>
      <c r="Y242" s="46" t="n">
        <f aca="false">+X242-V242</f>
        <v>-82</v>
      </c>
      <c r="Z242" s="14" t="n">
        <f aca="false">+X242-W242</f>
        <v>0</v>
      </c>
      <c r="AA242" s="47" t="s">
        <v>166</v>
      </c>
      <c r="AB242" s="48"/>
      <c r="AC242" s="45"/>
      <c r="AD242" s="5"/>
      <c r="AE242" s="5" t="n">
        <v>130566</v>
      </c>
      <c r="AF242" s="44" t="s">
        <v>70</v>
      </c>
      <c r="AG242" s="50"/>
      <c r="AH242" s="73"/>
      <c r="AI242" s="52"/>
      <c r="AJ242" s="52"/>
      <c r="AK242" s="1" t="s">
        <v>765</v>
      </c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false" customHeight="false" outlineLevel="0" collapsed="false">
      <c r="A243" s="54"/>
      <c r="B243" s="55" t="s">
        <v>42</v>
      </c>
      <c r="C243" s="56"/>
      <c r="D243" s="57"/>
      <c r="E243" s="56" t="s">
        <v>766</v>
      </c>
      <c r="F243" s="56" t="s">
        <v>767</v>
      </c>
      <c r="G243" s="58" t="s">
        <v>60</v>
      </c>
      <c r="H243" s="58" t="n">
        <v>6258</v>
      </c>
      <c r="I243" s="57" t="n">
        <v>441</v>
      </c>
      <c r="J243" s="57" t="s">
        <v>46</v>
      </c>
      <c r="K243" s="57"/>
      <c r="L243" s="53" t="s">
        <v>47</v>
      </c>
      <c r="M243" s="56" t="s">
        <v>768</v>
      </c>
      <c r="N243" s="0"/>
      <c r="O243" s="53" t="s">
        <v>62</v>
      </c>
      <c r="P243" s="60"/>
      <c r="Q243" s="53" t="n">
        <v>368</v>
      </c>
      <c r="R243" s="53" t="n">
        <v>368</v>
      </c>
      <c r="S243" s="61" t="n">
        <f aca="false">+R243-Q243</f>
        <v>0</v>
      </c>
      <c r="T243" s="47" t="s">
        <v>69</v>
      </c>
      <c r="U243" s="53" t="n">
        <v>591</v>
      </c>
      <c r="V243" s="53" t="n">
        <v>591</v>
      </c>
      <c r="W243" s="53" t="n">
        <v>565</v>
      </c>
      <c r="X243" s="53" t="n">
        <v>565</v>
      </c>
      <c r="Y243" s="46" t="n">
        <f aca="false">+X243-V243</f>
        <v>-26</v>
      </c>
      <c r="Z243" s="61" t="n">
        <f aca="false">+X243-W243</f>
        <v>0</v>
      </c>
      <c r="AA243" s="15" t="s">
        <v>63</v>
      </c>
      <c r="AB243" s="71"/>
      <c r="AD243" s="62" t="n">
        <v>358932</v>
      </c>
      <c r="AE243" s="62" t="n">
        <v>126535</v>
      </c>
      <c r="AF243" s="63" t="s">
        <v>52</v>
      </c>
      <c r="AG243" s="64" t="n">
        <v>0.06</v>
      </c>
      <c r="AH243" s="65"/>
      <c r="AI243" s="66" t="s">
        <v>53</v>
      </c>
      <c r="AJ243" s="66" t="s">
        <v>4</v>
      </c>
      <c r="AK243" s="57" t="s">
        <v>769</v>
      </c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2.75" hidden="true" customHeight="false" outlineLevel="0" collapsed="false">
      <c r="A244" s="54"/>
      <c r="B244" s="55" t="s">
        <v>42</v>
      </c>
      <c r="C244" s="56"/>
      <c r="D244" s="57"/>
      <c r="E244" s="56" t="s">
        <v>770</v>
      </c>
      <c r="F244" s="56" t="s">
        <v>771</v>
      </c>
      <c r="G244" s="58" t="s">
        <v>60</v>
      </c>
      <c r="H244" s="58" t="n">
        <v>6139</v>
      </c>
      <c r="I244" s="57" t="n">
        <v>649</v>
      </c>
      <c r="J244" s="57" t="s">
        <v>46</v>
      </c>
      <c r="K244" s="57"/>
      <c r="L244" s="53" t="s">
        <v>47</v>
      </c>
      <c r="M244" s="56" t="s">
        <v>770</v>
      </c>
      <c r="N244" s="0"/>
      <c r="O244" s="53" t="s">
        <v>185</v>
      </c>
      <c r="P244" s="60"/>
      <c r="Q244" s="53"/>
      <c r="R244" s="53"/>
      <c r="S244" s="61" t="n">
        <f aca="false">+R244-Q244</f>
        <v>0</v>
      </c>
      <c r="T244" s="47" t="s">
        <v>692</v>
      </c>
      <c r="U244" s="53"/>
      <c r="V244" s="53"/>
      <c r="W244" s="53"/>
      <c r="X244" s="53"/>
      <c r="Y244" s="46" t="n">
        <f aca="false">+X244-V244</f>
        <v>0</v>
      </c>
      <c r="Z244" s="61" t="n">
        <f aca="false">+X244-W244</f>
        <v>0</v>
      </c>
      <c r="AA244" s="47" t="s">
        <v>692</v>
      </c>
      <c r="AB244" s="71"/>
      <c r="AD244" s="62" t="n">
        <v>309942</v>
      </c>
      <c r="AE244" s="62" t="n">
        <v>26646</v>
      </c>
      <c r="AF244" s="63" t="s">
        <v>52</v>
      </c>
      <c r="AG244" s="84" t="n">
        <v>0.045</v>
      </c>
      <c r="AH244" s="65"/>
      <c r="AI244" s="66" t="s">
        <v>53</v>
      </c>
      <c r="AJ244" s="66" t="s">
        <v>4</v>
      </c>
      <c r="AK244" s="57" t="s">
        <v>64</v>
      </c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true" customHeight="false" outlineLevel="0" collapsed="false">
      <c r="A245" s="43"/>
      <c r="B245" s="11" t="s">
        <v>42</v>
      </c>
      <c r="E245" s="3" t="s">
        <v>772</v>
      </c>
      <c r="F245" s="3" t="s">
        <v>773</v>
      </c>
      <c r="G245" s="6" t="s">
        <v>60</v>
      </c>
      <c r="H245" s="6" t="n">
        <v>6172</v>
      </c>
      <c r="I245" s="4" t="n">
        <v>650</v>
      </c>
      <c r="J245" s="4" t="s">
        <v>46</v>
      </c>
      <c r="L245" s="1" t="s">
        <v>47</v>
      </c>
      <c r="M245" s="3" t="s">
        <v>774</v>
      </c>
      <c r="N245" s="45"/>
      <c r="O245" s="1" t="s">
        <v>185</v>
      </c>
      <c r="Q245" s="1"/>
      <c r="R245" s="1"/>
      <c r="S245" s="14" t="n">
        <f aca="false">+R245-Q245</f>
        <v>0</v>
      </c>
      <c r="T245" s="15" t="s">
        <v>692</v>
      </c>
      <c r="U245" s="1"/>
      <c r="V245" s="1"/>
      <c r="W245" s="1"/>
      <c r="X245" s="1"/>
      <c r="Y245" s="46" t="n">
        <f aca="false">+X245-V245</f>
        <v>0</v>
      </c>
      <c r="Z245" s="14" t="n">
        <f aca="false">+X245-W245</f>
        <v>0</v>
      </c>
      <c r="AA245" s="15" t="s">
        <v>692</v>
      </c>
      <c r="AB245" s="48"/>
      <c r="AC245" s="45"/>
      <c r="AD245" s="5" t="n">
        <v>332008</v>
      </c>
      <c r="AE245" s="5" t="n">
        <v>39820</v>
      </c>
      <c r="AF245" s="49" t="s">
        <v>52</v>
      </c>
      <c r="AG245" s="9" t="n">
        <v>0.045</v>
      </c>
      <c r="AH245" s="51"/>
      <c r="AI245" s="52" t="s">
        <v>53</v>
      </c>
      <c r="AJ245" s="52" t="s">
        <v>4</v>
      </c>
      <c r="AK245" s="4" t="s">
        <v>775</v>
      </c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false" customHeight="false" outlineLevel="0" collapsed="false">
      <c r="A246" s="43"/>
      <c r="B246" s="11" t="s">
        <v>42</v>
      </c>
      <c r="E246" s="3" t="s">
        <v>776</v>
      </c>
      <c r="F246" s="3" t="s">
        <v>777</v>
      </c>
      <c r="G246" s="6" t="s">
        <v>60</v>
      </c>
      <c r="H246" s="6" t="n">
        <v>6871</v>
      </c>
      <c r="I246" s="4" t="n">
        <v>460</v>
      </c>
      <c r="J246" s="4" t="s">
        <v>46</v>
      </c>
      <c r="L246" s="1" t="s">
        <v>47</v>
      </c>
      <c r="M246" s="3" t="s">
        <v>778</v>
      </c>
      <c r="N246" s="45"/>
      <c r="O246" s="1" t="s">
        <v>738</v>
      </c>
      <c r="Q246" s="1" t="n">
        <v>96</v>
      </c>
      <c r="R246" s="1" t="n">
        <v>96</v>
      </c>
      <c r="S246" s="14" t="n">
        <f aca="false">+R246-Q246</f>
        <v>0</v>
      </c>
      <c r="T246" s="15" t="s">
        <v>63</v>
      </c>
      <c r="U246" s="1" t="n">
        <v>30</v>
      </c>
      <c r="V246" s="1" t="n">
        <v>30</v>
      </c>
      <c r="W246" s="1" t="n">
        <v>47</v>
      </c>
      <c r="X246" s="1" t="n">
        <v>47</v>
      </c>
      <c r="Y246" s="46" t="n">
        <f aca="false">+X246-V246</f>
        <v>17</v>
      </c>
      <c r="Z246" s="14" t="n">
        <f aca="false">+X246-W246</f>
        <v>0</v>
      </c>
      <c r="AA246" s="47" t="s">
        <v>69</v>
      </c>
      <c r="AB246" s="15"/>
      <c r="AC246" s="45"/>
      <c r="AD246" s="5" t="n">
        <v>358905</v>
      </c>
      <c r="AE246" s="5" t="n">
        <v>125834</v>
      </c>
      <c r="AF246" s="49" t="s">
        <v>52</v>
      </c>
      <c r="AG246" s="50"/>
      <c r="AH246" s="51"/>
      <c r="AI246" s="52"/>
      <c r="AJ246" s="52" t="s">
        <v>4</v>
      </c>
      <c r="AK246" s="4" t="s">
        <v>64</v>
      </c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true" customHeight="false" outlineLevel="0" collapsed="false">
      <c r="A247" s="43"/>
      <c r="B247" s="11" t="s">
        <v>42</v>
      </c>
      <c r="C247" s="68"/>
      <c r="D247" s="1"/>
      <c r="E247" s="68" t="s">
        <v>779</v>
      </c>
      <c r="F247" s="68" t="s">
        <v>780</v>
      </c>
      <c r="G247" s="6" t="s">
        <v>60</v>
      </c>
      <c r="H247" s="5" t="n">
        <v>6257</v>
      </c>
      <c r="I247" s="1"/>
      <c r="J247" s="69"/>
      <c r="K247" s="1"/>
      <c r="L247" s="68"/>
      <c r="M247" s="68" t="s">
        <v>779</v>
      </c>
      <c r="N247" s="1"/>
      <c r="O247" s="1" t="s">
        <v>86</v>
      </c>
      <c r="Q247" s="1"/>
      <c r="R247" s="1"/>
      <c r="S247" s="14" t="n">
        <f aca="false">+R247-Q247</f>
        <v>0</v>
      </c>
      <c r="T247" s="8" t="s">
        <v>781</v>
      </c>
      <c r="U247" s="1"/>
      <c r="V247" s="1"/>
      <c r="W247" s="1"/>
      <c r="X247" s="1"/>
      <c r="Y247" s="46" t="n">
        <f aca="false">+X247-V247</f>
        <v>0</v>
      </c>
      <c r="Z247" s="14" t="n">
        <f aca="false">+X247-W247</f>
        <v>0</v>
      </c>
      <c r="AA247" s="8" t="s">
        <v>781</v>
      </c>
      <c r="AB247" s="48"/>
      <c r="AC247" s="45"/>
      <c r="AD247" s="14"/>
      <c r="AE247" s="5"/>
      <c r="AF247" s="44" t="s">
        <v>52</v>
      </c>
      <c r="AG247" s="50" t="n">
        <v>0.055</v>
      </c>
      <c r="AH247" s="73"/>
      <c r="AI247" s="52" t="s">
        <v>53</v>
      </c>
      <c r="AJ247" s="52" t="s">
        <v>4</v>
      </c>
      <c r="AK247" s="1" t="s">
        <v>782</v>
      </c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true" customHeight="false" outlineLevel="0" collapsed="false">
      <c r="A248" s="54"/>
      <c r="B248" s="55" t="s">
        <v>42</v>
      </c>
      <c r="C248" s="56"/>
      <c r="D248" s="57"/>
      <c r="E248" s="56" t="s">
        <v>102</v>
      </c>
      <c r="F248" s="56" t="s">
        <v>783</v>
      </c>
      <c r="G248" s="58" t="s">
        <v>60</v>
      </c>
      <c r="H248" s="58" t="n">
        <v>6272</v>
      </c>
      <c r="I248" s="57" t="n">
        <v>441</v>
      </c>
      <c r="J248" s="57" t="s">
        <v>46</v>
      </c>
      <c r="K248" s="57"/>
      <c r="L248" s="59" t="s">
        <v>47</v>
      </c>
      <c r="M248" s="56" t="s">
        <v>104</v>
      </c>
      <c r="N248" s="0"/>
      <c r="O248" s="53" t="s">
        <v>62</v>
      </c>
      <c r="P248" s="60"/>
      <c r="Q248" s="53"/>
      <c r="R248" s="53"/>
      <c r="S248" s="61" t="n">
        <f aca="false">+R248-Q248</f>
        <v>0</v>
      </c>
      <c r="T248" s="47" t="s">
        <v>784</v>
      </c>
      <c r="U248" s="53"/>
      <c r="V248" s="53"/>
      <c r="W248" s="53"/>
      <c r="X248" s="53"/>
      <c r="Y248" s="46" t="n">
        <f aca="false">+X248-V248</f>
        <v>0</v>
      </c>
      <c r="Z248" s="61" t="n">
        <f aca="false">+X248-W248</f>
        <v>0</v>
      </c>
      <c r="AA248" s="47" t="s">
        <v>784</v>
      </c>
      <c r="AB248" s="71"/>
      <c r="AD248" s="62" t="n">
        <v>358935</v>
      </c>
      <c r="AE248" s="62" t="n">
        <v>135675</v>
      </c>
      <c r="AF248" s="57" t="s">
        <v>52</v>
      </c>
      <c r="AG248" s="64" t="n">
        <v>0.33</v>
      </c>
      <c r="AH248" s="65" t="n">
        <v>9905</v>
      </c>
      <c r="AI248" s="66" t="s">
        <v>71</v>
      </c>
      <c r="AJ248" s="66" t="s">
        <v>4</v>
      </c>
      <c r="AK248" s="57" t="s">
        <v>107</v>
      </c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22.5" hidden="false" customHeight="false" outlineLevel="0" collapsed="false">
      <c r="A249" s="54"/>
      <c r="B249" s="55" t="s">
        <v>42</v>
      </c>
      <c r="C249" s="70"/>
      <c r="D249" s="53"/>
      <c r="E249" s="56" t="s">
        <v>785</v>
      </c>
      <c r="F249" s="56" t="s">
        <v>786</v>
      </c>
      <c r="G249" s="58" t="s">
        <v>60</v>
      </c>
      <c r="H249" s="58" t="n">
        <v>9658</v>
      </c>
      <c r="I249" s="57" t="n">
        <v>600</v>
      </c>
      <c r="J249" s="57" t="s">
        <v>46</v>
      </c>
      <c r="K249" s="57" t="n">
        <v>1</v>
      </c>
      <c r="L249" s="53" t="s">
        <v>47</v>
      </c>
      <c r="M249" s="56" t="s">
        <v>787</v>
      </c>
      <c r="N249" s="0"/>
      <c r="O249" s="53" t="s">
        <v>300</v>
      </c>
      <c r="P249" s="60"/>
      <c r="Q249" s="72" t="n">
        <f aca="false">8615+2000</f>
        <v>10615</v>
      </c>
      <c r="R249" s="61" t="n">
        <v>13300</v>
      </c>
      <c r="S249" s="61" t="n">
        <f aca="false">+R249-Q249</f>
        <v>2685</v>
      </c>
      <c r="T249" s="15" t="s">
        <v>106</v>
      </c>
      <c r="U249" s="72" t="n">
        <f aca="false">10827+2063</f>
        <v>12890</v>
      </c>
      <c r="V249" s="1" t="n">
        <v>12500</v>
      </c>
      <c r="W249" s="72" t="n">
        <v>12378</v>
      </c>
      <c r="X249" s="1" t="n">
        <v>11665</v>
      </c>
      <c r="Y249" s="46" t="n">
        <f aca="false">+X249-V249</f>
        <v>-835</v>
      </c>
      <c r="Z249" s="61" t="n">
        <f aca="false">+X249-W249</f>
        <v>-713</v>
      </c>
      <c r="AA249" s="47" t="s">
        <v>328</v>
      </c>
      <c r="AB249" s="71"/>
      <c r="AD249" s="62" t="n">
        <v>311277</v>
      </c>
      <c r="AE249" s="62" t="n">
        <v>125822</v>
      </c>
      <c r="AF249" s="63" t="s">
        <v>52</v>
      </c>
      <c r="AG249" s="64" t="n">
        <v>0.03</v>
      </c>
      <c r="AH249" s="65"/>
      <c r="AI249" s="66" t="s">
        <v>121</v>
      </c>
      <c r="AJ249" s="66" t="s">
        <v>4</v>
      </c>
      <c r="AK249" s="57" t="s">
        <v>788</v>
      </c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22.5" hidden="true" customHeight="false" outlineLevel="0" collapsed="false">
      <c r="A250" s="43"/>
      <c r="B250" s="11" t="s">
        <v>42</v>
      </c>
      <c r="E250" s="3" t="s">
        <v>789</v>
      </c>
      <c r="F250" s="3" t="s">
        <v>482</v>
      </c>
      <c r="G250" s="6" t="s">
        <v>60</v>
      </c>
      <c r="H250" s="6" t="n">
        <v>6296</v>
      </c>
      <c r="I250" s="4" t="n">
        <v>764</v>
      </c>
      <c r="J250" s="4" t="s">
        <v>662</v>
      </c>
      <c r="L250" s="44" t="s">
        <v>47</v>
      </c>
      <c r="M250" s="3" t="s">
        <v>790</v>
      </c>
      <c r="N250" s="45"/>
      <c r="O250" s="1" t="s">
        <v>117</v>
      </c>
      <c r="Q250" s="1"/>
      <c r="R250" s="14" t="n">
        <v>700</v>
      </c>
      <c r="S250" s="14" t="n">
        <f aca="false">+R250-Q250</f>
        <v>700</v>
      </c>
      <c r="T250" s="15" t="s">
        <v>791</v>
      </c>
      <c r="U250" s="1" t="n">
        <v>0</v>
      </c>
      <c r="V250" s="1" t="n">
        <v>0</v>
      </c>
      <c r="W250" s="1" t="n">
        <v>0</v>
      </c>
      <c r="X250" s="1"/>
      <c r="Y250" s="46" t="n">
        <f aca="false">+X250-V250</f>
        <v>0</v>
      </c>
      <c r="Z250" s="14" t="n">
        <f aca="false">+X250-W250</f>
        <v>0</v>
      </c>
      <c r="AA250" s="15" t="s">
        <v>792</v>
      </c>
      <c r="AB250" s="48"/>
      <c r="AC250" s="45"/>
      <c r="AD250" s="5" t="n">
        <v>309365</v>
      </c>
      <c r="AE250" s="5" t="n">
        <v>26375</v>
      </c>
      <c r="AF250" s="49" t="s">
        <v>52</v>
      </c>
      <c r="AG250" s="50" t="n">
        <v>0.07</v>
      </c>
      <c r="AH250" s="51"/>
      <c r="AI250" s="52" t="s">
        <v>121</v>
      </c>
      <c r="AJ250" s="52"/>
      <c r="AK250" s="4" t="s">
        <v>64</v>
      </c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22.5" hidden="false" customHeight="false" outlineLevel="0" collapsed="false">
      <c r="A251" s="43"/>
      <c r="B251" s="11" t="s">
        <v>42</v>
      </c>
      <c r="E251" s="68" t="s">
        <v>793</v>
      </c>
      <c r="F251" s="68" t="s">
        <v>794</v>
      </c>
      <c r="G251" s="6" t="s">
        <v>60</v>
      </c>
      <c r="H251" s="5" t="n">
        <v>6834</v>
      </c>
      <c r="I251" s="1"/>
      <c r="J251" s="69"/>
      <c r="K251" s="1"/>
      <c r="L251" s="68"/>
      <c r="M251" s="68" t="s">
        <v>793</v>
      </c>
      <c r="N251" s="1"/>
      <c r="O251" s="1" t="s">
        <v>86</v>
      </c>
      <c r="Q251" s="1" t="n">
        <v>132</v>
      </c>
      <c r="R251" s="1" t="n">
        <v>132</v>
      </c>
      <c r="S251" s="14" t="n">
        <f aca="false">+R251-Q251</f>
        <v>0</v>
      </c>
      <c r="T251" s="15" t="s">
        <v>795</v>
      </c>
      <c r="U251" s="1" t="n">
        <v>89</v>
      </c>
      <c r="V251" s="1" t="n">
        <v>150</v>
      </c>
      <c r="W251" s="1" t="n">
        <v>89</v>
      </c>
      <c r="X251" s="1" t="n">
        <v>89</v>
      </c>
      <c r="Y251" s="46" t="n">
        <f aca="false">+X251-V251</f>
        <v>-61</v>
      </c>
      <c r="Z251" s="14" t="n">
        <f aca="false">+X251-W251</f>
        <v>0</v>
      </c>
      <c r="AA251" s="47" t="s">
        <v>100</v>
      </c>
      <c r="AB251" s="15"/>
      <c r="AC251" s="45"/>
      <c r="AD251" s="67"/>
      <c r="AE251" s="5" t="n">
        <v>70895</v>
      </c>
      <c r="AF251" s="44" t="s">
        <v>70</v>
      </c>
      <c r="AG251" s="50" t="n">
        <v>0.15</v>
      </c>
      <c r="AH251" s="51" t="n">
        <v>9901</v>
      </c>
      <c r="AI251" s="52" t="s">
        <v>71</v>
      </c>
      <c r="AJ251" s="52" t="s">
        <v>4</v>
      </c>
      <c r="AK251" s="1" t="s">
        <v>796</v>
      </c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false" customHeight="false" outlineLevel="0" collapsed="false">
      <c r="A252" s="43"/>
      <c r="B252" s="11" t="s">
        <v>42</v>
      </c>
      <c r="C252" s="68"/>
      <c r="D252" s="1"/>
      <c r="E252" s="68" t="s">
        <v>666</v>
      </c>
      <c r="F252" s="68" t="s">
        <v>797</v>
      </c>
      <c r="G252" s="6" t="s">
        <v>60</v>
      </c>
      <c r="H252" s="5" t="n">
        <v>6524</v>
      </c>
      <c r="I252" s="1"/>
      <c r="J252" s="69"/>
      <c r="K252" s="1"/>
      <c r="L252" s="68"/>
      <c r="M252" s="68" t="s">
        <v>798</v>
      </c>
      <c r="N252" s="1"/>
      <c r="O252" s="1" t="s">
        <v>86</v>
      </c>
      <c r="Q252" s="1" t="n">
        <v>53</v>
      </c>
      <c r="R252" s="1" t="n">
        <v>53</v>
      </c>
      <c r="S252" s="14" t="n">
        <f aca="false">+R252-Q252</f>
        <v>0</v>
      </c>
      <c r="T252" s="15" t="s">
        <v>319</v>
      </c>
      <c r="U252" s="1" t="n">
        <v>49</v>
      </c>
      <c r="V252" s="1" t="n">
        <v>49</v>
      </c>
      <c r="W252" s="1" t="n">
        <v>60</v>
      </c>
      <c r="X252" s="1" t="n">
        <v>60</v>
      </c>
      <c r="Y252" s="46" t="n">
        <f aca="false">+X252-V252</f>
        <v>11</v>
      </c>
      <c r="Z252" s="14" t="n">
        <f aca="false">+X252-W252</f>
        <v>0</v>
      </c>
      <c r="AA252" s="47" t="s">
        <v>69</v>
      </c>
      <c r="AB252" s="48"/>
      <c r="AC252" s="45"/>
      <c r="AD252" s="5" t="n">
        <v>353598</v>
      </c>
      <c r="AE252" s="5" t="n">
        <v>135861</v>
      </c>
      <c r="AF252" s="44" t="s">
        <v>52</v>
      </c>
      <c r="AG252" s="50" t="n">
        <v>0.231</v>
      </c>
      <c r="AH252" s="51" t="n">
        <v>9905</v>
      </c>
      <c r="AI252" s="52" t="s">
        <v>71</v>
      </c>
      <c r="AJ252" s="52" t="s">
        <v>4</v>
      </c>
      <c r="AK252" s="1" t="s">
        <v>799</v>
      </c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2.75" hidden="true" customHeight="false" outlineLevel="0" collapsed="false">
      <c r="A253" s="54"/>
      <c r="B253" s="55" t="s">
        <v>42</v>
      </c>
      <c r="C253" s="70"/>
      <c r="D253" s="53"/>
      <c r="E253" s="70" t="s">
        <v>287</v>
      </c>
      <c r="F253" s="70" t="s">
        <v>800</v>
      </c>
      <c r="G253" s="58" t="s">
        <v>60</v>
      </c>
      <c r="H253" s="62" t="n">
        <v>6345</v>
      </c>
      <c r="I253" s="53"/>
      <c r="J253" s="79"/>
      <c r="K253" s="53"/>
      <c r="L253" s="70"/>
      <c r="M253" s="70" t="s">
        <v>287</v>
      </c>
      <c r="N253" s="53"/>
      <c r="O253" s="53" t="s">
        <v>288</v>
      </c>
      <c r="P253" s="60"/>
      <c r="Q253" s="53"/>
      <c r="R253" s="61"/>
      <c r="S253" s="61" t="n">
        <f aca="false">+R253-Q253</f>
        <v>0</v>
      </c>
      <c r="T253" s="47" t="s">
        <v>669</v>
      </c>
      <c r="U253" s="53"/>
      <c r="V253" s="1"/>
      <c r="W253" s="53"/>
      <c r="X253" s="1"/>
      <c r="Y253" s="46" t="n">
        <f aca="false">+X253-V253</f>
        <v>0</v>
      </c>
      <c r="Z253" s="61" t="n">
        <f aca="false">+X253-W253</f>
        <v>0</v>
      </c>
      <c r="AA253" s="47" t="s">
        <v>669</v>
      </c>
      <c r="AB253" s="71"/>
      <c r="AD253" s="62" t="n">
        <v>359690</v>
      </c>
      <c r="AE253" s="62" t="n">
        <v>133304</v>
      </c>
      <c r="AF253" s="59" t="s">
        <v>52</v>
      </c>
      <c r="AG253" s="64" t="n">
        <v>0.065</v>
      </c>
      <c r="AH253" s="80"/>
      <c r="AI253" s="66" t="s">
        <v>53</v>
      </c>
      <c r="AJ253" s="66" t="s">
        <v>4</v>
      </c>
      <c r="AK253" s="53" t="s">
        <v>64</v>
      </c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22.5" hidden="false" customHeight="false" outlineLevel="0" collapsed="false">
      <c r="A254" s="43"/>
      <c r="B254" s="11" t="s">
        <v>42</v>
      </c>
      <c r="E254" s="3" t="s">
        <v>801</v>
      </c>
      <c r="F254" s="3" t="s">
        <v>802</v>
      </c>
      <c r="G254" s="6" t="s">
        <v>60</v>
      </c>
      <c r="H254" s="6" t="n">
        <v>9644</v>
      </c>
      <c r="I254" s="4" t="n">
        <v>765</v>
      </c>
      <c r="J254" s="4" t="s">
        <v>46</v>
      </c>
      <c r="L254" s="1" t="s">
        <v>47</v>
      </c>
      <c r="M254" s="3" t="s">
        <v>803</v>
      </c>
      <c r="N254" s="45"/>
      <c r="O254" s="1" t="s">
        <v>68</v>
      </c>
      <c r="Q254" s="1" t="n">
        <v>768</v>
      </c>
      <c r="R254" s="1" t="n">
        <v>768</v>
      </c>
      <c r="S254" s="14" t="n">
        <f aca="false">+R254-Q254</f>
        <v>0</v>
      </c>
      <c r="T254" s="15" t="s">
        <v>166</v>
      </c>
      <c r="U254" s="1" t="n">
        <v>700</v>
      </c>
      <c r="V254" s="1" t="n">
        <v>700</v>
      </c>
      <c r="W254" s="1" t="n">
        <v>747</v>
      </c>
      <c r="X254" s="1" t="n">
        <v>747</v>
      </c>
      <c r="Y254" s="46" t="n">
        <f aca="false">+X254-V254</f>
        <v>47</v>
      </c>
      <c r="Z254" s="14" t="n">
        <f aca="false">+X254-W254</f>
        <v>0</v>
      </c>
      <c r="AA254" s="15" t="s">
        <v>63</v>
      </c>
      <c r="AB254" s="48"/>
      <c r="AC254" s="45"/>
      <c r="AD254" s="5" t="n">
        <v>309706</v>
      </c>
      <c r="AE254" s="5" t="n">
        <v>138651</v>
      </c>
      <c r="AF254" s="49" t="s">
        <v>52</v>
      </c>
      <c r="AG254" s="50" t="n">
        <v>0.02</v>
      </c>
      <c r="AH254" s="51"/>
      <c r="AI254" s="52" t="s">
        <v>121</v>
      </c>
      <c r="AJ254" s="52"/>
      <c r="AK254" s="4" t="s">
        <v>804</v>
      </c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2.75" hidden="true" customHeight="false" outlineLevel="0" collapsed="false">
      <c r="A255" s="43"/>
      <c r="B255" s="11" t="s">
        <v>42</v>
      </c>
      <c r="E255" s="3" t="s">
        <v>805</v>
      </c>
      <c r="F255" s="3" t="s">
        <v>103</v>
      </c>
      <c r="G255" s="6" t="s">
        <v>60</v>
      </c>
      <c r="H255" s="6" t="n">
        <v>6390</v>
      </c>
      <c r="I255" s="4" t="n">
        <v>600</v>
      </c>
      <c r="J255" s="4" t="s">
        <v>46</v>
      </c>
      <c r="L255" s="1" t="s">
        <v>47</v>
      </c>
      <c r="M255" s="3" t="s">
        <v>806</v>
      </c>
      <c r="N255" s="45"/>
      <c r="O255" s="1" t="s">
        <v>105</v>
      </c>
      <c r="Q255" s="74"/>
      <c r="R255" s="14"/>
      <c r="S255" s="14" t="n">
        <f aca="false">+R255-Q255</f>
        <v>0</v>
      </c>
      <c r="T255" s="15" t="s">
        <v>166</v>
      </c>
      <c r="U255" s="74"/>
      <c r="V255" s="1"/>
      <c r="W255" s="74"/>
      <c r="X255" s="1"/>
      <c r="Y255" s="46" t="n">
        <f aca="false">+X255-V255</f>
        <v>0</v>
      </c>
      <c r="Z255" s="14" t="n">
        <f aca="false">+X255-W255</f>
        <v>0</v>
      </c>
      <c r="AA255" s="15" t="s">
        <v>166</v>
      </c>
      <c r="AB255" s="48"/>
      <c r="AC255" s="45"/>
      <c r="AD255" s="5" t="n">
        <v>358924</v>
      </c>
      <c r="AE255" s="5" t="n">
        <v>138573</v>
      </c>
      <c r="AF255" s="49" t="s">
        <v>52</v>
      </c>
      <c r="AG255" s="50" t="n">
        <v>0.025</v>
      </c>
      <c r="AH255" s="51"/>
      <c r="AI255" s="52" t="s">
        <v>53</v>
      </c>
      <c r="AJ255" s="52" t="s">
        <v>4</v>
      </c>
      <c r="AK255" s="4" t="s">
        <v>807</v>
      </c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true" customHeight="false" outlineLevel="0" collapsed="false">
      <c r="A256" s="54"/>
      <c r="B256" s="55" t="n">
        <v>36325</v>
      </c>
      <c r="C256" s="56"/>
      <c r="D256" s="57"/>
      <c r="E256" s="70" t="s">
        <v>808</v>
      </c>
      <c r="F256" s="70" t="s">
        <v>809</v>
      </c>
      <c r="G256" s="58" t="s">
        <v>60</v>
      </c>
      <c r="H256" s="62" t="n">
        <v>6434</v>
      </c>
      <c r="I256" s="53"/>
      <c r="J256" s="79"/>
      <c r="K256" s="53"/>
      <c r="L256" s="70"/>
      <c r="M256" s="70" t="s">
        <v>151</v>
      </c>
      <c r="N256" s="53" t="s">
        <v>152</v>
      </c>
      <c r="O256" s="53" t="s">
        <v>640</v>
      </c>
      <c r="P256" s="60"/>
      <c r="Q256" s="53"/>
      <c r="R256" s="61"/>
      <c r="S256" s="61" t="n">
        <f aca="false">+R256-Q256</f>
        <v>0</v>
      </c>
      <c r="T256" s="47" t="s">
        <v>153</v>
      </c>
      <c r="U256" s="53" t="n">
        <v>0</v>
      </c>
      <c r="V256" s="53" t="n">
        <v>0</v>
      </c>
      <c r="W256" s="53" t="n">
        <v>0</v>
      </c>
      <c r="X256" s="53"/>
      <c r="Y256" s="46" t="n">
        <f aca="false">+X256-V256</f>
        <v>0</v>
      </c>
      <c r="Z256" s="61" t="n">
        <f aca="false">+X256-W256</f>
        <v>0</v>
      </c>
      <c r="AA256" s="47" t="s">
        <v>810</v>
      </c>
      <c r="AB256" s="71"/>
      <c r="AD256" s="62"/>
      <c r="AE256" s="62" t="s">
        <v>202</v>
      </c>
      <c r="AF256" s="59" t="s">
        <v>70</v>
      </c>
      <c r="AG256" s="64"/>
      <c r="AH256" s="80"/>
      <c r="AI256" s="109"/>
      <c r="AJ256" s="66" t="s">
        <v>4</v>
      </c>
      <c r="AK256" s="53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true" customHeight="false" outlineLevel="0" collapsed="false">
      <c r="A257" s="54"/>
      <c r="B257" s="55" t="n">
        <v>36325</v>
      </c>
      <c r="C257" s="56"/>
      <c r="D257" s="57"/>
      <c r="E257" s="70" t="s">
        <v>808</v>
      </c>
      <c r="F257" s="70" t="s">
        <v>811</v>
      </c>
      <c r="G257" s="58" t="s">
        <v>60</v>
      </c>
      <c r="H257" s="62" t="n">
        <v>6434</v>
      </c>
      <c r="I257" s="53"/>
      <c r="J257" s="79"/>
      <c r="K257" s="53"/>
      <c r="L257" s="70"/>
      <c r="M257" s="70" t="s">
        <v>151</v>
      </c>
      <c r="N257" s="53" t="s">
        <v>152</v>
      </c>
      <c r="O257" s="53" t="s">
        <v>640</v>
      </c>
      <c r="P257" s="60"/>
      <c r="Q257" s="53"/>
      <c r="R257" s="61"/>
      <c r="S257" s="61" t="n">
        <f aca="false">+R257-Q257</f>
        <v>0</v>
      </c>
      <c r="T257" s="47" t="s">
        <v>153</v>
      </c>
      <c r="U257" s="53" t="n">
        <v>0</v>
      </c>
      <c r="V257" s="53" t="n">
        <v>0</v>
      </c>
      <c r="W257" s="53" t="n">
        <v>0</v>
      </c>
      <c r="X257" s="53"/>
      <c r="Y257" s="46" t="n">
        <f aca="false">+X257-V257</f>
        <v>0</v>
      </c>
      <c r="Z257" s="61" t="n">
        <f aca="false">+X257-W257</f>
        <v>0</v>
      </c>
      <c r="AA257" s="47" t="s">
        <v>810</v>
      </c>
      <c r="AB257" s="71"/>
      <c r="AD257" s="62"/>
      <c r="AE257" s="62" t="s">
        <v>202</v>
      </c>
      <c r="AF257" s="59" t="s">
        <v>70</v>
      </c>
      <c r="AG257" s="64" t="n">
        <v>0.025</v>
      </c>
      <c r="AH257" s="80"/>
      <c r="AI257" s="66" t="s">
        <v>53</v>
      </c>
      <c r="AJ257" s="66" t="s">
        <v>4</v>
      </c>
      <c r="AK257" s="53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false" customHeight="false" outlineLevel="0" collapsed="false">
      <c r="A258" s="43"/>
      <c r="B258" s="11" t="s">
        <v>42</v>
      </c>
      <c r="E258" s="3" t="s">
        <v>812</v>
      </c>
      <c r="F258" s="3" t="s">
        <v>596</v>
      </c>
      <c r="G258" s="6" t="s">
        <v>60</v>
      </c>
      <c r="H258" s="6" t="n">
        <v>4251</v>
      </c>
      <c r="I258" s="4" t="n">
        <v>555</v>
      </c>
      <c r="J258" s="4" t="s">
        <v>46</v>
      </c>
      <c r="L258" s="1" t="s">
        <v>47</v>
      </c>
      <c r="M258" s="3" t="s">
        <v>813</v>
      </c>
      <c r="N258" s="45"/>
      <c r="O258" s="1" t="s">
        <v>76</v>
      </c>
      <c r="Q258" s="1" t="n">
        <v>69</v>
      </c>
      <c r="R258" s="1" t="n">
        <v>69</v>
      </c>
      <c r="S258" s="14" t="n">
        <f aca="false">+R258-Q258</f>
        <v>0</v>
      </c>
      <c r="T258" s="15" t="s">
        <v>63</v>
      </c>
      <c r="U258" s="1" t="n">
        <v>43</v>
      </c>
      <c r="V258" s="1" t="n">
        <v>43</v>
      </c>
      <c r="W258" s="1" t="n">
        <v>197</v>
      </c>
      <c r="X258" s="1" t="n">
        <v>197</v>
      </c>
      <c r="Y258" s="46" t="n">
        <f aca="false">+X258-V258</f>
        <v>154</v>
      </c>
      <c r="Z258" s="14" t="n">
        <f aca="false">+X258-W258</f>
        <v>0</v>
      </c>
      <c r="AA258" s="47" t="s">
        <v>69</v>
      </c>
      <c r="AB258" s="48"/>
      <c r="AC258" s="45"/>
      <c r="AD258" s="5" t="n">
        <v>348116</v>
      </c>
      <c r="AE258" s="5" t="n">
        <v>136208</v>
      </c>
      <c r="AF258" s="49" t="s">
        <v>70</v>
      </c>
      <c r="AG258" s="50"/>
      <c r="AH258" s="51"/>
      <c r="AI258" s="52"/>
      <c r="AJ258" s="52" t="s">
        <v>4</v>
      </c>
      <c r="AK258" s="4" t="s">
        <v>814</v>
      </c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true" customHeight="false" outlineLevel="0" collapsed="false">
      <c r="A259" s="54"/>
      <c r="B259" s="55" t="s">
        <v>42</v>
      </c>
      <c r="C259" s="56"/>
      <c r="D259" s="57"/>
      <c r="E259" s="56" t="s">
        <v>815</v>
      </c>
      <c r="F259" s="56" t="s">
        <v>816</v>
      </c>
      <c r="G259" s="58" t="s">
        <v>60</v>
      </c>
      <c r="H259" s="58" t="n">
        <v>6494</v>
      </c>
      <c r="I259" s="57" t="n">
        <v>600</v>
      </c>
      <c r="J259" s="57" t="s">
        <v>46</v>
      </c>
      <c r="K259" s="57"/>
      <c r="L259" s="53" t="s">
        <v>47</v>
      </c>
      <c r="M259" s="56" t="s">
        <v>817</v>
      </c>
      <c r="N259" s="0"/>
      <c r="O259" s="53" t="s">
        <v>105</v>
      </c>
      <c r="P259" s="60"/>
      <c r="Q259" s="53" t="n">
        <v>0</v>
      </c>
      <c r="R259" s="53"/>
      <c r="S259" s="61" t="n">
        <f aca="false">+R259-Q259</f>
        <v>0</v>
      </c>
      <c r="T259" s="47" t="s">
        <v>818</v>
      </c>
      <c r="U259" s="53"/>
      <c r="V259" s="1"/>
      <c r="W259" s="53"/>
      <c r="X259" s="1"/>
      <c r="Y259" s="46" t="n">
        <f aca="false">+X259-V259</f>
        <v>0</v>
      </c>
      <c r="Z259" s="61" t="n">
        <f aca="false">+X259-W259</f>
        <v>0</v>
      </c>
      <c r="AA259" s="47" t="s">
        <v>818</v>
      </c>
      <c r="AB259" s="71"/>
      <c r="AD259" s="62" t="n">
        <v>358937</v>
      </c>
      <c r="AE259" s="62" t="n">
        <v>28119</v>
      </c>
      <c r="AF259" s="63" t="s">
        <v>52</v>
      </c>
      <c r="AG259" s="64" t="n">
        <v>0.025</v>
      </c>
      <c r="AH259" s="65"/>
      <c r="AI259" s="66" t="s">
        <v>53</v>
      </c>
      <c r="AJ259" s="66" t="s">
        <v>4</v>
      </c>
      <c r="AK259" s="57" t="s">
        <v>64</v>
      </c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false" customHeight="false" outlineLevel="0" collapsed="false">
      <c r="A260" s="43"/>
      <c r="B260" s="11" t="s">
        <v>42</v>
      </c>
      <c r="E260" s="68" t="s">
        <v>819</v>
      </c>
      <c r="F260" s="68" t="s">
        <v>820</v>
      </c>
      <c r="G260" s="6" t="s">
        <v>60</v>
      </c>
      <c r="H260" s="5" t="n">
        <v>4967</v>
      </c>
      <c r="I260" s="1" t="n">
        <v>550</v>
      </c>
      <c r="J260" s="74" t="s">
        <v>46</v>
      </c>
      <c r="K260" s="1"/>
      <c r="L260" s="1" t="s">
        <v>47</v>
      </c>
      <c r="M260" s="3" t="s">
        <v>821</v>
      </c>
      <c r="N260" s="1"/>
      <c r="O260" s="1" t="s">
        <v>86</v>
      </c>
      <c r="Q260" s="1" t="n">
        <v>93</v>
      </c>
      <c r="R260" s="1" t="n">
        <v>93</v>
      </c>
      <c r="S260" s="14" t="n">
        <f aca="false">+R260-Q260</f>
        <v>0</v>
      </c>
      <c r="T260" s="15" t="s">
        <v>822</v>
      </c>
      <c r="U260" s="1" t="n">
        <v>99</v>
      </c>
      <c r="V260" s="1" t="n">
        <v>99</v>
      </c>
      <c r="W260" s="1" t="n">
        <v>98</v>
      </c>
      <c r="X260" s="1" t="n">
        <v>98</v>
      </c>
      <c r="Y260" s="46" t="n">
        <f aca="false">+X260-V260</f>
        <v>-1</v>
      </c>
      <c r="Z260" s="14" t="n">
        <f aca="false">+X260-W260</f>
        <v>0</v>
      </c>
      <c r="AA260" s="47" t="s">
        <v>69</v>
      </c>
      <c r="AB260" s="48"/>
      <c r="AC260" s="45"/>
      <c r="AD260" s="5" t="n">
        <v>361737</v>
      </c>
      <c r="AE260" s="5" t="n">
        <v>138102</v>
      </c>
      <c r="AF260" s="49" t="s">
        <v>52</v>
      </c>
      <c r="AG260" s="50" t="n">
        <v>0.055</v>
      </c>
      <c r="AH260" s="51"/>
      <c r="AI260" s="52" t="s">
        <v>53</v>
      </c>
      <c r="AJ260" s="52" t="s">
        <v>4</v>
      </c>
      <c r="AK260" s="4" t="s">
        <v>64</v>
      </c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true" customHeight="false" outlineLevel="0" collapsed="false">
      <c r="A261" s="54"/>
      <c r="B261" s="55" t="s">
        <v>42</v>
      </c>
      <c r="C261" s="70"/>
      <c r="D261" s="53"/>
      <c r="E261" s="56" t="s">
        <v>647</v>
      </c>
      <c r="F261" s="56" t="s">
        <v>823</v>
      </c>
      <c r="G261" s="58" t="s">
        <v>60</v>
      </c>
      <c r="H261" s="58" t="n">
        <v>6509</v>
      </c>
      <c r="I261" s="57" t="n">
        <v>550</v>
      </c>
      <c r="J261" s="57" t="s">
        <v>46</v>
      </c>
      <c r="K261" s="57"/>
      <c r="L261" s="53" t="s">
        <v>47</v>
      </c>
      <c r="M261" s="56" t="s">
        <v>647</v>
      </c>
      <c r="N261" s="0"/>
      <c r="O261" s="53" t="s">
        <v>86</v>
      </c>
      <c r="P261" s="60"/>
      <c r="Q261" s="53" t="n">
        <v>0</v>
      </c>
      <c r="R261" s="53"/>
      <c r="S261" s="61" t="n">
        <f aca="false">+R261-Q261</f>
        <v>0</v>
      </c>
      <c r="T261" s="82" t="s">
        <v>669</v>
      </c>
      <c r="U261" s="53"/>
      <c r="V261" s="1"/>
      <c r="W261" s="53"/>
      <c r="X261" s="1"/>
      <c r="Y261" s="46" t="n">
        <f aca="false">+X261-V261</f>
        <v>0</v>
      </c>
      <c r="Z261" s="61" t="n">
        <f aca="false">+X261-W261</f>
        <v>0</v>
      </c>
      <c r="AA261" s="82" t="s">
        <v>669</v>
      </c>
      <c r="AB261" s="71"/>
      <c r="AD261" s="0"/>
      <c r="AE261" s="62" t="n">
        <v>26446</v>
      </c>
      <c r="AF261" s="63" t="s">
        <v>52</v>
      </c>
      <c r="AG261" s="64" t="n">
        <v>0.055</v>
      </c>
      <c r="AH261" s="65"/>
      <c r="AI261" s="66" t="s">
        <v>53</v>
      </c>
      <c r="AJ261" s="66" t="s">
        <v>4</v>
      </c>
      <c r="AK261" s="57" t="s">
        <v>648</v>
      </c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true" customHeight="false" outlineLevel="0" collapsed="false">
      <c r="A262" s="54"/>
      <c r="B262" s="55" t="s">
        <v>42</v>
      </c>
      <c r="C262" s="56"/>
      <c r="D262" s="57"/>
      <c r="E262" s="70" t="s">
        <v>824</v>
      </c>
      <c r="F262" s="70" t="s">
        <v>825</v>
      </c>
      <c r="G262" s="58" t="s">
        <v>60</v>
      </c>
      <c r="H262" s="62" t="n">
        <v>6517</v>
      </c>
      <c r="I262" s="53" t="n">
        <v>601</v>
      </c>
      <c r="J262" s="72" t="s">
        <v>46</v>
      </c>
      <c r="K262" s="53"/>
      <c r="L262" s="53" t="s">
        <v>47</v>
      </c>
      <c r="M262" s="56" t="s">
        <v>826</v>
      </c>
      <c r="N262" s="53"/>
      <c r="O262" s="53" t="s">
        <v>206</v>
      </c>
      <c r="P262" s="60"/>
      <c r="Q262" s="53" t="n">
        <v>30</v>
      </c>
      <c r="R262" s="53" t="n">
        <v>30</v>
      </c>
      <c r="S262" s="61" t="n">
        <f aca="false">+R262-Q262</f>
        <v>0</v>
      </c>
      <c r="T262" s="47" t="s">
        <v>63</v>
      </c>
      <c r="U262" s="53" t="n">
        <v>0</v>
      </c>
      <c r="V262" s="1" t="n">
        <v>0</v>
      </c>
      <c r="W262" s="53" t="n">
        <v>0</v>
      </c>
      <c r="X262" s="1"/>
      <c r="Y262" s="46" t="n">
        <f aca="false">+X262-V262</f>
        <v>0</v>
      </c>
      <c r="Z262" s="61" t="n">
        <f aca="false">+X262-W262</f>
        <v>0</v>
      </c>
      <c r="AA262" s="15" t="s">
        <v>827</v>
      </c>
      <c r="AB262" s="71"/>
      <c r="AD262" s="62" t="n">
        <v>332296</v>
      </c>
      <c r="AE262" s="62" t="n">
        <v>139220</v>
      </c>
      <c r="AF262" s="63" t="s">
        <v>52</v>
      </c>
      <c r="AG262" s="64" t="n">
        <v>0.06</v>
      </c>
      <c r="AH262" s="65"/>
      <c r="AI262" s="66" t="s">
        <v>53</v>
      </c>
      <c r="AJ262" s="66" t="s">
        <v>4</v>
      </c>
      <c r="AK262" s="57" t="s">
        <v>828</v>
      </c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true" customHeight="false" outlineLevel="0" collapsed="false">
      <c r="A263" s="54"/>
      <c r="B263" s="55" t="s">
        <v>42</v>
      </c>
      <c r="C263" s="56"/>
      <c r="D263" s="57"/>
      <c r="E263" s="56" t="s">
        <v>829</v>
      </c>
      <c r="F263" s="56" t="s">
        <v>830</v>
      </c>
      <c r="G263" s="58" t="s">
        <v>60</v>
      </c>
      <c r="H263" s="58" t="n">
        <v>6553</v>
      </c>
      <c r="I263" s="57" t="n">
        <v>550</v>
      </c>
      <c r="J263" s="57" t="s">
        <v>46</v>
      </c>
      <c r="K263" s="57"/>
      <c r="L263" s="53" t="s">
        <v>47</v>
      </c>
      <c r="M263" s="56" t="s">
        <v>831</v>
      </c>
      <c r="N263" s="0"/>
      <c r="O263" s="53" t="s">
        <v>164</v>
      </c>
      <c r="P263" s="60"/>
      <c r="Q263" s="57" t="n">
        <v>4</v>
      </c>
      <c r="R263" s="57" t="n">
        <v>4</v>
      </c>
      <c r="S263" s="61" t="n">
        <f aca="false">+R263-Q263</f>
        <v>0</v>
      </c>
      <c r="T263" s="47" t="s">
        <v>63</v>
      </c>
      <c r="U263" s="57" t="n">
        <v>0</v>
      </c>
      <c r="V263" s="1" t="n">
        <v>0</v>
      </c>
      <c r="W263" s="57" t="n">
        <v>0</v>
      </c>
      <c r="X263" s="1"/>
      <c r="Y263" s="46" t="n">
        <f aca="false">+X263-V263</f>
        <v>0</v>
      </c>
      <c r="Z263" s="61" t="n">
        <f aca="false">+X263-W263</f>
        <v>0</v>
      </c>
      <c r="AA263" s="47" t="s">
        <v>63</v>
      </c>
      <c r="AB263" s="71"/>
      <c r="AD263" s="0"/>
      <c r="AE263" s="62" t="n">
        <v>28070</v>
      </c>
      <c r="AF263" s="63" t="s">
        <v>52</v>
      </c>
      <c r="AG263" s="64" t="n">
        <v>0.33</v>
      </c>
      <c r="AH263" s="65" t="n">
        <v>9904</v>
      </c>
      <c r="AI263" s="66" t="s">
        <v>71</v>
      </c>
      <c r="AJ263" s="66" t="s">
        <v>4</v>
      </c>
      <c r="AK263" s="57" t="s">
        <v>832</v>
      </c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true" customHeight="false" outlineLevel="0" collapsed="false">
      <c r="A264" s="54"/>
      <c r="B264" s="55" t="s">
        <v>42</v>
      </c>
      <c r="C264" s="56"/>
      <c r="D264" s="57"/>
      <c r="E264" s="56" t="s">
        <v>833</v>
      </c>
      <c r="F264" s="56" t="s">
        <v>834</v>
      </c>
      <c r="G264" s="58" t="s">
        <v>60</v>
      </c>
      <c r="H264" s="58" t="n">
        <v>6557</v>
      </c>
      <c r="I264" s="57" t="n">
        <v>479</v>
      </c>
      <c r="J264" s="57" t="s">
        <v>46</v>
      </c>
      <c r="K264" s="57"/>
      <c r="L264" s="53" t="s">
        <v>47</v>
      </c>
      <c r="M264" s="56" t="s">
        <v>835</v>
      </c>
      <c r="N264" s="0"/>
      <c r="O264" s="53" t="s">
        <v>125</v>
      </c>
      <c r="P264" s="60"/>
      <c r="Q264" s="53"/>
      <c r="R264" s="61"/>
      <c r="S264" s="61" t="n">
        <f aca="false">+R264-Q264</f>
        <v>0</v>
      </c>
      <c r="T264" s="47" t="s">
        <v>669</v>
      </c>
      <c r="U264" s="53"/>
      <c r="V264" s="1"/>
      <c r="W264" s="53"/>
      <c r="X264" s="1"/>
      <c r="Y264" s="46" t="n">
        <f aca="false">+X264-V264</f>
        <v>0</v>
      </c>
      <c r="Z264" s="61" t="n">
        <f aca="false">+X264-W264</f>
        <v>0</v>
      </c>
      <c r="AA264" s="47" t="s">
        <v>669</v>
      </c>
      <c r="AB264" s="71"/>
      <c r="AD264" s="62" t="n">
        <v>358915</v>
      </c>
      <c r="AE264" s="62" t="n">
        <v>26513</v>
      </c>
      <c r="AF264" s="63" t="s">
        <v>52</v>
      </c>
      <c r="AG264" s="64" t="n">
        <v>0.065</v>
      </c>
      <c r="AH264" s="65"/>
      <c r="AI264" s="66" t="s">
        <v>53</v>
      </c>
      <c r="AJ264" s="66" t="s">
        <v>4</v>
      </c>
      <c r="AK264" s="57" t="s">
        <v>64</v>
      </c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true" customHeight="false" outlineLevel="0" collapsed="false">
      <c r="A265" s="43"/>
      <c r="B265" s="11" t="s">
        <v>42</v>
      </c>
      <c r="E265" s="3" t="s">
        <v>836</v>
      </c>
      <c r="F265" s="3" t="s">
        <v>837</v>
      </c>
      <c r="G265" s="6" t="s">
        <v>60</v>
      </c>
      <c r="H265" s="6" t="n">
        <v>6563</v>
      </c>
      <c r="I265" s="4" t="n">
        <v>441</v>
      </c>
      <c r="J265" s="4" t="s">
        <v>46</v>
      </c>
      <c r="L265" s="1" t="s">
        <v>47</v>
      </c>
      <c r="M265" s="3" t="s">
        <v>838</v>
      </c>
      <c r="N265" s="45"/>
      <c r="O265" s="1" t="s">
        <v>62</v>
      </c>
      <c r="Q265" s="1" t="n">
        <v>44</v>
      </c>
      <c r="R265" s="1" t="n">
        <v>44</v>
      </c>
      <c r="S265" s="14" t="n">
        <f aca="false">+R265-Q265</f>
        <v>0</v>
      </c>
      <c r="T265" s="15" t="s">
        <v>69</v>
      </c>
      <c r="U265" s="1" t="n">
        <v>0</v>
      </c>
      <c r="V265" s="1" t="n">
        <v>0</v>
      </c>
      <c r="W265" s="1" t="n">
        <v>0</v>
      </c>
      <c r="X265" s="1"/>
      <c r="Y265" s="46" t="n">
        <f aca="false">+X265-V265</f>
        <v>0</v>
      </c>
      <c r="Z265" s="14" t="n">
        <f aca="false">+X265-W265</f>
        <v>0</v>
      </c>
      <c r="AA265" s="15" t="s">
        <v>839</v>
      </c>
      <c r="AB265" s="48"/>
      <c r="AC265" s="45"/>
      <c r="AD265" s="5" t="n">
        <v>309874</v>
      </c>
      <c r="AE265" s="5" t="n">
        <v>130913</v>
      </c>
      <c r="AF265" s="49" t="s">
        <v>52</v>
      </c>
      <c r="AG265" s="50" t="n">
        <v>0.06</v>
      </c>
      <c r="AH265" s="51"/>
      <c r="AI265" s="52" t="s">
        <v>53</v>
      </c>
      <c r="AJ265" s="52" t="s">
        <v>4</v>
      </c>
      <c r="AK265" s="4" t="s">
        <v>64</v>
      </c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false" customHeight="false" outlineLevel="0" collapsed="false">
      <c r="A266" s="111"/>
      <c r="B266" s="112" t="n">
        <v>36325</v>
      </c>
      <c r="C266" s="113"/>
      <c r="D266" s="114"/>
      <c r="E266" s="115" t="s">
        <v>840</v>
      </c>
      <c r="F266" s="115" t="s">
        <v>841</v>
      </c>
      <c r="G266" s="116" t="s">
        <v>60</v>
      </c>
      <c r="H266" s="117" t="n">
        <v>6575</v>
      </c>
      <c r="I266" s="118"/>
      <c r="J266" s="119"/>
      <c r="K266" s="118"/>
      <c r="L266" s="120"/>
      <c r="M266" s="120" t="s">
        <v>151</v>
      </c>
      <c r="N266" s="118" t="s">
        <v>152</v>
      </c>
      <c r="O266" s="1" t="s">
        <v>62</v>
      </c>
      <c r="P266" s="121"/>
      <c r="Q266" s="118"/>
      <c r="R266" s="122"/>
      <c r="S266" s="122" t="n">
        <f aca="false">+R266-Q266</f>
        <v>0</v>
      </c>
      <c r="T266" s="123" t="s">
        <v>153</v>
      </c>
      <c r="U266" s="74" t="n">
        <v>0</v>
      </c>
      <c r="V266" s="74" t="n">
        <v>1000</v>
      </c>
      <c r="W266" s="74" t="n">
        <v>500</v>
      </c>
      <c r="X266" s="74" t="n">
        <v>500</v>
      </c>
      <c r="Y266" s="46" t="n">
        <f aca="false">+X266-V266</f>
        <v>-500</v>
      </c>
      <c r="Z266" s="122" t="n">
        <f aca="false">+X266-W266</f>
        <v>0</v>
      </c>
      <c r="AA266" s="124" t="s">
        <v>842</v>
      </c>
      <c r="AB266" s="125"/>
      <c r="AC266" s="126"/>
      <c r="AD266" s="117"/>
      <c r="AE266" s="117" t="s">
        <v>202</v>
      </c>
      <c r="AF266" s="127" t="s">
        <v>70</v>
      </c>
      <c r="AG266" s="128" t="n">
        <v>0.055</v>
      </c>
      <c r="AH266" s="129"/>
      <c r="AI266" s="130" t="s">
        <v>53</v>
      </c>
      <c r="AJ266" s="130" t="s">
        <v>4</v>
      </c>
      <c r="AK266" s="74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true" customHeight="false" outlineLevel="0" collapsed="false">
      <c r="A267" s="54"/>
      <c r="B267" s="55" t="s">
        <v>42</v>
      </c>
      <c r="C267" s="56"/>
      <c r="D267" s="57"/>
      <c r="E267" s="70" t="s">
        <v>833</v>
      </c>
      <c r="F267" s="70" t="s">
        <v>843</v>
      </c>
      <c r="G267" s="58" t="s">
        <v>60</v>
      </c>
      <c r="H267" s="62" t="n">
        <v>6586</v>
      </c>
      <c r="I267" s="53" t="n">
        <v>487</v>
      </c>
      <c r="J267" s="72" t="s">
        <v>46</v>
      </c>
      <c r="K267" s="53"/>
      <c r="L267" s="53" t="s">
        <v>47</v>
      </c>
      <c r="M267" s="56" t="s">
        <v>835</v>
      </c>
      <c r="N267" s="53"/>
      <c r="O267" s="53" t="s">
        <v>86</v>
      </c>
      <c r="P267" s="60"/>
      <c r="Q267" s="53"/>
      <c r="R267" s="61"/>
      <c r="S267" s="61" t="n">
        <f aca="false">+R267-Q267</f>
        <v>0</v>
      </c>
      <c r="T267" s="47" t="s">
        <v>669</v>
      </c>
      <c r="U267" s="53"/>
      <c r="V267" s="1"/>
      <c r="W267" s="53"/>
      <c r="X267" s="1"/>
      <c r="Y267" s="46" t="n">
        <f aca="false">+X267-V267</f>
        <v>0</v>
      </c>
      <c r="Z267" s="61" t="n">
        <f aca="false">+X267-W267</f>
        <v>0</v>
      </c>
      <c r="AA267" s="47" t="s">
        <v>669</v>
      </c>
      <c r="AB267" s="71"/>
      <c r="AD267" s="62" t="n">
        <v>358917</v>
      </c>
      <c r="AE267" s="62" t="n">
        <v>26513</v>
      </c>
      <c r="AF267" s="63" t="s">
        <v>52</v>
      </c>
      <c r="AG267" s="64" t="n">
        <v>0.055</v>
      </c>
      <c r="AH267" s="65"/>
      <c r="AI267" s="66" t="s">
        <v>53</v>
      </c>
      <c r="AJ267" s="66" t="s">
        <v>4</v>
      </c>
      <c r="AK267" s="57" t="s">
        <v>64</v>
      </c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22.5" hidden="true" customHeight="false" outlineLevel="0" collapsed="false">
      <c r="A268" s="43"/>
      <c r="B268" s="11" t="n">
        <v>36447</v>
      </c>
      <c r="E268" s="68" t="s">
        <v>430</v>
      </c>
      <c r="F268" s="68" t="s">
        <v>844</v>
      </c>
      <c r="G268" s="6" t="s">
        <v>60</v>
      </c>
      <c r="H268" s="5" t="n">
        <v>6616</v>
      </c>
      <c r="I268" s="1"/>
      <c r="J268" s="69"/>
      <c r="K268" s="1"/>
      <c r="L268" s="68"/>
      <c r="M268" s="68" t="s">
        <v>151</v>
      </c>
      <c r="N268" s="1" t="s">
        <v>152</v>
      </c>
      <c r="O268" s="53" t="s">
        <v>76</v>
      </c>
      <c r="Q268" s="1"/>
      <c r="R268" s="14"/>
      <c r="S268" s="14" t="n">
        <f aca="false">+R268-Q268</f>
        <v>0</v>
      </c>
      <c r="T268" s="15" t="s">
        <v>845</v>
      </c>
      <c r="U268" s="1"/>
      <c r="V268" s="1"/>
      <c r="W268" s="1"/>
      <c r="X268" s="1"/>
      <c r="Y268" s="46" t="n">
        <f aca="false">+X268-V268</f>
        <v>0</v>
      </c>
      <c r="Z268" s="14" t="n">
        <f aca="false">+X268-W268</f>
        <v>0</v>
      </c>
      <c r="AA268" s="15" t="s">
        <v>845</v>
      </c>
      <c r="AB268" s="48"/>
      <c r="AC268" s="45"/>
      <c r="AD268" s="5"/>
      <c r="AE268" s="5" t="s">
        <v>202</v>
      </c>
      <c r="AF268" s="44" t="s">
        <v>70</v>
      </c>
      <c r="AG268" s="50"/>
      <c r="AH268" s="73"/>
      <c r="AI268" s="78"/>
      <c r="AJ268" s="52" t="s">
        <v>4</v>
      </c>
      <c r="AK268" s="1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54"/>
      <c r="B269" s="55" t="s">
        <v>42</v>
      </c>
      <c r="C269" s="56"/>
      <c r="D269" s="57"/>
      <c r="E269" s="56" t="s">
        <v>846</v>
      </c>
      <c r="F269" s="56" t="s">
        <v>847</v>
      </c>
      <c r="G269" s="58" t="s">
        <v>60</v>
      </c>
      <c r="H269" s="58" t="n">
        <v>4112</v>
      </c>
      <c r="I269" s="57" t="n">
        <v>660</v>
      </c>
      <c r="J269" s="57" t="s">
        <v>46</v>
      </c>
      <c r="K269" s="57"/>
      <c r="L269" s="53" t="s">
        <v>47</v>
      </c>
      <c r="M269" s="56" t="s">
        <v>848</v>
      </c>
      <c r="N269" s="0"/>
      <c r="O269" s="53" t="s">
        <v>68</v>
      </c>
      <c r="P269" s="60"/>
      <c r="Q269" s="53" t="n">
        <v>241</v>
      </c>
      <c r="R269" s="53" t="n">
        <v>241</v>
      </c>
      <c r="S269" s="61" t="n">
        <f aca="false">+R269-Q269</f>
        <v>0</v>
      </c>
      <c r="T269" s="47" t="s">
        <v>89</v>
      </c>
      <c r="U269" s="53" t="n">
        <v>186</v>
      </c>
      <c r="V269" s="53" t="n">
        <v>186</v>
      </c>
      <c r="W269" s="53" t="n">
        <v>289</v>
      </c>
      <c r="X269" s="53" t="n">
        <v>289</v>
      </c>
      <c r="Y269" s="46" t="n">
        <f aca="false">+X269-V269</f>
        <v>103</v>
      </c>
      <c r="Z269" s="61" t="n">
        <f aca="false">+X269-W269</f>
        <v>0</v>
      </c>
      <c r="AA269" s="47" t="s">
        <v>69</v>
      </c>
      <c r="AB269" s="71"/>
      <c r="AD269" s="62" t="n">
        <v>313278</v>
      </c>
      <c r="AE269" s="62" t="n">
        <v>138653</v>
      </c>
      <c r="AF269" s="63" t="s">
        <v>52</v>
      </c>
      <c r="AG269" s="64" t="n">
        <v>0.204</v>
      </c>
      <c r="AH269" s="65" t="n">
        <v>9903</v>
      </c>
      <c r="AI269" s="66" t="s">
        <v>71</v>
      </c>
      <c r="AJ269" s="66" t="s">
        <v>4</v>
      </c>
      <c r="AK269" s="57" t="s">
        <v>849</v>
      </c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true" customHeight="false" outlineLevel="0" collapsed="false">
      <c r="A270" s="43"/>
      <c r="B270" s="11" t="s">
        <v>42</v>
      </c>
      <c r="E270" s="68" t="s">
        <v>702</v>
      </c>
      <c r="F270" s="68" t="s">
        <v>850</v>
      </c>
      <c r="G270" s="6" t="s">
        <v>60</v>
      </c>
      <c r="H270" s="5" t="n">
        <v>6657</v>
      </c>
      <c r="I270" s="1"/>
      <c r="J270" s="69"/>
      <c r="K270" s="1"/>
      <c r="L270" s="68"/>
      <c r="M270" s="68" t="s">
        <v>702</v>
      </c>
      <c r="N270" s="1"/>
      <c r="O270" s="1" t="s">
        <v>76</v>
      </c>
      <c r="Q270" s="1"/>
      <c r="R270" s="14"/>
      <c r="S270" s="14" t="n">
        <f aca="false">+R270-Q270</f>
        <v>0</v>
      </c>
      <c r="T270" s="8" t="s">
        <v>669</v>
      </c>
      <c r="U270" s="1"/>
      <c r="V270" s="1"/>
      <c r="W270" s="1"/>
      <c r="X270" s="1"/>
      <c r="Y270" s="46" t="n">
        <f aca="false">+X270-V270</f>
        <v>0</v>
      </c>
      <c r="Z270" s="14" t="n">
        <f aca="false">+X270-W270</f>
        <v>0</v>
      </c>
      <c r="AA270" s="8" t="s">
        <v>669</v>
      </c>
      <c r="AB270" s="48"/>
      <c r="AC270" s="45"/>
      <c r="AD270" s="67"/>
      <c r="AE270" s="5"/>
      <c r="AF270" s="44" t="s">
        <v>70</v>
      </c>
      <c r="AG270" s="50"/>
      <c r="AH270" s="73"/>
      <c r="AI270" s="78"/>
      <c r="AJ270" s="52" t="s">
        <v>4</v>
      </c>
      <c r="AK270" s="1" t="s">
        <v>64</v>
      </c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true" customHeight="false" outlineLevel="0" collapsed="false">
      <c r="A271" s="43"/>
      <c r="B271" s="11" t="s">
        <v>42</v>
      </c>
      <c r="C271" s="68"/>
      <c r="D271" s="1"/>
      <c r="E271" s="3" t="s">
        <v>851</v>
      </c>
      <c r="F271" s="3" t="s">
        <v>852</v>
      </c>
      <c r="G271" s="6" t="s">
        <v>60</v>
      </c>
      <c r="H271" s="6" t="n">
        <v>6669</v>
      </c>
      <c r="I271" s="4" t="n">
        <v>447</v>
      </c>
      <c r="J271" s="4" t="s">
        <v>46</v>
      </c>
      <c r="L271" s="44" t="s">
        <v>47</v>
      </c>
      <c r="M271" s="3" t="s">
        <v>853</v>
      </c>
      <c r="N271" s="45"/>
      <c r="O271" s="1" t="s">
        <v>318</v>
      </c>
      <c r="Q271" s="1"/>
      <c r="R271" s="1"/>
      <c r="S271" s="14" t="n">
        <f aca="false">+R271-Q271</f>
        <v>0</v>
      </c>
      <c r="T271" s="15" t="s">
        <v>854</v>
      </c>
      <c r="U271" s="1"/>
      <c r="V271" s="1"/>
      <c r="W271" s="1"/>
      <c r="X271" s="1"/>
      <c r="Y271" s="46" t="n">
        <f aca="false">+X271-V271</f>
        <v>0</v>
      </c>
      <c r="Z271" s="14" t="n">
        <f aca="false">+X271-W271</f>
        <v>0</v>
      </c>
      <c r="AA271" s="15" t="s">
        <v>854</v>
      </c>
      <c r="AB271" s="48"/>
      <c r="AC271" s="45"/>
      <c r="AD271" s="5" t="n">
        <v>346106</v>
      </c>
      <c r="AE271" s="5" t="n">
        <v>136100</v>
      </c>
      <c r="AF271" s="49" t="s">
        <v>70</v>
      </c>
      <c r="AG271" s="50" t="n">
        <v>0.157</v>
      </c>
      <c r="AH271" s="51" t="n">
        <v>9812</v>
      </c>
      <c r="AI271" s="52" t="s">
        <v>81</v>
      </c>
      <c r="AJ271" s="52" t="s">
        <v>4</v>
      </c>
      <c r="AK271" s="4" t="s">
        <v>855</v>
      </c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22.5" hidden="false" customHeight="false" outlineLevel="0" collapsed="false">
      <c r="A272" s="43"/>
      <c r="B272" s="11" t="s">
        <v>42</v>
      </c>
      <c r="C272" s="68"/>
      <c r="D272" s="1"/>
      <c r="E272" s="3" t="s">
        <v>833</v>
      </c>
      <c r="F272" s="3" t="s">
        <v>856</v>
      </c>
      <c r="G272" s="6" t="s">
        <v>60</v>
      </c>
      <c r="H272" s="6" t="n">
        <v>6149</v>
      </c>
      <c r="I272" s="4" t="n">
        <v>429</v>
      </c>
      <c r="J272" s="4" t="s">
        <v>46</v>
      </c>
      <c r="K272" s="4" t="n">
        <v>1</v>
      </c>
      <c r="L272" s="1" t="s">
        <v>47</v>
      </c>
      <c r="M272" s="3" t="s">
        <v>835</v>
      </c>
      <c r="N272" s="45"/>
      <c r="O272" s="1" t="s">
        <v>62</v>
      </c>
      <c r="Q272" s="1" t="n">
        <v>221</v>
      </c>
      <c r="R272" s="1" t="n">
        <v>221</v>
      </c>
      <c r="S272" s="14" t="n">
        <f aca="false">+R272-Q272</f>
        <v>0</v>
      </c>
      <c r="T272" s="15" t="s">
        <v>537</v>
      </c>
      <c r="U272" s="1" t="n">
        <v>408</v>
      </c>
      <c r="V272" s="1" t="n">
        <v>408</v>
      </c>
      <c r="W272" s="1" t="n">
        <v>393</v>
      </c>
      <c r="X272" s="1" t="n">
        <v>393</v>
      </c>
      <c r="Y272" s="46" t="n">
        <f aca="false">+X272-V272</f>
        <v>-15</v>
      </c>
      <c r="Z272" s="14" t="n">
        <f aca="false">+X272-W272</f>
        <v>0</v>
      </c>
      <c r="AA272" s="15" t="s">
        <v>63</v>
      </c>
      <c r="AB272" s="48"/>
      <c r="AC272" s="45"/>
      <c r="AD272" s="5" t="n">
        <v>313404</v>
      </c>
      <c r="AE272" s="5" t="n">
        <v>133177</v>
      </c>
      <c r="AF272" s="49" t="s">
        <v>52</v>
      </c>
      <c r="AG272" s="50" t="n">
        <v>0.06</v>
      </c>
      <c r="AH272" s="51"/>
      <c r="AI272" s="52" t="s">
        <v>121</v>
      </c>
      <c r="AJ272" s="52" t="s">
        <v>4</v>
      </c>
      <c r="AK272" s="4" t="s">
        <v>64</v>
      </c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43"/>
      <c r="B273" s="11" t="n">
        <v>36325</v>
      </c>
      <c r="E273" s="68" t="s">
        <v>857</v>
      </c>
      <c r="F273" s="3" t="s">
        <v>858</v>
      </c>
      <c r="G273" s="6" t="s">
        <v>60</v>
      </c>
      <c r="H273" s="5" t="n">
        <v>6677</v>
      </c>
      <c r="I273" s="1"/>
      <c r="J273" s="69"/>
      <c r="K273" s="1"/>
      <c r="L273" s="68"/>
      <c r="M273" s="68" t="s">
        <v>151</v>
      </c>
      <c r="N273" s="1" t="s">
        <v>152</v>
      </c>
      <c r="O273" s="53" t="s">
        <v>267</v>
      </c>
      <c r="Q273" s="1"/>
      <c r="R273" s="14"/>
      <c r="S273" s="14" t="n">
        <f aca="false">+R273-Q273</f>
        <v>0</v>
      </c>
      <c r="T273" s="15" t="s">
        <v>153</v>
      </c>
      <c r="U273" s="1" t="n">
        <v>969</v>
      </c>
      <c r="V273" s="1" t="n">
        <v>969</v>
      </c>
      <c r="W273" s="1" t="n">
        <v>566</v>
      </c>
      <c r="X273" s="1" t="n">
        <v>566</v>
      </c>
      <c r="Y273" s="46" t="n">
        <f aca="false">+X273-V273</f>
        <v>-403</v>
      </c>
      <c r="Z273" s="14" t="n">
        <f aca="false">+X273-W273</f>
        <v>0</v>
      </c>
      <c r="AA273" s="15" t="s">
        <v>166</v>
      </c>
      <c r="AB273" s="48"/>
      <c r="AC273" s="45"/>
      <c r="AD273" s="5"/>
      <c r="AE273" s="5" t="s">
        <v>202</v>
      </c>
      <c r="AF273" s="44" t="s">
        <v>52</v>
      </c>
      <c r="AG273" s="50" t="n">
        <v>0.065</v>
      </c>
      <c r="AH273" s="73"/>
      <c r="AI273" s="52" t="s">
        <v>53</v>
      </c>
      <c r="AJ273" s="52" t="s">
        <v>4</v>
      </c>
      <c r="AK273" s="1" t="s">
        <v>473</v>
      </c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true" customHeight="false" outlineLevel="0" collapsed="false">
      <c r="A274" s="43"/>
      <c r="B274" s="11" t="s">
        <v>42</v>
      </c>
      <c r="E274" s="3" t="s">
        <v>859</v>
      </c>
      <c r="F274" s="3" t="s">
        <v>858</v>
      </c>
      <c r="G274" s="6" t="s">
        <v>60</v>
      </c>
      <c r="H274" s="6" t="n">
        <v>6677</v>
      </c>
      <c r="I274" s="4" t="n">
        <v>600</v>
      </c>
      <c r="J274" s="4" t="s">
        <v>46</v>
      </c>
      <c r="L274" s="44" t="s">
        <v>47</v>
      </c>
      <c r="M274" s="3" t="s">
        <v>860</v>
      </c>
      <c r="N274" s="45"/>
      <c r="O274" s="53" t="s">
        <v>267</v>
      </c>
      <c r="Q274" s="1" t="n">
        <v>377</v>
      </c>
      <c r="R274" s="1" t="n">
        <v>377</v>
      </c>
      <c r="S274" s="14" t="n">
        <f aca="false">+R274-Q274</f>
        <v>0</v>
      </c>
      <c r="T274" s="15" t="s">
        <v>63</v>
      </c>
      <c r="U274" s="1" t="n">
        <v>0</v>
      </c>
      <c r="V274" s="1" t="n">
        <v>0</v>
      </c>
      <c r="W274" s="1" t="n">
        <v>0</v>
      </c>
      <c r="X274" s="1"/>
      <c r="Y274" s="46" t="n">
        <f aca="false">+X274-V274</f>
        <v>0</v>
      </c>
      <c r="Z274" s="14" t="n">
        <f aca="false">+X274-W274</f>
        <v>0</v>
      </c>
      <c r="AA274" s="47" t="s">
        <v>69</v>
      </c>
      <c r="AB274" s="48"/>
      <c r="AC274" s="45"/>
      <c r="AD274" s="5" t="n">
        <v>346103</v>
      </c>
      <c r="AE274" s="5" t="n">
        <v>50280</v>
      </c>
      <c r="AF274" s="49" t="s">
        <v>52</v>
      </c>
      <c r="AG274" s="50" t="n">
        <v>0.04</v>
      </c>
      <c r="AH274" s="51" t="n">
        <v>9903</v>
      </c>
      <c r="AI274" s="52" t="s">
        <v>71</v>
      </c>
      <c r="AJ274" s="52" t="s">
        <v>4</v>
      </c>
      <c r="AK274" s="4" t="s">
        <v>861</v>
      </c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22.5" hidden="true" customHeight="false" outlineLevel="0" collapsed="false">
      <c r="A275" s="54"/>
      <c r="B275" s="55" t="s">
        <v>42</v>
      </c>
      <c r="C275" s="56"/>
      <c r="D275" s="57"/>
      <c r="E275" s="56" t="s">
        <v>859</v>
      </c>
      <c r="F275" s="3" t="s">
        <v>858</v>
      </c>
      <c r="G275" s="58" t="s">
        <v>60</v>
      </c>
      <c r="H275" s="58" t="n">
        <v>6677</v>
      </c>
      <c r="I275" s="57" t="n">
        <v>600</v>
      </c>
      <c r="J275" s="57" t="s">
        <v>46</v>
      </c>
      <c r="K275" s="57"/>
      <c r="L275" s="59" t="s">
        <v>47</v>
      </c>
      <c r="M275" s="56" t="s">
        <v>860</v>
      </c>
      <c r="N275" s="0"/>
      <c r="O275" s="53" t="s">
        <v>267</v>
      </c>
      <c r="P275" s="60"/>
      <c r="Q275" s="72"/>
      <c r="R275" s="61" t="n">
        <v>873</v>
      </c>
      <c r="S275" s="61" t="n">
        <f aca="false">+R275-Q275</f>
        <v>873</v>
      </c>
      <c r="T275" s="47" t="s">
        <v>862</v>
      </c>
      <c r="U275" s="72" t="n">
        <v>0</v>
      </c>
      <c r="V275" s="1" t="n">
        <v>0</v>
      </c>
      <c r="W275" s="72" t="n">
        <v>0</v>
      </c>
      <c r="X275" s="1"/>
      <c r="Y275" s="46" t="n">
        <f aca="false">+X275-V275</f>
        <v>0</v>
      </c>
      <c r="Z275" s="61" t="n">
        <f aca="false">+X275-W275</f>
        <v>0</v>
      </c>
      <c r="AA275" s="47" t="s">
        <v>863</v>
      </c>
      <c r="AB275" s="71"/>
      <c r="AD275" s="62"/>
      <c r="AE275" s="62" t="n">
        <v>139440</v>
      </c>
      <c r="AF275" s="63" t="s">
        <v>70</v>
      </c>
      <c r="AG275" s="64" t="n">
        <v>0.33</v>
      </c>
      <c r="AH275" s="65"/>
      <c r="AI275" s="66" t="s">
        <v>121</v>
      </c>
      <c r="AJ275" s="66" t="s">
        <v>4</v>
      </c>
      <c r="AK275" s="57" t="s">
        <v>861</v>
      </c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22.5" hidden="true" customHeight="false" outlineLevel="0" collapsed="false">
      <c r="A276" s="54"/>
      <c r="B276" s="55" t="n">
        <v>36452</v>
      </c>
      <c r="C276" s="56"/>
      <c r="D276" s="57"/>
      <c r="E276" s="70" t="s">
        <v>864</v>
      </c>
      <c r="F276" s="70" t="s">
        <v>865</v>
      </c>
      <c r="G276" s="58" t="s">
        <v>60</v>
      </c>
      <c r="H276" s="62" t="n">
        <v>6683</v>
      </c>
      <c r="I276" s="53"/>
      <c r="J276" s="79"/>
      <c r="K276" s="53"/>
      <c r="L276" s="70"/>
      <c r="M276" s="70" t="s">
        <v>864</v>
      </c>
      <c r="N276" s="53" t="s">
        <v>152</v>
      </c>
      <c r="O276" s="53" t="s">
        <v>640</v>
      </c>
      <c r="P276" s="60"/>
      <c r="Q276" s="53"/>
      <c r="R276" s="61"/>
      <c r="S276" s="61" t="n">
        <f aca="false">+R276-Q276</f>
        <v>0</v>
      </c>
      <c r="T276" s="47" t="s">
        <v>866</v>
      </c>
      <c r="U276" s="53"/>
      <c r="V276" s="61"/>
      <c r="W276" s="53"/>
      <c r="X276" s="61"/>
      <c r="Y276" s="46" t="n">
        <f aca="false">+X276-V276</f>
        <v>0</v>
      </c>
      <c r="Z276" s="61" t="n">
        <f aca="false">+X276-W276</f>
        <v>0</v>
      </c>
      <c r="AA276" s="47" t="s">
        <v>866</v>
      </c>
      <c r="AB276" s="71"/>
      <c r="AD276" s="62"/>
      <c r="AE276" s="62" t="s">
        <v>202</v>
      </c>
      <c r="AF276" s="59" t="s">
        <v>70</v>
      </c>
      <c r="AG276" s="64" t="n">
        <v>0.03</v>
      </c>
      <c r="AH276" s="80"/>
      <c r="AI276" s="66" t="s">
        <v>53</v>
      </c>
      <c r="AJ276" s="66" t="s">
        <v>4</v>
      </c>
      <c r="AK276" s="53" t="s">
        <v>867</v>
      </c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true" customHeight="false" outlineLevel="0" collapsed="false">
      <c r="A277" s="54"/>
      <c r="B277" s="55" t="s">
        <v>42</v>
      </c>
      <c r="C277" s="70"/>
      <c r="D277" s="53"/>
      <c r="E277" s="56" t="s">
        <v>868</v>
      </c>
      <c r="F277" s="56" t="s">
        <v>869</v>
      </c>
      <c r="G277" s="58" t="s">
        <v>60</v>
      </c>
      <c r="H277" s="58" t="n">
        <v>6709</v>
      </c>
      <c r="I277" s="57" t="n">
        <v>457</v>
      </c>
      <c r="J277" s="57" t="s">
        <v>46</v>
      </c>
      <c r="K277" s="57"/>
      <c r="L277" s="53" t="s">
        <v>47</v>
      </c>
      <c r="M277" s="56" t="s">
        <v>870</v>
      </c>
      <c r="N277" s="0"/>
      <c r="O277" s="53" t="s">
        <v>318</v>
      </c>
      <c r="P277" s="60"/>
      <c r="Q277" s="53"/>
      <c r="R277" s="53"/>
      <c r="S277" s="61" t="n">
        <f aca="false">+R277-Q277</f>
        <v>0</v>
      </c>
      <c r="T277" s="47" t="s">
        <v>758</v>
      </c>
      <c r="U277" s="53" t="n">
        <v>0</v>
      </c>
      <c r="V277" s="1" t="n">
        <v>0</v>
      </c>
      <c r="W277" s="53" t="n">
        <v>0</v>
      </c>
      <c r="X277" s="1"/>
      <c r="Y277" s="46" t="n">
        <f aca="false">+X277-V277</f>
        <v>0</v>
      </c>
      <c r="Z277" s="61" t="n">
        <f aca="false">+X277-W277</f>
        <v>0</v>
      </c>
      <c r="AA277" s="47" t="s">
        <v>871</v>
      </c>
      <c r="AB277" s="47"/>
      <c r="AD277" s="62" t="n">
        <v>361748</v>
      </c>
      <c r="AE277" s="62" t="n">
        <v>55644</v>
      </c>
      <c r="AF277" s="63" t="s">
        <v>52</v>
      </c>
      <c r="AG277" s="64" t="n">
        <v>0.06</v>
      </c>
      <c r="AH277" s="65"/>
      <c r="AI277" s="66" t="s">
        <v>53</v>
      </c>
      <c r="AJ277" s="66" t="s">
        <v>4</v>
      </c>
      <c r="AK277" s="57" t="s">
        <v>64</v>
      </c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43"/>
      <c r="B278" s="11" t="s">
        <v>42</v>
      </c>
      <c r="E278" s="68" t="s">
        <v>872</v>
      </c>
      <c r="F278" s="68" t="s">
        <v>873</v>
      </c>
      <c r="G278" s="6" t="s">
        <v>60</v>
      </c>
      <c r="H278" s="5" t="n">
        <v>5653</v>
      </c>
      <c r="I278" s="1" t="n">
        <v>450</v>
      </c>
      <c r="J278" s="74" t="s">
        <v>46</v>
      </c>
      <c r="K278" s="1"/>
      <c r="L278" s="1" t="s">
        <v>47</v>
      </c>
      <c r="M278" s="3" t="s">
        <v>874</v>
      </c>
      <c r="N278" s="1"/>
      <c r="O278" s="1" t="s">
        <v>125</v>
      </c>
      <c r="Q278" s="1" t="n">
        <v>66</v>
      </c>
      <c r="R278" s="1" t="n">
        <v>66</v>
      </c>
      <c r="S278" s="14" t="n">
        <f aca="false">+R278-Q278</f>
        <v>0</v>
      </c>
      <c r="T278" s="15" t="s">
        <v>63</v>
      </c>
      <c r="U278" s="1" t="n">
        <v>48</v>
      </c>
      <c r="V278" s="1" t="n">
        <v>48</v>
      </c>
      <c r="W278" s="1" t="n">
        <v>66</v>
      </c>
      <c r="X278" s="1" t="n">
        <v>66</v>
      </c>
      <c r="Y278" s="46" t="n">
        <f aca="false">+X278-V278</f>
        <v>18</v>
      </c>
      <c r="Z278" s="14" t="n">
        <f aca="false">+X278-W278</f>
        <v>0</v>
      </c>
      <c r="AA278" s="47" t="s">
        <v>69</v>
      </c>
      <c r="AB278" s="48"/>
      <c r="AC278" s="45"/>
      <c r="AD278" s="5" t="n">
        <v>347585</v>
      </c>
      <c r="AE278" s="5" t="n">
        <v>136412</v>
      </c>
      <c r="AF278" s="49" t="s">
        <v>52</v>
      </c>
      <c r="AG278" s="50" t="n">
        <v>0.143</v>
      </c>
      <c r="AH278" s="51" t="n">
        <v>9812</v>
      </c>
      <c r="AI278" s="52" t="s">
        <v>81</v>
      </c>
      <c r="AJ278" s="52" t="s">
        <v>4</v>
      </c>
      <c r="AK278" s="4" t="s">
        <v>875</v>
      </c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12.75" hidden="false" customHeight="false" outlineLevel="0" collapsed="false">
      <c r="A279" s="43"/>
      <c r="B279" s="11" t="s">
        <v>42</v>
      </c>
      <c r="C279" s="68"/>
      <c r="D279" s="1"/>
      <c r="E279" s="3" t="s">
        <v>876</v>
      </c>
      <c r="F279" s="3" t="s">
        <v>877</v>
      </c>
      <c r="G279" s="6" t="s">
        <v>60</v>
      </c>
      <c r="H279" s="6" t="n">
        <v>5616</v>
      </c>
      <c r="I279" s="4" t="n">
        <v>447</v>
      </c>
      <c r="J279" s="4" t="s">
        <v>46</v>
      </c>
      <c r="L279" s="1" t="s">
        <v>47</v>
      </c>
      <c r="M279" s="3" t="s">
        <v>878</v>
      </c>
      <c r="N279" s="45"/>
      <c r="O279" s="1" t="s">
        <v>318</v>
      </c>
      <c r="Q279" s="1" t="n">
        <v>59</v>
      </c>
      <c r="R279" s="1" t="n">
        <v>59</v>
      </c>
      <c r="S279" s="14" t="n">
        <f aca="false">+R279-Q279</f>
        <v>0</v>
      </c>
      <c r="T279" s="15" t="s">
        <v>63</v>
      </c>
      <c r="U279" s="1" t="n">
        <v>44</v>
      </c>
      <c r="V279" s="1" t="n">
        <v>44</v>
      </c>
      <c r="W279" s="1" t="n">
        <v>82</v>
      </c>
      <c r="X279" s="1" t="n">
        <v>82</v>
      </c>
      <c r="Y279" s="46" t="n">
        <f aca="false">+X279-V279</f>
        <v>38</v>
      </c>
      <c r="Z279" s="14" t="n">
        <f aca="false">+X279-W279</f>
        <v>0</v>
      </c>
      <c r="AA279" s="47" t="s">
        <v>69</v>
      </c>
      <c r="AB279" s="48"/>
      <c r="AC279" s="45"/>
      <c r="AD279" s="5" t="n">
        <v>361731</v>
      </c>
      <c r="AE279" s="5" t="n">
        <v>125837</v>
      </c>
      <c r="AF279" s="49" t="s">
        <v>52</v>
      </c>
      <c r="AG279" s="50" t="n">
        <v>0.123</v>
      </c>
      <c r="AH279" s="51" t="n">
        <v>9812</v>
      </c>
      <c r="AI279" s="52" t="s">
        <v>81</v>
      </c>
      <c r="AJ279" s="52" t="s">
        <v>4</v>
      </c>
      <c r="AK279" s="4" t="s">
        <v>879</v>
      </c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  <row r="280" customFormat="false" ht="12.75" hidden="false" customHeight="false" outlineLevel="0" collapsed="false">
      <c r="A280" s="43"/>
      <c r="B280" s="11" t="n">
        <v>36325</v>
      </c>
      <c r="E280" s="68" t="s">
        <v>880</v>
      </c>
      <c r="F280" s="68" t="s">
        <v>881</v>
      </c>
      <c r="G280" s="6" t="s">
        <v>60</v>
      </c>
      <c r="H280" s="5" t="n">
        <v>6719</v>
      </c>
      <c r="I280" s="1"/>
      <c r="J280" s="69"/>
      <c r="K280" s="1"/>
      <c r="L280" s="68"/>
      <c r="M280" s="68"/>
      <c r="N280" s="1" t="s">
        <v>152</v>
      </c>
      <c r="O280" s="1" t="s">
        <v>86</v>
      </c>
      <c r="Q280" s="1"/>
      <c r="R280" s="14"/>
      <c r="S280" s="14" t="n">
        <f aca="false">+R280-Q280</f>
        <v>0</v>
      </c>
      <c r="T280" s="15"/>
      <c r="U280" s="1"/>
      <c r="V280" s="14"/>
      <c r="W280" s="1" t="n">
        <v>250</v>
      </c>
      <c r="X280" s="1" t="n">
        <v>250</v>
      </c>
      <c r="Y280" s="46" t="n">
        <f aca="false">+X280-V280</f>
        <v>250</v>
      </c>
      <c r="Z280" s="14" t="n">
        <f aca="false">+X280-W280</f>
        <v>0</v>
      </c>
      <c r="AA280" s="15" t="s">
        <v>166</v>
      </c>
      <c r="AB280" s="48"/>
      <c r="AC280" s="45"/>
      <c r="AD280" s="5"/>
      <c r="AE280" s="5" t="s">
        <v>202</v>
      </c>
      <c r="AF280" s="44" t="s">
        <v>70</v>
      </c>
      <c r="AG280" s="50"/>
      <c r="AH280" s="73"/>
      <c r="AI280" s="52"/>
      <c r="AJ280" s="52" t="s">
        <v>4</v>
      </c>
      <c r="AK280" s="1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12.75" hidden="true" customHeight="false" outlineLevel="0" collapsed="false">
      <c r="A281" s="43"/>
      <c r="B281" s="11" t="n">
        <v>36325</v>
      </c>
      <c r="E281" s="68" t="s">
        <v>882</v>
      </c>
      <c r="F281" s="68" t="s">
        <v>883</v>
      </c>
      <c r="G281" s="6" t="s">
        <v>60</v>
      </c>
      <c r="H281" s="5" t="n">
        <v>6759</v>
      </c>
      <c r="I281" s="1"/>
      <c r="J281" s="69"/>
      <c r="K281" s="1"/>
      <c r="L281" s="68"/>
      <c r="M281" s="68" t="s">
        <v>884</v>
      </c>
      <c r="N281" s="1" t="s">
        <v>152</v>
      </c>
      <c r="O281" s="1" t="s">
        <v>164</v>
      </c>
      <c r="Q281" s="1"/>
      <c r="R281" s="14"/>
      <c r="S281" s="14" t="n">
        <f aca="false">+R281-Q281</f>
        <v>0</v>
      </c>
      <c r="T281" s="15" t="s">
        <v>885</v>
      </c>
      <c r="U281" s="1"/>
      <c r="V281" s="1"/>
      <c r="W281" s="1"/>
      <c r="X281" s="1"/>
      <c r="Y281" s="46" t="n">
        <f aca="false">+X281-V281</f>
        <v>0</v>
      </c>
      <c r="Z281" s="14" t="n">
        <f aca="false">+X281-W281</f>
        <v>0</v>
      </c>
      <c r="AA281" s="15" t="s">
        <v>885</v>
      </c>
      <c r="AB281" s="48"/>
      <c r="AC281" s="45"/>
      <c r="AD281" s="5"/>
      <c r="AE281" s="5" t="s">
        <v>202</v>
      </c>
      <c r="AF281" s="44" t="s">
        <v>70</v>
      </c>
      <c r="AG281" s="50" t="n">
        <v>0.055</v>
      </c>
      <c r="AH281" s="73"/>
      <c r="AI281" s="52" t="s">
        <v>53</v>
      </c>
      <c r="AJ281" s="52" t="s">
        <v>4</v>
      </c>
      <c r="AK281" s="1" t="s">
        <v>886</v>
      </c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2.75" hidden="true" customHeight="false" outlineLevel="0" collapsed="false">
      <c r="A282" s="54"/>
      <c r="B282" s="55" t="s">
        <v>42</v>
      </c>
      <c r="C282" s="56"/>
      <c r="D282" s="57"/>
      <c r="E282" s="56" t="s">
        <v>887</v>
      </c>
      <c r="F282" s="56" t="s">
        <v>888</v>
      </c>
      <c r="G282" s="58" t="s">
        <v>60</v>
      </c>
      <c r="H282" s="58" t="n">
        <v>6759</v>
      </c>
      <c r="I282" s="57" t="n">
        <v>766</v>
      </c>
      <c r="J282" s="57" t="s">
        <v>46</v>
      </c>
      <c r="K282" s="57"/>
      <c r="L282" s="53" t="s">
        <v>47</v>
      </c>
      <c r="M282" s="56" t="s">
        <v>889</v>
      </c>
      <c r="N282" s="0"/>
      <c r="O282" s="53" t="s">
        <v>164</v>
      </c>
      <c r="P282" s="60"/>
      <c r="Q282" s="53"/>
      <c r="R282" s="53"/>
      <c r="S282" s="61" t="n">
        <f aca="false">+R282-Q282</f>
        <v>0</v>
      </c>
      <c r="T282" s="47" t="s">
        <v>758</v>
      </c>
      <c r="U282" s="53" t="n">
        <v>0</v>
      </c>
      <c r="V282" s="1" t="n">
        <v>0</v>
      </c>
      <c r="W282" s="53" t="n">
        <v>0</v>
      </c>
      <c r="X282" s="1"/>
      <c r="Y282" s="46" t="n">
        <f aca="false">+X282-V282</f>
        <v>0</v>
      </c>
      <c r="Z282" s="61" t="n">
        <f aca="false">+X282-W282</f>
        <v>0</v>
      </c>
      <c r="AA282" s="47" t="s">
        <v>781</v>
      </c>
      <c r="AB282" s="71"/>
      <c r="AD282" s="62" t="n">
        <v>313454</v>
      </c>
      <c r="AE282" s="62" t="n">
        <v>28193</v>
      </c>
      <c r="AF282" s="63" t="s">
        <v>70</v>
      </c>
      <c r="AG282" s="64" t="n">
        <v>0.02</v>
      </c>
      <c r="AH282" s="65" t="n">
        <v>9904</v>
      </c>
      <c r="AI282" s="66" t="s">
        <v>890</v>
      </c>
      <c r="AJ282" s="66" t="s">
        <v>4</v>
      </c>
      <c r="AK282" s="57" t="s">
        <v>891</v>
      </c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12.75" hidden="false" customHeight="false" outlineLevel="0" collapsed="false">
      <c r="A283" s="54"/>
      <c r="B283" s="55" t="s">
        <v>42</v>
      </c>
      <c r="C283" s="70"/>
      <c r="D283" s="53"/>
      <c r="E283" s="70" t="s">
        <v>892</v>
      </c>
      <c r="F283" s="70" t="s">
        <v>893</v>
      </c>
      <c r="G283" s="58" t="s">
        <v>60</v>
      </c>
      <c r="H283" s="62" t="n">
        <v>6884</v>
      </c>
      <c r="I283" s="53"/>
      <c r="J283" s="79"/>
      <c r="K283" s="53"/>
      <c r="L283" s="70"/>
      <c r="M283" s="70" t="s">
        <v>892</v>
      </c>
      <c r="N283" s="53"/>
      <c r="O283" s="53" t="s">
        <v>68</v>
      </c>
      <c r="P283" s="60"/>
      <c r="Q283" s="53" t="n">
        <v>679</v>
      </c>
      <c r="R283" s="53" t="n">
        <v>600</v>
      </c>
      <c r="S283" s="61" t="n">
        <f aca="false">+R283-Q283</f>
        <v>-79</v>
      </c>
      <c r="T283" s="47" t="s">
        <v>132</v>
      </c>
      <c r="U283" s="53" t="n">
        <v>41</v>
      </c>
      <c r="V283" s="1" t="n">
        <v>42</v>
      </c>
      <c r="W283" s="53" t="n">
        <v>42</v>
      </c>
      <c r="X283" s="1" t="n">
        <v>44</v>
      </c>
      <c r="Y283" s="46" t="n">
        <f aca="false">+X283-V283</f>
        <v>2</v>
      </c>
      <c r="Z283" s="61" t="n">
        <f aca="false">+X283-W283</f>
        <v>2</v>
      </c>
      <c r="AA283" s="47" t="s">
        <v>133</v>
      </c>
      <c r="AB283" s="71"/>
      <c r="AD283" s="62" t="n">
        <v>306149</v>
      </c>
      <c r="AE283" s="62" t="n">
        <v>125831</v>
      </c>
      <c r="AF283" s="59" t="s">
        <v>52</v>
      </c>
      <c r="AG283" s="64" t="n">
        <v>0.055</v>
      </c>
      <c r="AH283" s="80"/>
      <c r="AI283" s="66" t="s">
        <v>53</v>
      </c>
      <c r="AJ283" s="66"/>
      <c r="AK283" s="53" t="s">
        <v>64</v>
      </c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12.75" hidden="false" customHeight="false" outlineLevel="0" collapsed="false">
      <c r="A284" s="43"/>
      <c r="B284" s="11" t="s">
        <v>42</v>
      </c>
      <c r="E284" s="3" t="s">
        <v>894</v>
      </c>
      <c r="F284" s="3" t="s">
        <v>895</v>
      </c>
      <c r="G284" s="6" t="s">
        <v>60</v>
      </c>
      <c r="H284" s="6" t="n">
        <v>2645</v>
      </c>
      <c r="I284" s="4" t="n">
        <v>757</v>
      </c>
      <c r="J284" s="4" t="s">
        <v>46</v>
      </c>
      <c r="L284" s="1" t="s">
        <v>47</v>
      </c>
      <c r="M284" s="3" t="s">
        <v>896</v>
      </c>
      <c r="N284" s="45"/>
      <c r="O284" s="1" t="s">
        <v>62</v>
      </c>
      <c r="Q284" s="1" t="n">
        <v>72</v>
      </c>
      <c r="R284" s="1" t="n">
        <v>72</v>
      </c>
      <c r="S284" s="14" t="n">
        <f aca="false">+R284-Q284</f>
        <v>0</v>
      </c>
      <c r="T284" s="15" t="s">
        <v>63</v>
      </c>
      <c r="U284" s="1" t="n">
        <v>57</v>
      </c>
      <c r="V284" s="1" t="n">
        <v>57</v>
      </c>
      <c r="W284" s="1" t="n">
        <v>68</v>
      </c>
      <c r="X284" s="1" t="n">
        <v>68</v>
      </c>
      <c r="Y284" s="46" t="n">
        <f aca="false">+X284-V284</f>
        <v>11</v>
      </c>
      <c r="Z284" s="14" t="n">
        <f aca="false">+X284-W284</f>
        <v>0</v>
      </c>
      <c r="AA284" s="47" t="s">
        <v>69</v>
      </c>
      <c r="AB284" s="48"/>
      <c r="AC284" s="45"/>
      <c r="AD284" s="5" t="n">
        <v>349550</v>
      </c>
      <c r="AE284" s="5" t="n">
        <v>136275</v>
      </c>
      <c r="AF284" s="49" t="s">
        <v>70</v>
      </c>
      <c r="AG284" s="50" t="n">
        <v>0.06</v>
      </c>
      <c r="AH284" s="51"/>
      <c r="AI284" s="52" t="s">
        <v>53</v>
      </c>
      <c r="AJ284" s="52" t="s">
        <v>4</v>
      </c>
      <c r="AK284" s="4" t="s">
        <v>897</v>
      </c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12.75" hidden="false" customHeight="false" outlineLevel="0" collapsed="false">
      <c r="A285" s="54"/>
      <c r="B285" s="55" t="s">
        <v>42</v>
      </c>
      <c r="C285" s="70"/>
      <c r="D285" s="53"/>
      <c r="E285" s="56" t="s">
        <v>894</v>
      </c>
      <c r="F285" s="56" t="s">
        <v>898</v>
      </c>
      <c r="G285" s="58" t="s">
        <v>60</v>
      </c>
      <c r="H285" s="58" t="n">
        <v>9636</v>
      </c>
      <c r="I285" s="57" t="n">
        <v>550</v>
      </c>
      <c r="J285" s="57" t="s">
        <v>46</v>
      </c>
      <c r="K285" s="57"/>
      <c r="L285" s="53" t="s">
        <v>47</v>
      </c>
      <c r="M285" s="56" t="s">
        <v>896</v>
      </c>
      <c r="N285" s="0"/>
      <c r="O285" s="53" t="s">
        <v>86</v>
      </c>
      <c r="P285" s="60"/>
      <c r="Q285" s="53" t="n">
        <v>35</v>
      </c>
      <c r="R285" s="53" t="n">
        <v>35</v>
      </c>
      <c r="S285" s="61" t="n">
        <f aca="false">+R285-Q285</f>
        <v>0</v>
      </c>
      <c r="T285" s="47" t="s">
        <v>50</v>
      </c>
      <c r="U285" s="53" t="n">
        <v>18</v>
      </c>
      <c r="V285" s="53" t="n">
        <v>18</v>
      </c>
      <c r="W285" s="53" t="n">
        <v>19</v>
      </c>
      <c r="X285" s="53" t="n">
        <v>19</v>
      </c>
      <c r="Y285" s="46" t="n">
        <f aca="false">+X285-V285</f>
        <v>1</v>
      </c>
      <c r="Z285" s="61" t="n">
        <f aca="false">+X285-W285</f>
        <v>0</v>
      </c>
      <c r="AA285" s="47" t="s">
        <v>69</v>
      </c>
      <c r="AB285" s="71"/>
      <c r="AD285" s="62" t="n">
        <v>348331</v>
      </c>
      <c r="AE285" s="62" t="n">
        <v>136236</v>
      </c>
      <c r="AF285" s="63" t="s">
        <v>70</v>
      </c>
      <c r="AG285" s="64" t="n">
        <v>0.09</v>
      </c>
      <c r="AH285" s="65" t="n">
        <v>9812</v>
      </c>
      <c r="AI285" s="66" t="s">
        <v>81</v>
      </c>
      <c r="AJ285" s="66" t="s">
        <v>4</v>
      </c>
      <c r="AK285" s="57" t="s">
        <v>899</v>
      </c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</row>
    <row r="286" customFormat="false" ht="12.75" hidden="true" customHeight="false" outlineLevel="0" collapsed="false">
      <c r="A286" s="43"/>
      <c r="B286" s="11" t="s">
        <v>42</v>
      </c>
      <c r="E286" s="68" t="s">
        <v>900</v>
      </c>
      <c r="F286" s="68" t="s">
        <v>901</v>
      </c>
      <c r="G286" s="6" t="s">
        <v>60</v>
      </c>
      <c r="H286" s="5" t="n">
        <v>6784</v>
      </c>
      <c r="I286" s="1" t="n">
        <v>600</v>
      </c>
      <c r="J286" s="74" t="s">
        <v>46</v>
      </c>
      <c r="K286" s="1"/>
      <c r="L286" s="1" t="s">
        <v>47</v>
      </c>
      <c r="M286" s="3" t="s">
        <v>902</v>
      </c>
      <c r="N286" s="1"/>
      <c r="O286" s="1" t="s">
        <v>300</v>
      </c>
      <c r="Q286" s="1"/>
      <c r="R286" s="14"/>
      <c r="S286" s="14" t="n">
        <f aca="false">+R286-Q286</f>
        <v>0</v>
      </c>
      <c r="T286" s="15" t="s">
        <v>669</v>
      </c>
      <c r="U286" s="1"/>
      <c r="V286" s="1"/>
      <c r="W286" s="1"/>
      <c r="X286" s="1"/>
      <c r="Y286" s="46" t="n">
        <f aca="false">+X286-V286</f>
        <v>0</v>
      </c>
      <c r="Z286" s="14" t="n">
        <f aca="false">+X286-W286</f>
        <v>0</v>
      </c>
      <c r="AA286" s="15" t="s">
        <v>669</v>
      </c>
      <c r="AB286" s="48"/>
      <c r="AC286" s="45"/>
      <c r="AD286" s="5" t="n">
        <v>309786</v>
      </c>
      <c r="AE286" s="5" t="n">
        <v>26579</v>
      </c>
      <c r="AF286" s="49" t="s">
        <v>52</v>
      </c>
      <c r="AG286" s="50" t="n">
        <v>0.025</v>
      </c>
      <c r="AH286" s="51"/>
      <c r="AI286" s="52" t="s">
        <v>53</v>
      </c>
      <c r="AJ286" s="52" t="s">
        <v>4</v>
      </c>
      <c r="AK286" s="4" t="s">
        <v>64</v>
      </c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</row>
    <row r="287" customFormat="false" ht="12.75" hidden="true" customHeight="false" outlineLevel="0" collapsed="false">
      <c r="A287" s="54"/>
      <c r="B287" s="55" t="s">
        <v>42</v>
      </c>
      <c r="C287" s="56"/>
      <c r="D287" s="57"/>
      <c r="E287" s="56" t="s">
        <v>903</v>
      </c>
      <c r="F287" s="56" t="s">
        <v>904</v>
      </c>
      <c r="G287" s="58" t="s">
        <v>60</v>
      </c>
      <c r="H287" s="58" t="n">
        <v>6836</v>
      </c>
      <c r="I287" s="57" t="n">
        <v>601</v>
      </c>
      <c r="J287" s="57" t="s">
        <v>46</v>
      </c>
      <c r="K287" s="57"/>
      <c r="L287" s="53" t="s">
        <v>47</v>
      </c>
      <c r="M287" s="56" t="s">
        <v>905</v>
      </c>
      <c r="N287" s="0"/>
      <c r="O287" s="53" t="s">
        <v>206</v>
      </c>
      <c r="P287" s="60"/>
      <c r="Q287" s="53" t="n">
        <v>0</v>
      </c>
      <c r="R287" s="53"/>
      <c r="S287" s="61" t="n">
        <f aca="false">+R287-Q287</f>
        <v>0</v>
      </c>
      <c r="T287" s="47" t="s">
        <v>906</v>
      </c>
      <c r="U287" s="53"/>
      <c r="V287" s="1"/>
      <c r="W287" s="53"/>
      <c r="X287" s="1"/>
      <c r="Y287" s="46" t="n">
        <f aca="false">+X287-V287</f>
        <v>0</v>
      </c>
      <c r="Z287" s="61" t="n">
        <f aca="false">+X287-W287</f>
        <v>0</v>
      </c>
      <c r="AA287" s="47" t="s">
        <v>906</v>
      </c>
      <c r="AB287" s="71"/>
      <c r="AD287" s="62" t="n">
        <v>313494</v>
      </c>
      <c r="AE287" s="62" t="n">
        <v>138644</v>
      </c>
      <c r="AF287" s="63" t="s">
        <v>52</v>
      </c>
      <c r="AG287" s="64" t="n">
        <v>0.33</v>
      </c>
      <c r="AH287" s="65" t="n">
        <v>9905</v>
      </c>
      <c r="AI287" s="66" t="s">
        <v>71</v>
      </c>
      <c r="AJ287" s="66" t="s">
        <v>4</v>
      </c>
      <c r="AK287" s="57" t="s">
        <v>907</v>
      </c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12.75" hidden="true" customHeight="false" outlineLevel="0" collapsed="false">
      <c r="A288" s="54"/>
      <c r="B288" s="55" t="s">
        <v>42</v>
      </c>
      <c r="C288" s="56"/>
      <c r="D288" s="57"/>
      <c r="E288" s="56" t="s">
        <v>908</v>
      </c>
      <c r="F288" s="56" t="s">
        <v>909</v>
      </c>
      <c r="G288" s="58" t="s">
        <v>60</v>
      </c>
      <c r="H288" s="58" t="n">
        <v>6838</v>
      </c>
      <c r="I288" s="57" t="n">
        <v>487</v>
      </c>
      <c r="J288" s="57" t="s">
        <v>46</v>
      </c>
      <c r="K288" s="57"/>
      <c r="L288" s="53" t="s">
        <v>47</v>
      </c>
      <c r="M288" s="56" t="s">
        <v>910</v>
      </c>
      <c r="N288" s="0"/>
      <c r="O288" s="53" t="s">
        <v>86</v>
      </c>
      <c r="P288" s="60"/>
      <c r="Q288" s="53" t="n">
        <v>308</v>
      </c>
      <c r="R288" s="53" t="n">
        <v>308</v>
      </c>
      <c r="S288" s="61" t="n">
        <f aca="false">+R288-Q288</f>
        <v>0</v>
      </c>
      <c r="T288" s="47" t="s">
        <v>120</v>
      </c>
      <c r="U288" s="53" t="n">
        <v>0</v>
      </c>
      <c r="V288" s="53" t="n">
        <v>0</v>
      </c>
      <c r="W288" s="53" t="n">
        <v>0</v>
      </c>
      <c r="X288" s="53"/>
      <c r="Y288" s="46" t="n">
        <f aca="false">+X288-V288</f>
        <v>0</v>
      </c>
      <c r="Z288" s="61" t="n">
        <f aca="false">+X288-W288</f>
        <v>0</v>
      </c>
      <c r="AA288" s="15" t="s">
        <v>166</v>
      </c>
      <c r="AB288" s="47"/>
      <c r="AD288" s="62" t="n">
        <v>332574</v>
      </c>
      <c r="AE288" s="62" t="n">
        <v>138554</v>
      </c>
      <c r="AF288" s="63" t="s">
        <v>52</v>
      </c>
      <c r="AG288" s="64" t="n">
        <v>0.055</v>
      </c>
      <c r="AH288" s="65"/>
      <c r="AI288" s="66" t="s">
        <v>53</v>
      </c>
      <c r="AJ288" s="66" t="s">
        <v>4</v>
      </c>
      <c r="AK288" s="57" t="s">
        <v>64</v>
      </c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12.75" hidden="true" customHeight="false" outlineLevel="0" collapsed="false">
      <c r="A289" s="43"/>
      <c r="B289" s="11" t="s">
        <v>42</v>
      </c>
      <c r="E289" s="68" t="s">
        <v>911</v>
      </c>
      <c r="F289" s="68" t="s">
        <v>912</v>
      </c>
      <c r="G289" s="6" t="s">
        <v>60</v>
      </c>
      <c r="H289" s="5" t="n">
        <v>6850</v>
      </c>
      <c r="I289" s="1"/>
      <c r="J289" s="69"/>
      <c r="K289" s="1"/>
      <c r="L289" s="68"/>
      <c r="M289" s="68" t="s">
        <v>911</v>
      </c>
      <c r="N289" s="1"/>
      <c r="O289" s="1" t="s">
        <v>185</v>
      </c>
      <c r="Q289" s="1"/>
      <c r="R289" s="14"/>
      <c r="S289" s="14" t="n">
        <f aca="false">+R289-Q289</f>
        <v>0</v>
      </c>
      <c r="T289" s="8" t="s">
        <v>669</v>
      </c>
      <c r="U289" s="1"/>
      <c r="V289" s="1"/>
      <c r="W289" s="1"/>
      <c r="X289" s="1"/>
      <c r="Y289" s="46" t="n">
        <f aca="false">+X289-V289</f>
        <v>0</v>
      </c>
      <c r="Z289" s="14" t="n">
        <f aca="false">+X289-W289</f>
        <v>0</v>
      </c>
      <c r="AA289" s="8" t="s">
        <v>669</v>
      </c>
      <c r="AB289" s="48"/>
      <c r="AC289" s="45"/>
      <c r="AD289" s="67" t="n">
        <v>311824</v>
      </c>
      <c r="AE289" s="5" t="n">
        <v>27449</v>
      </c>
      <c r="AF289" s="44" t="s">
        <v>52</v>
      </c>
      <c r="AG289" s="9" t="n">
        <v>0.045</v>
      </c>
      <c r="AH289" s="73"/>
      <c r="AI289" s="52" t="s">
        <v>53</v>
      </c>
      <c r="AJ289" s="52" t="s">
        <v>4</v>
      </c>
      <c r="AK289" s="1" t="s">
        <v>913</v>
      </c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12.75" hidden="false" customHeight="false" outlineLevel="0" collapsed="false">
      <c r="A290" s="54"/>
      <c r="B290" s="55" t="s">
        <v>42</v>
      </c>
      <c r="C290" s="56"/>
      <c r="D290" s="57"/>
      <c r="E290" s="56" t="s">
        <v>894</v>
      </c>
      <c r="F290" s="56" t="s">
        <v>914</v>
      </c>
      <c r="G290" s="58" t="s">
        <v>60</v>
      </c>
      <c r="H290" s="58" t="n">
        <v>9649</v>
      </c>
      <c r="I290" s="57" t="n">
        <v>550</v>
      </c>
      <c r="J290" s="57" t="s">
        <v>46</v>
      </c>
      <c r="K290" s="57"/>
      <c r="L290" s="53" t="s">
        <v>47</v>
      </c>
      <c r="M290" s="56" t="s">
        <v>896</v>
      </c>
      <c r="N290" s="0"/>
      <c r="O290" s="53" t="s">
        <v>86</v>
      </c>
      <c r="P290" s="60"/>
      <c r="Q290" s="53" t="n">
        <v>141</v>
      </c>
      <c r="R290" s="53" t="n">
        <v>141</v>
      </c>
      <c r="S290" s="61" t="n">
        <f aca="false">+R290-Q290</f>
        <v>0</v>
      </c>
      <c r="T290" s="47" t="s">
        <v>63</v>
      </c>
      <c r="U290" s="53" t="n">
        <v>88</v>
      </c>
      <c r="V290" s="53" t="n">
        <v>88</v>
      </c>
      <c r="W290" s="53" t="n">
        <v>72</v>
      </c>
      <c r="X290" s="53" t="n">
        <v>72</v>
      </c>
      <c r="Y290" s="46" t="n">
        <f aca="false">+X290-V290</f>
        <v>-16</v>
      </c>
      <c r="Z290" s="61" t="n">
        <f aca="false">+X290-W290</f>
        <v>0</v>
      </c>
      <c r="AA290" s="47" t="s">
        <v>69</v>
      </c>
      <c r="AB290" s="47"/>
      <c r="AD290" s="62" t="n">
        <v>349575</v>
      </c>
      <c r="AE290" s="62" t="n">
        <v>136282</v>
      </c>
      <c r="AF290" s="63" t="s">
        <v>70</v>
      </c>
      <c r="AG290" s="64" t="n">
        <v>0.055</v>
      </c>
      <c r="AH290" s="65"/>
      <c r="AI290" s="66" t="s">
        <v>53</v>
      </c>
      <c r="AJ290" s="66" t="s">
        <v>4</v>
      </c>
      <c r="AK290" s="57" t="s">
        <v>915</v>
      </c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</row>
    <row r="291" customFormat="false" ht="12.75" hidden="false" customHeight="false" outlineLevel="0" collapsed="false">
      <c r="A291" s="54"/>
      <c r="B291" s="55" t="s">
        <v>42</v>
      </c>
      <c r="C291" s="56"/>
      <c r="D291" s="57"/>
      <c r="E291" s="56" t="s">
        <v>894</v>
      </c>
      <c r="F291" s="70" t="s">
        <v>916</v>
      </c>
      <c r="G291" s="58" t="s">
        <v>60</v>
      </c>
      <c r="H291" s="62" t="n">
        <v>9765</v>
      </c>
      <c r="I291" s="53"/>
      <c r="J291" s="79"/>
      <c r="K291" s="53"/>
      <c r="L291" s="70"/>
      <c r="M291" s="70" t="s">
        <v>896</v>
      </c>
      <c r="N291" s="53"/>
      <c r="O291" s="53" t="s">
        <v>86</v>
      </c>
      <c r="P291" s="60"/>
      <c r="Q291" s="53" t="n">
        <v>435</v>
      </c>
      <c r="R291" s="53" t="n">
        <v>435</v>
      </c>
      <c r="S291" s="61" t="n">
        <f aca="false">+R291-Q291</f>
        <v>0</v>
      </c>
      <c r="T291" s="47" t="s">
        <v>179</v>
      </c>
      <c r="U291" s="53" t="n">
        <v>1000</v>
      </c>
      <c r="V291" s="53" t="n">
        <v>1000</v>
      </c>
      <c r="W291" s="53" t="n">
        <v>823</v>
      </c>
      <c r="X291" s="53" t="n">
        <v>823</v>
      </c>
      <c r="Y291" s="46" t="n">
        <f aca="false">+X291-V291</f>
        <v>-177</v>
      </c>
      <c r="Z291" s="61" t="n">
        <f aca="false">+X291-W291</f>
        <v>0</v>
      </c>
      <c r="AA291" s="47" t="s">
        <v>69</v>
      </c>
      <c r="AB291" s="71"/>
      <c r="AD291" s="62"/>
      <c r="AE291" s="62" t="n">
        <v>138684</v>
      </c>
      <c r="AF291" s="59" t="s">
        <v>70</v>
      </c>
      <c r="AG291" s="64" t="n">
        <v>0.15</v>
      </c>
      <c r="AH291" s="65" t="n">
        <v>9905</v>
      </c>
      <c r="AI291" s="66" t="s">
        <v>71</v>
      </c>
      <c r="AJ291" s="66" t="s">
        <v>4</v>
      </c>
      <c r="AK291" s="53" t="s">
        <v>917</v>
      </c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2.75" hidden="true" customHeight="false" outlineLevel="0" collapsed="false">
      <c r="A292" s="43"/>
      <c r="B292" s="11" t="s">
        <v>42</v>
      </c>
      <c r="E292" s="3" t="s">
        <v>717</v>
      </c>
      <c r="F292" s="3" t="s">
        <v>918</v>
      </c>
      <c r="G292" s="6" t="s">
        <v>60</v>
      </c>
      <c r="H292" s="6" t="n">
        <v>7211</v>
      </c>
      <c r="I292" s="4" t="s">
        <v>114</v>
      </c>
      <c r="J292" s="4" t="s">
        <v>46</v>
      </c>
      <c r="L292" s="1" t="s">
        <v>47</v>
      </c>
      <c r="M292" s="3" t="s">
        <v>717</v>
      </c>
      <c r="N292" s="45"/>
      <c r="O292" s="1" t="s">
        <v>640</v>
      </c>
      <c r="Q292" s="1"/>
      <c r="R292" s="14"/>
      <c r="S292" s="14" t="n">
        <f aca="false">+R292-Q292</f>
        <v>0</v>
      </c>
      <c r="T292" s="15" t="s">
        <v>646</v>
      </c>
      <c r="U292" s="1"/>
      <c r="V292" s="14"/>
      <c r="W292" s="1"/>
      <c r="X292" s="14"/>
      <c r="Y292" s="46" t="n">
        <f aca="false">+X292-V292</f>
        <v>0</v>
      </c>
      <c r="Z292" s="14" t="n">
        <f aca="false">+X292-W292</f>
        <v>0</v>
      </c>
      <c r="AA292" s="15" t="s">
        <v>646</v>
      </c>
      <c r="AB292" s="48"/>
      <c r="AC292" s="45"/>
      <c r="AD292" s="45"/>
      <c r="AE292" s="5" t="n">
        <v>26388</v>
      </c>
      <c r="AF292" s="49" t="s">
        <v>429</v>
      </c>
      <c r="AG292" s="50"/>
      <c r="AH292" s="51"/>
      <c r="AI292" s="52"/>
      <c r="AJ292" s="52" t="s">
        <v>4</v>
      </c>
      <c r="AK292" s="4" t="s">
        <v>64</v>
      </c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22.5" hidden="false" customHeight="false" outlineLevel="0" collapsed="false">
      <c r="A293" s="43"/>
      <c r="B293" s="11" t="n">
        <v>36480</v>
      </c>
      <c r="E293" s="68" t="s">
        <v>919</v>
      </c>
      <c r="F293" s="68" t="s">
        <v>920</v>
      </c>
      <c r="G293" s="6" t="s">
        <v>60</v>
      </c>
      <c r="H293" s="5" t="n">
        <v>6674</v>
      </c>
      <c r="I293" s="1"/>
      <c r="J293" s="69"/>
      <c r="K293" s="1"/>
      <c r="L293" s="68"/>
      <c r="M293" s="68" t="s">
        <v>151</v>
      </c>
      <c r="N293" s="1" t="s">
        <v>152</v>
      </c>
      <c r="O293" s="1" t="s">
        <v>125</v>
      </c>
      <c r="Q293" s="1"/>
      <c r="R293" s="14" t="n">
        <v>5500</v>
      </c>
      <c r="S293" s="14" t="n">
        <f aca="false">+R293-Q293</f>
        <v>5500</v>
      </c>
      <c r="T293" s="15" t="s">
        <v>921</v>
      </c>
      <c r="U293" s="1" t="n">
        <v>5159</v>
      </c>
      <c r="V293" s="1" t="n">
        <v>4862</v>
      </c>
      <c r="W293" s="1" t="n">
        <v>4850</v>
      </c>
      <c r="X293" s="1" t="n">
        <v>5535</v>
      </c>
      <c r="Y293" s="46" t="n">
        <f aca="false">+X293-V293</f>
        <v>673</v>
      </c>
      <c r="Z293" s="14" t="n">
        <f aca="false">+X293-W293</f>
        <v>685</v>
      </c>
      <c r="AA293" s="15" t="s">
        <v>255</v>
      </c>
      <c r="AB293" s="48"/>
      <c r="AC293" s="45"/>
      <c r="AD293" s="5"/>
      <c r="AE293" s="5" t="n">
        <v>140991</v>
      </c>
      <c r="AF293" s="44" t="s">
        <v>70</v>
      </c>
      <c r="AG293" s="50" t="n">
        <v>0.065</v>
      </c>
      <c r="AH293" s="73"/>
      <c r="AI293" s="52" t="s">
        <v>53</v>
      </c>
      <c r="AJ293" s="52" t="s">
        <v>4</v>
      </c>
      <c r="AK293" s="1" t="s">
        <v>922</v>
      </c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12.75" hidden="false" customHeight="false" outlineLevel="0" collapsed="false">
      <c r="A294" s="43"/>
      <c r="B294" s="11" t="n">
        <v>36325</v>
      </c>
      <c r="E294" s="68" t="s">
        <v>923</v>
      </c>
      <c r="F294" s="68" t="s">
        <v>924</v>
      </c>
      <c r="G294" s="6" t="s">
        <v>60</v>
      </c>
      <c r="H294" s="5" t="n">
        <v>6210</v>
      </c>
      <c r="I294" s="1"/>
      <c r="J294" s="69"/>
      <c r="K294" s="1"/>
      <c r="L294" s="68"/>
      <c r="M294" s="68" t="s">
        <v>151</v>
      </c>
      <c r="N294" s="1" t="s">
        <v>152</v>
      </c>
      <c r="O294" s="53" t="s">
        <v>68</v>
      </c>
      <c r="Q294" s="1"/>
      <c r="R294" s="14"/>
      <c r="S294" s="14" t="n">
        <f aca="false">+R294-Q294</f>
        <v>0</v>
      </c>
      <c r="T294" s="15" t="s">
        <v>153</v>
      </c>
      <c r="U294" s="1"/>
      <c r="V294" s="1" t="n">
        <v>7500</v>
      </c>
      <c r="W294" s="1" t="n">
        <v>8060</v>
      </c>
      <c r="X294" s="1" t="n">
        <v>8245</v>
      </c>
      <c r="Y294" s="46" t="n">
        <f aca="false">+X294-V294</f>
        <v>745</v>
      </c>
      <c r="Z294" s="14" t="n">
        <f aca="false">+X294-W294</f>
        <v>185</v>
      </c>
      <c r="AA294" s="15" t="s">
        <v>269</v>
      </c>
      <c r="AB294" s="48"/>
      <c r="AC294" s="45"/>
      <c r="AD294" s="5"/>
      <c r="AE294" s="5" t="s">
        <v>202</v>
      </c>
      <c r="AF294" s="44" t="s">
        <v>70</v>
      </c>
      <c r="AG294" s="50" t="n">
        <v>0.025</v>
      </c>
      <c r="AH294" s="73"/>
      <c r="AI294" s="52" t="s">
        <v>53</v>
      </c>
      <c r="AJ294" s="78"/>
      <c r="AK294" s="1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12.75" hidden="false" customHeight="false" outlineLevel="0" collapsed="false">
      <c r="A295" s="54"/>
      <c r="B295" s="55" t="s">
        <v>42</v>
      </c>
      <c r="C295" s="70"/>
      <c r="D295" s="53"/>
      <c r="E295" s="56" t="s">
        <v>925</v>
      </c>
      <c r="F295" s="56" t="s">
        <v>926</v>
      </c>
      <c r="G295" s="58" t="s">
        <v>60</v>
      </c>
      <c r="H295" s="58" t="n">
        <v>6235</v>
      </c>
      <c r="I295" s="57" t="n">
        <v>550</v>
      </c>
      <c r="J295" s="57" t="s">
        <v>46</v>
      </c>
      <c r="K295" s="57"/>
      <c r="L295" s="53" t="s">
        <v>47</v>
      </c>
      <c r="M295" s="56" t="s">
        <v>927</v>
      </c>
      <c r="N295" s="0"/>
      <c r="O295" s="53" t="s">
        <v>98</v>
      </c>
      <c r="P295" s="60"/>
      <c r="Q295" s="53" t="n">
        <v>162</v>
      </c>
      <c r="R295" s="53" t="n">
        <v>162</v>
      </c>
      <c r="S295" s="61" t="n">
        <f aca="false">+R295-Q295</f>
        <v>0</v>
      </c>
      <c r="T295" s="47" t="s">
        <v>537</v>
      </c>
      <c r="U295" s="53" t="n">
        <v>352</v>
      </c>
      <c r="V295" s="53" t="n">
        <v>352</v>
      </c>
      <c r="W295" s="53" t="n">
        <v>291</v>
      </c>
      <c r="X295" s="53" t="n">
        <v>291</v>
      </c>
      <c r="Y295" s="46" t="n">
        <f aca="false">+X295-V295</f>
        <v>-61</v>
      </c>
      <c r="Z295" s="61" t="n">
        <f aca="false">+X295-W295</f>
        <v>0</v>
      </c>
      <c r="AA295" s="15" t="s">
        <v>63</v>
      </c>
      <c r="AB295" s="71"/>
      <c r="AD295" s="62" t="n">
        <v>348077</v>
      </c>
      <c r="AE295" s="62" t="n">
        <v>137937</v>
      </c>
      <c r="AF295" s="63" t="s">
        <v>70</v>
      </c>
      <c r="AG295" s="64" t="n">
        <v>0.153</v>
      </c>
      <c r="AH295" s="65" t="n">
        <v>9812</v>
      </c>
      <c r="AI295" s="66" t="s">
        <v>81</v>
      </c>
      <c r="AJ295" s="66" t="s">
        <v>4</v>
      </c>
      <c r="AK295" s="57" t="s">
        <v>928</v>
      </c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</row>
    <row r="296" customFormat="false" ht="12.75" hidden="true" customHeight="false" outlineLevel="0" collapsed="false">
      <c r="A296" s="43"/>
      <c r="B296" s="11" t="s">
        <v>42</v>
      </c>
      <c r="C296" s="68"/>
      <c r="D296" s="1"/>
      <c r="E296" s="3" t="s">
        <v>929</v>
      </c>
      <c r="F296" s="3" t="s">
        <v>930</v>
      </c>
      <c r="G296" s="6" t="s">
        <v>60</v>
      </c>
      <c r="H296" s="6" t="n">
        <v>9612</v>
      </c>
      <c r="I296" s="4" t="n">
        <v>487</v>
      </c>
      <c r="J296" s="4" t="s">
        <v>46</v>
      </c>
      <c r="L296" s="1" t="s">
        <v>47</v>
      </c>
      <c r="M296" s="3" t="s">
        <v>931</v>
      </c>
      <c r="N296" s="45"/>
      <c r="O296" s="1" t="s">
        <v>86</v>
      </c>
      <c r="Q296" s="1" t="n">
        <v>50</v>
      </c>
      <c r="R296" s="1" t="n">
        <v>50</v>
      </c>
      <c r="S296" s="14" t="n">
        <f aca="false">+R296-Q296</f>
        <v>0</v>
      </c>
      <c r="T296" s="15" t="s">
        <v>63</v>
      </c>
      <c r="U296" s="1" t="n">
        <v>0</v>
      </c>
      <c r="V296" s="1" t="n">
        <v>0</v>
      </c>
      <c r="W296" s="1" t="n">
        <v>0</v>
      </c>
      <c r="X296" s="1"/>
      <c r="Y296" s="46" t="n">
        <f aca="false">+X296-V296</f>
        <v>0</v>
      </c>
      <c r="Z296" s="14" t="n">
        <f aca="false">+X296-W296</f>
        <v>0</v>
      </c>
      <c r="AA296" s="15" t="s">
        <v>932</v>
      </c>
      <c r="AB296" s="15"/>
      <c r="AC296" s="45"/>
      <c r="AD296" s="5" t="n">
        <v>313577</v>
      </c>
      <c r="AE296" s="5" t="n">
        <v>133213</v>
      </c>
      <c r="AF296" s="49" t="s">
        <v>52</v>
      </c>
      <c r="AG296" s="50" t="n">
        <v>0.055</v>
      </c>
      <c r="AH296" s="51"/>
      <c r="AI296" s="52" t="s">
        <v>53</v>
      </c>
      <c r="AJ296" s="52" t="s">
        <v>4</v>
      </c>
      <c r="AK296" s="4" t="s">
        <v>933</v>
      </c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12.75" hidden="false" customHeight="false" outlineLevel="0" collapsed="false">
      <c r="A297" s="54"/>
      <c r="B297" s="55" t="s">
        <v>42</v>
      </c>
      <c r="C297" s="56"/>
      <c r="D297" s="57"/>
      <c r="E297" s="56" t="s">
        <v>934</v>
      </c>
      <c r="F297" s="56" t="s">
        <v>935</v>
      </c>
      <c r="G297" s="58" t="s">
        <v>60</v>
      </c>
      <c r="H297" s="58" t="n">
        <v>6790</v>
      </c>
      <c r="I297" s="57" t="n">
        <v>766</v>
      </c>
      <c r="J297" s="57" t="s">
        <v>46</v>
      </c>
      <c r="K297" s="57"/>
      <c r="L297" s="53" t="s">
        <v>47</v>
      </c>
      <c r="M297" s="56" t="s">
        <v>936</v>
      </c>
      <c r="N297" s="0"/>
      <c r="O297" s="53" t="s">
        <v>164</v>
      </c>
      <c r="P297" s="60"/>
      <c r="Q297" s="53" t="n">
        <v>202</v>
      </c>
      <c r="R297" s="53" t="n">
        <v>202</v>
      </c>
      <c r="S297" s="61" t="n">
        <f aca="false">+R297-Q297</f>
        <v>0</v>
      </c>
      <c r="T297" s="47"/>
      <c r="U297" s="53" t="n">
        <v>180</v>
      </c>
      <c r="V297" s="53" t="n">
        <v>180</v>
      </c>
      <c r="W297" s="53" t="n">
        <v>169</v>
      </c>
      <c r="X297" s="53" t="n">
        <v>169</v>
      </c>
      <c r="Y297" s="46" t="n">
        <f aca="false">+X297-V297</f>
        <v>-11</v>
      </c>
      <c r="Z297" s="61" t="n">
        <f aca="false">+X297-W297</f>
        <v>0</v>
      </c>
      <c r="AA297" s="47" t="s">
        <v>69</v>
      </c>
      <c r="AB297" s="47"/>
      <c r="AD297" s="62" t="n">
        <v>361732</v>
      </c>
      <c r="AE297" s="62" t="n">
        <v>125838</v>
      </c>
      <c r="AF297" s="63" t="s">
        <v>52</v>
      </c>
      <c r="AG297" s="64" t="n">
        <v>0.155</v>
      </c>
      <c r="AH297" s="65" t="n">
        <v>9903</v>
      </c>
      <c r="AI297" s="66" t="s">
        <v>71</v>
      </c>
      <c r="AJ297" s="66" t="s">
        <v>4</v>
      </c>
      <c r="AK297" s="57" t="s">
        <v>937</v>
      </c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false" customHeight="false" outlineLevel="0" collapsed="false">
      <c r="A298" s="43"/>
      <c r="B298" s="11" t="s">
        <v>42</v>
      </c>
      <c r="C298" s="68"/>
      <c r="D298" s="1"/>
      <c r="E298" s="3" t="s">
        <v>938</v>
      </c>
      <c r="F298" s="3" t="s">
        <v>877</v>
      </c>
      <c r="G298" s="6" t="s">
        <v>60</v>
      </c>
      <c r="H298" s="6" t="n">
        <v>5616</v>
      </c>
      <c r="I298" s="4" t="n">
        <v>447</v>
      </c>
      <c r="J298" s="4" t="s">
        <v>46</v>
      </c>
      <c r="L298" s="1" t="s">
        <v>47</v>
      </c>
      <c r="M298" s="3" t="s">
        <v>938</v>
      </c>
      <c r="N298" s="45"/>
      <c r="O298" s="1" t="s">
        <v>318</v>
      </c>
      <c r="Q298" s="1" t="n">
        <v>98</v>
      </c>
      <c r="R298" s="1" t="n">
        <v>98</v>
      </c>
      <c r="S298" s="14" t="n">
        <f aca="false">+R298-Q298</f>
        <v>0</v>
      </c>
      <c r="T298" s="15" t="s">
        <v>63</v>
      </c>
      <c r="U298" s="1" t="n">
        <v>134</v>
      </c>
      <c r="V298" s="1" t="n">
        <v>134</v>
      </c>
      <c r="W298" s="1" t="n">
        <v>163</v>
      </c>
      <c r="X298" s="1" t="n">
        <v>163</v>
      </c>
      <c r="Y298" s="46" t="n">
        <f aca="false">+X298-V298</f>
        <v>29</v>
      </c>
      <c r="Z298" s="14" t="n">
        <f aca="false">+X298-W298</f>
        <v>0</v>
      </c>
      <c r="AA298" s="47" t="s">
        <v>69</v>
      </c>
      <c r="AB298" s="15"/>
      <c r="AC298" s="45"/>
      <c r="AD298" s="5" t="n">
        <v>346088</v>
      </c>
      <c r="AE298" s="5" t="n">
        <v>135892</v>
      </c>
      <c r="AF298" s="49" t="s">
        <v>52</v>
      </c>
      <c r="AG298" s="50" t="n">
        <v>0.06</v>
      </c>
      <c r="AH298" s="51"/>
      <c r="AI298" s="52" t="s">
        <v>53</v>
      </c>
      <c r="AJ298" s="52" t="s">
        <v>4</v>
      </c>
      <c r="AK298" s="4" t="s">
        <v>939</v>
      </c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22.5" hidden="true" customHeight="false" outlineLevel="0" collapsed="false">
      <c r="A299" s="43"/>
      <c r="B299" s="11" t="s">
        <v>42</v>
      </c>
      <c r="E299" s="3" t="s">
        <v>244</v>
      </c>
      <c r="F299" s="3" t="s">
        <v>940</v>
      </c>
      <c r="G299" s="6" t="s">
        <v>60</v>
      </c>
      <c r="H299" s="6" t="n">
        <v>9621</v>
      </c>
      <c r="I299" s="4" t="n">
        <v>440</v>
      </c>
      <c r="J299" s="4" t="s">
        <v>46</v>
      </c>
      <c r="L299" s="44" t="s">
        <v>47</v>
      </c>
      <c r="M299" s="3" t="s">
        <v>246</v>
      </c>
      <c r="N299" s="45"/>
      <c r="O299" s="1" t="s">
        <v>247</v>
      </c>
      <c r="Q299" s="74"/>
      <c r="R299" s="131"/>
      <c r="S299" s="14" t="n">
        <f aca="false">+R299-Q299</f>
        <v>0</v>
      </c>
      <c r="T299" s="15" t="s">
        <v>941</v>
      </c>
      <c r="U299" s="74"/>
      <c r="V299" s="1"/>
      <c r="W299" s="74"/>
      <c r="X299" s="1"/>
      <c r="Y299" s="46" t="n">
        <f aca="false">+X299-V299</f>
        <v>0</v>
      </c>
      <c r="Z299" s="14" t="n">
        <f aca="false">+X299-W299</f>
        <v>0</v>
      </c>
      <c r="AA299" s="15" t="s">
        <v>941</v>
      </c>
      <c r="AB299" s="48"/>
      <c r="AC299" s="45"/>
      <c r="AD299" s="5" t="n">
        <v>313018</v>
      </c>
      <c r="AE299" s="5" t="n">
        <v>135867</v>
      </c>
      <c r="AF299" s="49" t="s">
        <v>52</v>
      </c>
      <c r="AG299" s="50" t="n">
        <v>0.06</v>
      </c>
      <c r="AH299" s="51"/>
      <c r="AI299" s="52" t="s">
        <v>121</v>
      </c>
      <c r="AJ299" s="52" t="s">
        <v>4</v>
      </c>
      <c r="AK299" s="4" t="s">
        <v>250</v>
      </c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12.75" hidden="true" customHeight="false" outlineLevel="0" collapsed="false">
      <c r="A300" s="43"/>
      <c r="B300" s="11" t="s">
        <v>42</v>
      </c>
      <c r="E300" s="68" t="s">
        <v>430</v>
      </c>
      <c r="F300" s="68"/>
      <c r="G300" s="6" t="s">
        <v>60</v>
      </c>
      <c r="H300" s="5" t="n">
        <v>9624</v>
      </c>
      <c r="I300" s="1"/>
      <c r="J300" s="69"/>
      <c r="K300" s="1"/>
      <c r="L300" s="68"/>
      <c r="M300" s="68" t="s">
        <v>430</v>
      </c>
      <c r="N300" s="1"/>
      <c r="O300" s="1" t="s">
        <v>125</v>
      </c>
      <c r="Q300" s="1"/>
      <c r="R300" s="14"/>
      <c r="S300" s="14" t="n">
        <f aca="false">+R300-Q300</f>
        <v>0</v>
      </c>
      <c r="T300" s="15" t="s">
        <v>669</v>
      </c>
      <c r="U300" s="1"/>
      <c r="V300" s="1"/>
      <c r="W300" s="1"/>
      <c r="X300" s="1"/>
      <c r="Y300" s="46" t="n">
        <f aca="false">+X300-V300</f>
        <v>0</v>
      </c>
      <c r="Z300" s="14" t="n">
        <f aca="false">+X300-W300</f>
        <v>0</v>
      </c>
      <c r="AA300" s="15" t="s">
        <v>669</v>
      </c>
      <c r="AB300" s="48"/>
      <c r="AC300" s="45"/>
      <c r="AD300" s="67"/>
      <c r="AE300" s="5"/>
      <c r="AF300" s="44" t="s">
        <v>70</v>
      </c>
      <c r="AG300" s="9" t="n">
        <v>0.33</v>
      </c>
      <c r="AH300" s="77" t="n">
        <v>9910</v>
      </c>
      <c r="AI300" s="1" t="s">
        <v>264</v>
      </c>
      <c r="AJ300" s="52" t="s">
        <v>4</v>
      </c>
      <c r="AK300" s="1" t="s">
        <v>434</v>
      </c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</row>
    <row r="301" customFormat="false" ht="12.75" hidden="false" customHeight="false" outlineLevel="0" collapsed="false">
      <c r="A301" s="43"/>
      <c r="B301" s="11" t="s">
        <v>42</v>
      </c>
      <c r="C301" s="68"/>
      <c r="D301" s="1"/>
      <c r="E301" s="3" t="s">
        <v>942</v>
      </c>
      <c r="F301" s="3" t="s">
        <v>943</v>
      </c>
      <c r="G301" s="6" t="s">
        <v>60</v>
      </c>
      <c r="H301" s="6" t="n">
        <v>4491</v>
      </c>
      <c r="I301" s="4" t="n">
        <v>601</v>
      </c>
      <c r="J301" s="4" t="s">
        <v>46</v>
      </c>
      <c r="L301" s="1" t="s">
        <v>47</v>
      </c>
      <c r="M301" s="3" t="s">
        <v>944</v>
      </c>
      <c r="N301" s="45"/>
      <c r="O301" s="1" t="s">
        <v>98</v>
      </c>
      <c r="Q301" s="1" t="n">
        <v>739</v>
      </c>
      <c r="R301" s="1" t="n">
        <v>739</v>
      </c>
      <c r="S301" s="14" t="n">
        <f aca="false">+R301-Q301</f>
        <v>0</v>
      </c>
      <c r="T301" s="15" t="s">
        <v>63</v>
      </c>
      <c r="U301" s="1" t="n">
        <v>363</v>
      </c>
      <c r="V301" s="1" t="n">
        <v>363</v>
      </c>
      <c r="W301" s="1" t="n">
        <v>233</v>
      </c>
      <c r="X301" s="1" t="n">
        <v>233</v>
      </c>
      <c r="Y301" s="46" t="n">
        <f aca="false">+X301-V301</f>
        <v>-130</v>
      </c>
      <c r="Z301" s="14" t="n">
        <f aca="false">+X301-W301</f>
        <v>0</v>
      </c>
      <c r="AA301" s="15" t="s">
        <v>63</v>
      </c>
      <c r="AB301" s="48"/>
      <c r="AC301" s="45"/>
      <c r="AD301" s="5" t="n">
        <v>347591</v>
      </c>
      <c r="AE301" s="5" t="n">
        <v>136421</v>
      </c>
      <c r="AF301" s="49" t="s">
        <v>52</v>
      </c>
      <c r="AG301" s="50" t="n">
        <v>0.14</v>
      </c>
      <c r="AH301" s="51" t="n">
        <v>9812</v>
      </c>
      <c r="AI301" s="52" t="s">
        <v>81</v>
      </c>
      <c r="AJ301" s="52" t="s">
        <v>4</v>
      </c>
      <c r="AK301" s="4" t="s">
        <v>945</v>
      </c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12.75" hidden="false" customHeight="false" outlineLevel="0" collapsed="false">
      <c r="A302" s="54"/>
      <c r="B302" s="55" t="s">
        <v>42</v>
      </c>
      <c r="C302" s="70"/>
      <c r="D302" s="53"/>
      <c r="E302" s="56" t="s">
        <v>942</v>
      </c>
      <c r="F302" s="56" t="s">
        <v>946</v>
      </c>
      <c r="G302" s="58" t="s">
        <v>60</v>
      </c>
      <c r="H302" s="58" t="n">
        <v>5099</v>
      </c>
      <c r="I302" s="57" t="n">
        <v>601</v>
      </c>
      <c r="J302" s="57" t="s">
        <v>46</v>
      </c>
      <c r="K302" s="57"/>
      <c r="L302" s="53" t="s">
        <v>47</v>
      </c>
      <c r="M302" s="56" t="s">
        <v>944</v>
      </c>
      <c r="N302" s="0"/>
      <c r="O302" s="53" t="s">
        <v>98</v>
      </c>
      <c r="P302" s="60"/>
      <c r="Q302" s="53" t="n">
        <v>2063</v>
      </c>
      <c r="R302" s="61" t="n">
        <v>2063</v>
      </c>
      <c r="S302" s="61" t="n">
        <f aca="false">+R302-Q302</f>
        <v>0</v>
      </c>
      <c r="T302" s="47" t="s">
        <v>170</v>
      </c>
      <c r="U302" s="53" t="n">
        <v>2025</v>
      </c>
      <c r="V302" s="1" t="n">
        <v>2025</v>
      </c>
      <c r="W302" s="53" t="n">
        <v>1963</v>
      </c>
      <c r="X302" s="1" t="n">
        <v>1963</v>
      </c>
      <c r="Y302" s="46" t="n">
        <f aca="false">+X302-V302</f>
        <v>-62</v>
      </c>
      <c r="Z302" s="61" t="n">
        <f aca="false">+X302-W302</f>
        <v>0</v>
      </c>
      <c r="AA302" s="47" t="s">
        <v>166</v>
      </c>
      <c r="AB302" s="71"/>
      <c r="AD302" s="62" t="n">
        <v>347596</v>
      </c>
      <c r="AE302" s="62" t="n">
        <v>136728</v>
      </c>
      <c r="AF302" s="63" t="s">
        <v>70</v>
      </c>
      <c r="AG302" s="64" t="n">
        <v>0.1</v>
      </c>
      <c r="AH302" s="65" t="n">
        <v>9812</v>
      </c>
      <c r="AI302" s="66" t="s">
        <v>81</v>
      </c>
      <c r="AJ302" s="66" t="s">
        <v>4</v>
      </c>
      <c r="AK302" s="57" t="s">
        <v>945</v>
      </c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12.75" hidden="true" customHeight="false" outlineLevel="0" collapsed="false">
      <c r="A303" s="43"/>
      <c r="B303" s="11" t="s">
        <v>42</v>
      </c>
      <c r="E303" s="68" t="s">
        <v>947</v>
      </c>
      <c r="F303" s="68" t="s">
        <v>948</v>
      </c>
      <c r="G303" s="6" t="s">
        <v>60</v>
      </c>
      <c r="H303" s="5" t="n">
        <v>9637</v>
      </c>
      <c r="I303" s="1" t="n">
        <v>550</v>
      </c>
      <c r="J303" s="74" t="s">
        <v>46</v>
      </c>
      <c r="K303" s="1"/>
      <c r="L303" s="1" t="s">
        <v>47</v>
      </c>
      <c r="M303" s="3" t="s">
        <v>949</v>
      </c>
      <c r="N303" s="1"/>
      <c r="O303" s="1" t="s">
        <v>86</v>
      </c>
      <c r="Q303" s="1"/>
      <c r="R303" s="1"/>
      <c r="S303" s="14" t="n">
        <f aca="false">+R303-Q303</f>
        <v>0</v>
      </c>
      <c r="T303" s="15" t="s">
        <v>950</v>
      </c>
      <c r="U303" s="1"/>
      <c r="V303" s="1"/>
      <c r="W303" s="1"/>
      <c r="X303" s="1"/>
      <c r="Y303" s="46" t="n">
        <f aca="false">+X303-V303</f>
        <v>0</v>
      </c>
      <c r="Z303" s="14" t="n">
        <f aca="false">+X303-W303</f>
        <v>0</v>
      </c>
      <c r="AA303" s="15" t="s">
        <v>950</v>
      </c>
      <c r="AB303" s="48"/>
      <c r="AC303" s="45"/>
      <c r="AD303" s="5" t="n">
        <v>358909</v>
      </c>
      <c r="AE303" s="5" t="n">
        <v>26432</v>
      </c>
      <c r="AF303" s="49" t="s">
        <v>52</v>
      </c>
      <c r="AG303" s="50" t="n">
        <v>0.055</v>
      </c>
      <c r="AH303" s="51"/>
      <c r="AI303" s="52" t="s">
        <v>53</v>
      </c>
      <c r="AJ303" s="52" t="s">
        <v>4</v>
      </c>
      <c r="AK303" s="4" t="s">
        <v>951</v>
      </c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true" customHeight="false" outlineLevel="0" collapsed="false">
      <c r="A304" s="43"/>
      <c r="B304" s="11" t="s">
        <v>42</v>
      </c>
      <c r="E304" s="3" t="s">
        <v>952</v>
      </c>
      <c r="F304" s="3" t="s">
        <v>953</v>
      </c>
      <c r="G304" s="6" t="s">
        <v>60</v>
      </c>
      <c r="H304" s="6" t="n">
        <v>9653</v>
      </c>
      <c r="I304" s="4" t="n">
        <v>550</v>
      </c>
      <c r="J304" s="4" t="s">
        <v>46</v>
      </c>
      <c r="L304" s="44" t="s">
        <v>47</v>
      </c>
      <c r="M304" s="3" t="s">
        <v>146</v>
      </c>
      <c r="N304" s="45"/>
      <c r="O304" s="1" t="s">
        <v>86</v>
      </c>
      <c r="Q304" s="1"/>
      <c r="R304" s="1"/>
      <c r="S304" s="14" t="n">
        <f aca="false">+R304-Q304</f>
        <v>0</v>
      </c>
      <c r="T304" s="15" t="s">
        <v>758</v>
      </c>
      <c r="U304" s="1"/>
      <c r="V304" s="1"/>
      <c r="W304" s="1"/>
      <c r="X304" s="1"/>
      <c r="Y304" s="46" t="n">
        <f aca="false">+X304-V304</f>
        <v>0</v>
      </c>
      <c r="Z304" s="14" t="n">
        <f aca="false">+X304-W304</f>
        <v>0</v>
      </c>
      <c r="AA304" s="15" t="s">
        <v>758</v>
      </c>
      <c r="AB304" s="48"/>
      <c r="AC304" s="45"/>
      <c r="AD304" s="5" t="n">
        <v>316112</v>
      </c>
      <c r="AE304" s="5" t="n">
        <v>28019</v>
      </c>
      <c r="AF304" s="49" t="s">
        <v>52</v>
      </c>
      <c r="AG304" s="9" t="n">
        <v>0.055</v>
      </c>
      <c r="AH304" s="67" t="n">
        <v>9708</v>
      </c>
      <c r="AI304" s="1" t="s">
        <v>954</v>
      </c>
      <c r="AJ304" s="52" t="s">
        <v>4</v>
      </c>
      <c r="AK304" s="4" t="s">
        <v>955</v>
      </c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</row>
    <row r="305" customFormat="false" ht="12.75" hidden="true" customHeight="false" outlineLevel="0" collapsed="false">
      <c r="A305" s="43"/>
      <c r="B305" s="11" t="s">
        <v>42</v>
      </c>
      <c r="E305" s="3" t="s">
        <v>956</v>
      </c>
      <c r="F305" s="3" t="s">
        <v>953</v>
      </c>
      <c r="G305" s="6" t="s">
        <v>60</v>
      </c>
      <c r="H305" s="6" t="n">
        <v>9653</v>
      </c>
      <c r="I305" s="4" t="n">
        <v>550</v>
      </c>
      <c r="J305" s="4" t="s">
        <v>46</v>
      </c>
      <c r="L305" s="1" t="s">
        <v>47</v>
      </c>
      <c r="M305" s="3" t="s">
        <v>219</v>
      </c>
      <c r="N305" s="45"/>
      <c r="O305" s="1" t="s">
        <v>86</v>
      </c>
      <c r="Q305" s="1"/>
      <c r="R305" s="1"/>
      <c r="S305" s="14" t="n">
        <f aca="false">+R305-Q305</f>
        <v>0</v>
      </c>
      <c r="T305" s="15" t="s">
        <v>758</v>
      </c>
      <c r="U305" s="1"/>
      <c r="V305" s="1"/>
      <c r="W305" s="1"/>
      <c r="X305" s="1"/>
      <c r="Y305" s="46" t="n">
        <f aca="false">+X305-V305</f>
        <v>0</v>
      </c>
      <c r="Z305" s="14" t="n">
        <f aca="false">+X305-W305</f>
        <v>0</v>
      </c>
      <c r="AA305" s="15" t="s">
        <v>758</v>
      </c>
      <c r="AB305" s="48"/>
      <c r="AC305" s="45"/>
      <c r="AD305" s="5" t="n">
        <v>311183</v>
      </c>
      <c r="AE305" s="5" t="n">
        <v>27198</v>
      </c>
      <c r="AF305" s="49" t="s">
        <v>52</v>
      </c>
      <c r="AG305" s="50" t="n">
        <v>0.055</v>
      </c>
      <c r="AH305" s="51"/>
      <c r="AI305" s="52" t="s">
        <v>53</v>
      </c>
      <c r="AJ305" s="52" t="s">
        <v>4</v>
      </c>
      <c r="AK305" s="4" t="s">
        <v>64</v>
      </c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12.75" hidden="true" customHeight="false" outlineLevel="0" collapsed="false">
      <c r="A306" s="43"/>
      <c r="B306" s="11" t="s">
        <v>42</v>
      </c>
      <c r="E306" s="3" t="s">
        <v>957</v>
      </c>
      <c r="F306" s="3" t="s">
        <v>958</v>
      </c>
      <c r="G306" s="6" t="s">
        <v>60</v>
      </c>
      <c r="H306" s="6" t="n">
        <v>9654</v>
      </c>
      <c r="I306" s="4" t="n">
        <v>550</v>
      </c>
      <c r="J306" s="4" t="s">
        <v>46</v>
      </c>
      <c r="L306" s="1" t="s">
        <v>47</v>
      </c>
      <c r="M306" s="3" t="s">
        <v>700</v>
      </c>
      <c r="N306" s="45"/>
      <c r="O306" s="1" t="s">
        <v>86</v>
      </c>
      <c r="Q306" s="1"/>
      <c r="R306" s="14"/>
      <c r="S306" s="14" t="n">
        <f aca="false">+R306-Q306</f>
        <v>0</v>
      </c>
      <c r="T306" s="15" t="s">
        <v>669</v>
      </c>
      <c r="U306" s="1"/>
      <c r="V306" s="1"/>
      <c r="W306" s="1"/>
      <c r="X306" s="1"/>
      <c r="Y306" s="46" t="n">
        <f aca="false">+X306-V306</f>
        <v>0</v>
      </c>
      <c r="Z306" s="14" t="n">
        <f aca="false">+X306-W306</f>
        <v>0</v>
      </c>
      <c r="AA306" s="15" t="s">
        <v>669</v>
      </c>
      <c r="AB306" s="48"/>
      <c r="AC306" s="45"/>
      <c r="AD306" s="5" t="n">
        <v>358921</v>
      </c>
      <c r="AE306" s="5" t="n">
        <v>26528</v>
      </c>
      <c r="AF306" s="49" t="s">
        <v>52</v>
      </c>
      <c r="AG306" s="50" t="n">
        <v>0.055</v>
      </c>
      <c r="AH306" s="51"/>
      <c r="AI306" s="52" t="s">
        <v>53</v>
      </c>
      <c r="AJ306" s="52" t="s">
        <v>4</v>
      </c>
      <c r="AK306" s="4" t="s">
        <v>959</v>
      </c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</row>
    <row r="307" customFormat="false" ht="22.5" hidden="true" customHeight="false" outlineLevel="0" collapsed="false">
      <c r="A307" s="43"/>
      <c r="B307" s="11" t="s">
        <v>42</v>
      </c>
      <c r="E307" s="3" t="s">
        <v>785</v>
      </c>
      <c r="F307" s="3" t="s">
        <v>960</v>
      </c>
      <c r="G307" s="6" t="s">
        <v>60</v>
      </c>
      <c r="H307" s="6" t="n">
        <v>9658</v>
      </c>
      <c r="I307" s="4" t="n">
        <v>600</v>
      </c>
      <c r="J307" s="4" t="s">
        <v>46</v>
      </c>
      <c r="K307" s="4" t="n">
        <v>1</v>
      </c>
      <c r="L307" s="1" t="s">
        <v>47</v>
      </c>
      <c r="M307" s="3" t="s">
        <v>787</v>
      </c>
      <c r="N307" s="45"/>
      <c r="O307" s="1" t="s">
        <v>300</v>
      </c>
      <c r="Q307" s="1" t="n">
        <v>0</v>
      </c>
      <c r="R307" s="53"/>
      <c r="S307" s="14" t="n">
        <f aca="false">+R307-Q307</f>
        <v>0</v>
      </c>
      <c r="T307" s="15" t="s">
        <v>961</v>
      </c>
      <c r="U307" s="1"/>
      <c r="V307" s="1"/>
      <c r="W307" s="1"/>
      <c r="X307" s="1"/>
      <c r="Y307" s="46" t="n">
        <f aca="false">+X307-V307</f>
        <v>0</v>
      </c>
      <c r="Z307" s="14" t="n">
        <f aca="false">+X307-W307</f>
        <v>0</v>
      </c>
      <c r="AA307" s="15" t="s">
        <v>961</v>
      </c>
      <c r="AB307" s="48"/>
      <c r="AC307" s="45"/>
      <c r="AD307" s="5" t="n">
        <v>136534</v>
      </c>
      <c r="AE307" s="5" t="n">
        <v>125893</v>
      </c>
      <c r="AF307" s="52" t="s">
        <v>70</v>
      </c>
      <c r="AG307" s="132" t="n">
        <v>0.088</v>
      </c>
      <c r="AH307" s="133"/>
      <c r="AI307" s="52" t="s">
        <v>121</v>
      </c>
      <c r="AJ307" s="52" t="s">
        <v>4</v>
      </c>
      <c r="AK307" s="4" t="s">
        <v>962</v>
      </c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12.75" hidden="true" customHeight="false" outlineLevel="0" collapsed="false">
      <c r="A308" s="54"/>
      <c r="B308" s="55" t="s">
        <v>42</v>
      </c>
      <c r="C308" s="56"/>
      <c r="D308" s="57"/>
      <c r="E308" s="56" t="s">
        <v>160</v>
      </c>
      <c r="F308" s="56" t="s">
        <v>963</v>
      </c>
      <c r="G308" s="58" t="s">
        <v>60</v>
      </c>
      <c r="H308" s="58" t="n">
        <v>9661</v>
      </c>
      <c r="I308" s="57" t="n">
        <v>550</v>
      </c>
      <c r="J308" s="57" t="s">
        <v>46</v>
      </c>
      <c r="K308" s="57"/>
      <c r="L308" s="59" t="s">
        <v>47</v>
      </c>
      <c r="M308" s="56" t="s">
        <v>160</v>
      </c>
      <c r="N308" s="0"/>
      <c r="O308" s="53" t="s">
        <v>86</v>
      </c>
      <c r="P308" s="60"/>
      <c r="Q308" s="53"/>
      <c r="R308" s="61"/>
      <c r="S308" s="61" t="n">
        <f aca="false">+R308-Q308</f>
        <v>0</v>
      </c>
      <c r="T308" s="47" t="s">
        <v>669</v>
      </c>
      <c r="U308" s="53"/>
      <c r="V308" s="1"/>
      <c r="W308" s="53"/>
      <c r="X308" s="1"/>
      <c r="Y308" s="46" t="n">
        <f aca="false">+X308-V308</f>
        <v>0</v>
      </c>
      <c r="Z308" s="61" t="n">
        <f aca="false">+X308-W308</f>
        <v>0</v>
      </c>
      <c r="AA308" s="47" t="s">
        <v>669</v>
      </c>
      <c r="AB308" s="71"/>
      <c r="AD308" s="62" t="n">
        <v>337669</v>
      </c>
      <c r="AE308" s="62" t="n">
        <v>43918</v>
      </c>
      <c r="AF308" s="63" t="s">
        <v>70</v>
      </c>
      <c r="AG308" s="64" t="n">
        <v>0.15</v>
      </c>
      <c r="AH308" s="65" t="n">
        <v>9812</v>
      </c>
      <c r="AI308" s="66" t="s">
        <v>81</v>
      </c>
      <c r="AJ308" s="66" t="s">
        <v>4</v>
      </c>
      <c r="AK308" s="57" t="s">
        <v>168</v>
      </c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12.75" hidden="true" customHeight="false" outlineLevel="0" collapsed="false">
      <c r="A309" s="43"/>
      <c r="B309" s="11" t="s">
        <v>42</v>
      </c>
      <c r="E309" s="3" t="s">
        <v>964</v>
      </c>
      <c r="F309" s="3" t="s">
        <v>965</v>
      </c>
      <c r="G309" s="6" t="s">
        <v>60</v>
      </c>
      <c r="H309" s="6" t="n">
        <v>9663</v>
      </c>
      <c r="I309" s="4" t="n">
        <v>441</v>
      </c>
      <c r="J309" s="4" t="s">
        <v>46</v>
      </c>
      <c r="L309" s="44" t="s">
        <v>47</v>
      </c>
      <c r="M309" s="3" t="s">
        <v>966</v>
      </c>
      <c r="N309" s="45"/>
      <c r="O309" s="1" t="s">
        <v>62</v>
      </c>
      <c r="Q309" s="1"/>
      <c r="R309" s="1"/>
      <c r="S309" s="14" t="n">
        <f aca="false">+R309-Q309</f>
        <v>0</v>
      </c>
      <c r="T309" s="15" t="s">
        <v>967</v>
      </c>
      <c r="U309" s="1"/>
      <c r="V309" s="1"/>
      <c r="W309" s="1"/>
      <c r="X309" s="1"/>
      <c r="Y309" s="46" t="n">
        <f aca="false">+X309-V309</f>
        <v>0</v>
      </c>
      <c r="Z309" s="14" t="n">
        <f aca="false">+X309-W309</f>
        <v>0</v>
      </c>
      <c r="AA309" s="15" t="s">
        <v>967</v>
      </c>
      <c r="AB309" s="48"/>
      <c r="AC309" s="45"/>
      <c r="AD309" s="5" t="n">
        <v>309873</v>
      </c>
      <c r="AE309" s="5" t="n">
        <v>26610</v>
      </c>
      <c r="AF309" s="49" t="s">
        <v>52</v>
      </c>
      <c r="AG309" s="9" t="n">
        <v>0.33</v>
      </c>
      <c r="AH309" s="77" t="n">
        <v>9908</v>
      </c>
      <c r="AI309" s="1" t="s">
        <v>264</v>
      </c>
      <c r="AJ309" s="52" t="s">
        <v>4</v>
      </c>
      <c r="AK309" s="4" t="s">
        <v>968</v>
      </c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22.5" hidden="true" customHeight="false" outlineLevel="0" collapsed="false">
      <c r="A310" s="43"/>
      <c r="B310" s="11" t="s">
        <v>42</v>
      </c>
      <c r="E310" s="3" t="s">
        <v>717</v>
      </c>
      <c r="F310" s="3" t="s">
        <v>969</v>
      </c>
      <c r="G310" s="6" t="s">
        <v>60</v>
      </c>
      <c r="H310" s="6" t="n">
        <v>9669</v>
      </c>
      <c r="I310" s="4" t="n">
        <v>460</v>
      </c>
      <c r="J310" s="4" t="s">
        <v>46</v>
      </c>
      <c r="L310" s="1" t="s">
        <v>47</v>
      </c>
      <c r="M310" s="3" t="s">
        <v>717</v>
      </c>
      <c r="N310" s="45"/>
      <c r="O310" s="1" t="s">
        <v>738</v>
      </c>
      <c r="Q310" s="1"/>
      <c r="R310" s="14"/>
      <c r="S310" s="14" t="n">
        <f aca="false">+R310-Q310</f>
        <v>0</v>
      </c>
      <c r="T310" s="15" t="s">
        <v>970</v>
      </c>
      <c r="U310" s="1"/>
      <c r="V310" s="1"/>
      <c r="W310" s="1"/>
      <c r="X310" s="1"/>
      <c r="Y310" s="46" t="n">
        <f aca="false">+X310-V310</f>
        <v>0</v>
      </c>
      <c r="Z310" s="14" t="n">
        <f aca="false">+X310-W310</f>
        <v>0</v>
      </c>
      <c r="AA310" s="15" t="s">
        <v>970</v>
      </c>
      <c r="AB310" s="48"/>
      <c r="AC310" s="45"/>
      <c r="AD310" s="5" t="n">
        <v>309417</v>
      </c>
      <c r="AE310" s="5" t="n">
        <v>26402</v>
      </c>
      <c r="AF310" s="49" t="s">
        <v>52</v>
      </c>
      <c r="AG310" s="9" t="n">
        <v>0.33</v>
      </c>
      <c r="AH310" s="67" t="n">
        <v>9909</v>
      </c>
      <c r="AI310" s="1" t="s">
        <v>264</v>
      </c>
      <c r="AJ310" s="52" t="s">
        <v>4</v>
      </c>
      <c r="AK310" s="4" t="s">
        <v>971</v>
      </c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</row>
    <row r="311" customFormat="false" ht="12.75" hidden="false" customHeight="false" outlineLevel="0" collapsed="false">
      <c r="A311" s="43"/>
      <c r="B311" s="11" t="s">
        <v>42</v>
      </c>
      <c r="C311" s="68"/>
      <c r="D311" s="1"/>
      <c r="E311" s="3" t="s">
        <v>972</v>
      </c>
      <c r="F311" s="3" t="s">
        <v>973</v>
      </c>
      <c r="G311" s="6" t="s">
        <v>60</v>
      </c>
      <c r="H311" s="6" t="n">
        <v>4179</v>
      </c>
      <c r="I311" s="4" t="n">
        <v>485</v>
      </c>
      <c r="J311" s="4" t="s">
        <v>46</v>
      </c>
      <c r="L311" s="1" t="s">
        <v>47</v>
      </c>
      <c r="M311" s="3" t="s">
        <v>972</v>
      </c>
      <c r="N311" s="45"/>
      <c r="O311" s="1" t="s">
        <v>86</v>
      </c>
      <c r="Q311" s="1" t="n">
        <v>1246</v>
      </c>
      <c r="R311" s="1" t="n">
        <v>1246</v>
      </c>
      <c r="S311" s="14" t="n">
        <f aca="false">+R311-Q311</f>
        <v>0</v>
      </c>
      <c r="T311" s="47" t="s">
        <v>170</v>
      </c>
      <c r="U311" s="1" t="n">
        <v>1114</v>
      </c>
      <c r="V311" s="1" t="n">
        <v>1114</v>
      </c>
      <c r="W311" s="1" t="n">
        <v>976</v>
      </c>
      <c r="X311" s="1" t="n">
        <v>976</v>
      </c>
      <c r="Y311" s="46" t="n">
        <f aca="false">+X311-V311</f>
        <v>-138</v>
      </c>
      <c r="Z311" s="14" t="n">
        <f aca="false">+X311-W311</f>
        <v>0</v>
      </c>
      <c r="AA311" s="47" t="s">
        <v>166</v>
      </c>
      <c r="AB311" s="48"/>
      <c r="AC311" s="45"/>
      <c r="AD311" s="5" t="n">
        <v>311981</v>
      </c>
      <c r="AE311" s="5" t="n">
        <v>135714</v>
      </c>
      <c r="AF311" s="49" t="s">
        <v>52</v>
      </c>
      <c r="AG311" s="9" t="n">
        <v>0.13</v>
      </c>
      <c r="AH311" s="77" t="n">
        <v>9908</v>
      </c>
      <c r="AI311" s="1" t="s">
        <v>264</v>
      </c>
      <c r="AJ311" s="52" t="s">
        <v>4</v>
      </c>
      <c r="AK311" s="4" t="s">
        <v>64</v>
      </c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</row>
    <row r="312" customFormat="false" ht="12.75" hidden="true" customHeight="false" outlineLevel="0" collapsed="false">
      <c r="A312" s="43"/>
      <c r="B312" s="11" t="s">
        <v>42</v>
      </c>
      <c r="E312" s="3" t="s">
        <v>196</v>
      </c>
      <c r="F312" s="3" t="s">
        <v>974</v>
      </c>
      <c r="G312" s="6" t="s">
        <v>60</v>
      </c>
      <c r="H312" s="6" t="n">
        <v>9676</v>
      </c>
      <c r="I312" s="4" t="n">
        <v>550</v>
      </c>
      <c r="J312" s="4" t="s">
        <v>46</v>
      </c>
      <c r="L312" s="1" t="s">
        <v>47</v>
      </c>
      <c r="M312" s="3" t="s">
        <v>196</v>
      </c>
      <c r="N312" s="45"/>
      <c r="O312" s="1" t="s">
        <v>86</v>
      </c>
      <c r="Q312" s="1"/>
      <c r="R312" s="14"/>
      <c r="S312" s="14" t="n">
        <f aca="false">+R312-Q312</f>
        <v>0</v>
      </c>
      <c r="T312" s="15" t="s">
        <v>975</v>
      </c>
      <c r="U312" s="1"/>
      <c r="V312" s="1"/>
      <c r="W312" s="1"/>
      <c r="X312" s="1"/>
      <c r="Y312" s="46" t="n">
        <f aca="false">+X312-V312</f>
        <v>0</v>
      </c>
      <c r="Z312" s="14" t="n">
        <f aca="false">+X312-W312</f>
        <v>0</v>
      </c>
      <c r="AA312" s="15" t="s">
        <v>975</v>
      </c>
      <c r="AB312" s="48"/>
      <c r="AC312" s="45"/>
      <c r="AD312" s="5" t="n">
        <v>366961</v>
      </c>
      <c r="AE312" s="5" t="n">
        <v>65514</v>
      </c>
      <c r="AF312" s="49" t="s">
        <v>52</v>
      </c>
      <c r="AG312" s="50" t="n">
        <v>0.055</v>
      </c>
      <c r="AH312" s="51"/>
      <c r="AI312" s="52" t="s">
        <v>53</v>
      </c>
      <c r="AJ312" s="52" t="s">
        <v>4</v>
      </c>
      <c r="AK312" s="4" t="s">
        <v>976</v>
      </c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</row>
    <row r="313" customFormat="false" ht="12.75" hidden="true" customHeight="false" outlineLevel="0" collapsed="false">
      <c r="A313" s="43"/>
      <c r="B313" s="11" t="s">
        <v>42</v>
      </c>
      <c r="C313" s="68"/>
      <c r="D313" s="1"/>
      <c r="E313" s="3" t="s">
        <v>636</v>
      </c>
      <c r="F313" s="3" t="s">
        <v>974</v>
      </c>
      <c r="G313" s="6" t="s">
        <v>60</v>
      </c>
      <c r="H313" s="6" t="n">
        <v>9676</v>
      </c>
      <c r="I313" s="4" t="n">
        <v>550</v>
      </c>
      <c r="J313" s="4" t="s">
        <v>46</v>
      </c>
      <c r="L313" s="1" t="s">
        <v>47</v>
      </c>
      <c r="M313" s="3" t="s">
        <v>637</v>
      </c>
      <c r="N313" s="45"/>
      <c r="O313" s="1" t="s">
        <v>86</v>
      </c>
      <c r="Q313" s="1"/>
      <c r="R313" s="14"/>
      <c r="S313" s="14" t="n">
        <f aca="false">+R313-Q313</f>
        <v>0</v>
      </c>
      <c r="T313" s="15" t="s">
        <v>975</v>
      </c>
      <c r="U313" s="1"/>
      <c r="V313" s="1"/>
      <c r="W313" s="1"/>
      <c r="X313" s="1"/>
      <c r="Y313" s="46" t="n">
        <f aca="false">+X313-V313</f>
        <v>0</v>
      </c>
      <c r="Z313" s="14" t="n">
        <f aca="false">+X313-W313</f>
        <v>0</v>
      </c>
      <c r="AA313" s="15" t="s">
        <v>975</v>
      </c>
      <c r="AB313" s="48"/>
      <c r="AC313" s="45"/>
      <c r="AD313" s="5" t="n">
        <v>358940</v>
      </c>
      <c r="AE313" s="5" t="n">
        <v>28249</v>
      </c>
      <c r="AF313" s="49" t="s">
        <v>52</v>
      </c>
      <c r="AG313" s="50" t="n">
        <v>0.055</v>
      </c>
      <c r="AH313" s="51"/>
      <c r="AI313" s="52" t="s">
        <v>53</v>
      </c>
      <c r="AJ313" s="52" t="s">
        <v>4</v>
      </c>
      <c r="AK313" s="4" t="s">
        <v>977</v>
      </c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</row>
    <row r="314" customFormat="false" ht="12.75" hidden="true" customHeight="false" outlineLevel="0" collapsed="false">
      <c r="A314" s="54"/>
      <c r="B314" s="55" t="s">
        <v>42</v>
      </c>
      <c r="C314" s="56"/>
      <c r="D314" s="57"/>
      <c r="E314" s="56" t="s">
        <v>978</v>
      </c>
      <c r="F314" s="56" t="s">
        <v>979</v>
      </c>
      <c r="G314" s="58" t="s">
        <v>60</v>
      </c>
      <c r="H314" s="58" t="n">
        <v>9681</v>
      </c>
      <c r="I314" s="57" t="n">
        <v>550</v>
      </c>
      <c r="J314" s="57" t="s">
        <v>46</v>
      </c>
      <c r="K314" s="57"/>
      <c r="L314" s="53" t="s">
        <v>47</v>
      </c>
      <c r="M314" s="56" t="s">
        <v>978</v>
      </c>
      <c r="N314" s="0"/>
      <c r="O314" s="53" t="s">
        <v>86</v>
      </c>
      <c r="P314" s="60"/>
      <c r="Q314" s="53"/>
      <c r="R314" s="61"/>
      <c r="S314" s="61" t="n">
        <f aca="false">+R314-Q314</f>
        <v>0</v>
      </c>
      <c r="T314" s="82" t="s">
        <v>669</v>
      </c>
      <c r="U314" s="53"/>
      <c r="V314" s="1"/>
      <c r="W314" s="53"/>
      <c r="X314" s="1"/>
      <c r="Y314" s="46" t="n">
        <f aca="false">+X314-V314</f>
        <v>0</v>
      </c>
      <c r="Z314" s="61" t="n">
        <f aca="false">+X314-W314</f>
        <v>0</v>
      </c>
      <c r="AA314" s="82" t="s">
        <v>669</v>
      </c>
      <c r="AB314" s="71"/>
      <c r="AD314" s="0"/>
      <c r="AE314" s="62" t="n">
        <v>28255</v>
      </c>
      <c r="AF314" s="63" t="s">
        <v>52</v>
      </c>
      <c r="AG314" s="64" t="n">
        <v>0.055</v>
      </c>
      <c r="AH314" s="65"/>
      <c r="AI314" s="66" t="s">
        <v>53</v>
      </c>
      <c r="AJ314" s="66" t="s">
        <v>4</v>
      </c>
      <c r="AK314" s="57" t="s">
        <v>980</v>
      </c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12.75" hidden="true" customHeight="false" outlineLevel="0" collapsed="false">
      <c r="A315" s="54"/>
      <c r="B315" s="55" t="s">
        <v>42</v>
      </c>
      <c r="C315" s="56"/>
      <c r="D315" s="57"/>
      <c r="E315" s="70" t="s">
        <v>978</v>
      </c>
      <c r="F315" s="70" t="s">
        <v>981</v>
      </c>
      <c r="G315" s="58" t="s">
        <v>60</v>
      </c>
      <c r="H315" s="62" t="n">
        <v>9688</v>
      </c>
      <c r="I315" s="53"/>
      <c r="J315" s="79"/>
      <c r="K315" s="53" t="n">
        <v>1</v>
      </c>
      <c r="L315" s="70"/>
      <c r="M315" s="70" t="s">
        <v>978</v>
      </c>
      <c r="N315" s="53"/>
      <c r="O315" s="53" t="s">
        <v>125</v>
      </c>
      <c r="P315" s="60"/>
      <c r="Q315" s="53"/>
      <c r="R315" s="61"/>
      <c r="S315" s="61" t="n">
        <f aca="false">+R315-Q315</f>
        <v>0</v>
      </c>
      <c r="T315" s="47" t="s">
        <v>982</v>
      </c>
      <c r="U315" s="53"/>
      <c r="V315" s="1"/>
      <c r="W315" s="53"/>
      <c r="X315" s="1"/>
      <c r="Y315" s="46" t="n">
        <f aca="false">+X315-V315</f>
        <v>0</v>
      </c>
      <c r="Z315" s="61" t="n">
        <f aca="false">+X315-W315</f>
        <v>0</v>
      </c>
      <c r="AA315" s="47" t="s">
        <v>982</v>
      </c>
      <c r="AB315" s="71"/>
      <c r="AD315" s="62" t="n">
        <v>341281</v>
      </c>
      <c r="AE315" s="62" t="n">
        <v>46500</v>
      </c>
      <c r="AF315" s="59" t="s">
        <v>52</v>
      </c>
      <c r="AG315" s="64" t="n">
        <v>0.113</v>
      </c>
      <c r="AH315" s="65" t="n">
        <v>9812</v>
      </c>
      <c r="AI315" s="66" t="s">
        <v>81</v>
      </c>
      <c r="AJ315" s="66" t="s">
        <v>4</v>
      </c>
      <c r="AK315" s="53" t="s">
        <v>983</v>
      </c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</row>
    <row r="316" customFormat="false" ht="12.75" hidden="false" customHeight="false" outlineLevel="0" collapsed="false">
      <c r="A316" s="43"/>
      <c r="B316" s="11" t="s">
        <v>42</v>
      </c>
      <c r="E316" s="68" t="s">
        <v>984</v>
      </c>
      <c r="F316" s="68" t="s">
        <v>985</v>
      </c>
      <c r="G316" s="6" t="s">
        <v>60</v>
      </c>
      <c r="H316" s="5" t="n">
        <v>9727</v>
      </c>
      <c r="I316" s="1"/>
      <c r="J316" s="69"/>
      <c r="K316" s="1"/>
      <c r="L316" s="68"/>
      <c r="M316" s="68" t="s">
        <v>986</v>
      </c>
      <c r="N316" s="1"/>
      <c r="O316" s="1" t="s">
        <v>86</v>
      </c>
      <c r="Q316" s="1" t="n">
        <v>645</v>
      </c>
      <c r="R316" s="1" t="n">
        <v>645</v>
      </c>
      <c r="S316" s="14" t="n">
        <f aca="false">+R316-Q316</f>
        <v>0</v>
      </c>
      <c r="T316" s="15" t="s">
        <v>63</v>
      </c>
      <c r="U316" s="1" t="n">
        <v>612</v>
      </c>
      <c r="V316" s="1" t="n">
        <v>612</v>
      </c>
      <c r="W316" s="1" t="n">
        <v>647</v>
      </c>
      <c r="X316" s="1" t="n">
        <v>647</v>
      </c>
      <c r="Y316" s="46" t="n">
        <f aca="false">+X316-V316</f>
        <v>35</v>
      </c>
      <c r="Z316" s="14" t="n">
        <f aca="false">+X316-W316</f>
        <v>0</v>
      </c>
      <c r="AA316" s="15" t="s">
        <v>166</v>
      </c>
      <c r="AB316" s="48"/>
      <c r="AC316" s="45"/>
      <c r="AD316" s="5" t="n">
        <v>340022</v>
      </c>
      <c r="AE316" s="5" t="n">
        <v>135854</v>
      </c>
      <c r="AF316" s="44" t="s">
        <v>52</v>
      </c>
      <c r="AG316" s="50" t="n">
        <v>0.09</v>
      </c>
      <c r="AH316" s="51" t="n">
        <v>9812</v>
      </c>
      <c r="AI316" s="52" t="s">
        <v>81</v>
      </c>
      <c r="AJ316" s="52" t="s">
        <v>4</v>
      </c>
      <c r="AK316" s="1" t="s">
        <v>710</v>
      </c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</row>
    <row r="317" customFormat="false" ht="22.5" hidden="true" customHeight="false" outlineLevel="0" collapsed="false">
      <c r="A317" s="43"/>
      <c r="B317" s="11" t="s">
        <v>42</v>
      </c>
      <c r="E317" s="3" t="s">
        <v>717</v>
      </c>
      <c r="F317" s="3" t="s">
        <v>987</v>
      </c>
      <c r="G317" s="6" t="s">
        <v>60</v>
      </c>
      <c r="H317" s="6" t="n">
        <v>9697</v>
      </c>
      <c r="I317" s="4" t="n">
        <v>550</v>
      </c>
      <c r="J317" s="4" t="s">
        <v>46</v>
      </c>
      <c r="L317" s="1" t="s">
        <v>47</v>
      </c>
      <c r="M317" s="3" t="s">
        <v>717</v>
      </c>
      <c r="N317" s="45"/>
      <c r="O317" s="1" t="s">
        <v>86</v>
      </c>
      <c r="Q317" s="1"/>
      <c r="R317" s="1"/>
      <c r="S317" s="14" t="n">
        <f aca="false">+R317-Q317</f>
        <v>0</v>
      </c>
      <c r="T317" s="15" t="s">
        <v>988</v>
      </c>
      <c r="U317" s="1"/>
      <c r="V317" s="1"/>
      <c r="W317" s="1"/>
      <c r="X317" s="1"/>
      <c r="Y317" s="46" t="n">
        <f aca="false">+X317-V317</f>
        <v>0</v>
      </c>
      <c r="Z317" s="14" t="n">
        <f aca="false">+X317-W317</f>
        <v>0</v>
      </c>
      <c r="AA317" s="15" t="s">
        <v>100</v>
      </c>
      <c r="AB317" s="48"/>
      <c r="AC317" s="45"/>
      <c r="AD317" s="5" t="n">
        <v>309658</v>
      </c>
      <c r="AE317" s="5" t="n">
        <v>138461</v>
      </c>
      <c r="AF317" s="49" t="s">
        <v>52</v>
      </c>
      <c r="AG317" s="50" t="n">
        <v>0.055</v>
      </c>
      <c r="AH317" s="51"/>
      <c r="AI317" s="52" t="s">
        <v>53</v>
      </c>
      <c r="AJ317" s="52" t="s">
        <v>4</v>
      </c>
      <c r="AK317" s="4" t="s">
        <v>989</v>
      </c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</row>
    <row r="318" customFormat="false" ht="12.75" hidden="true" customHeight="false" outlineLevel="0" collapsed="false">
      <c r="A318" s="54"/>
      <c r="B318" s="55" t="s">
        <v>42</v>
      </c>
      <c r="C318" s="56"/>
      <c r="D318" s="57"/>
      <c r="E318" s="56" t="s">
        <v>990</v>
      </c>
      <c r="F318" s="56" t="s">
        <v>991</v>
      </c>
      <c r="G318" s="58" t="s">
        <v>45</v>
      </c>
      <c r="H318" s="58" t="n">
        <v>9707</v>
      </c>
      <c r="I318" s="57" t="n">
        <v>550</v>
      </c>
      <c r="J318" s="57" t="s">
        <v>46</v>
      </c>
      <c r="K318" s="57"/>
      <c r="L318" s="53" t="s">
        <v>47</v>
      </c>
      <c r="M318" s="56" t="s">
        <v>990</v>
      </c>
      <c r="N318" s="0"/>
      <c r="O318" s="53" t="s">
        <v>86</v>
      </c>
      <c r="P318" s="60"/>
      <c r="Q318" s="53"/>
      <c r="R318" s="61"/>
      <c r="S318" s="61" t="n">
        <f aca="false">+R318-Q318</f>
        <v>0</v>
      </c>
      <c r="T318" s="82" t="s">
        <v>669</v>
      </c>
      <c r="U318" s="53"/>
      <c r="V318" s="1"/>
      <c r="W318" s="53"/>
      <c r="X318" s="1"/>
      <c r="Y318" s="46" t="n">
        <f aca="false">+X318-V318</f>
        <v>0</v>
      </c>
      <c r="Z318" s="61" t="n">
        <f aca="false">+X318-W318</f>
        <v>0</v>
      </c>
      <c r="AA318" s="82" t="s">
        <v>669</v>
      </c>
      <c r="AB318" s="71"/>
      <c r="AD318" s="62"/>
      <c r="AE318" s="62" t="n">
        <v>15798</v>
      </c>
      <c r="AF318" s="63" t="s">
        <v>70</v>
      </c>
      <c r="AG318" s="64" t="n">
        <v>0.055</v>
      </c>
      <c r="AH318" s="65"/>
      <c r="AI318" s="66" t="s">
        <v>53</v>
      </c>
      <c r="AJ318" s="66" t="s">
        <v>4</v>
      </c>
      <c r="AK318" s="57" t="s">
        <v>992</v>
      </c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12.75" hidden="true" customHeight="false" outlineLevel="0" collapsed="false">
      <c r="A319" s="43"/>
      <c r="B319" s="11" t="s">
        <v>42</v>
      </c>
      <c r="E319" s="3" t="s">
        <v>58</v>
      </c>
      <c r="F319" s="3" t="s">
        <v>993</v>
      </c>
      <c r="G319" s="6" t="s">
        <v>60</v>
      </c>
      <c r="H319" s="6" t="n">
        <v>9710</v>
      </c>
      <c r="I319" s="4" t="n">
        <v>441</v>
      </c>
      <c r="J319" s="4" t="s">
        <v>46</v>
      </c>
      <c r="L319" s="44" t="s">
        <v>47</v>
      </c>
      <c r="M319" s="3" t="s">
        <v>61</v>
      </c>
      <c r="N319" s="45"/>
      <c r="O319" s="1" t="s">
        <v>62</v>
      </c>
      <c r="Q319" s="1"/>
      <c r="R319" s="53"/>
      <c r="S319" s="14" t="n">
        <f aca="false">+R319-Q319</f>
        <v>0</v>
      </c>
      <c r="T319" s="15" t="s">
        <v>781</v>
      </c>
      <c r="U319" s="1"/>
      <c r="V319" s="1"/>
      <c r="W319" s="1"/>
      <c r="X319" s="1"/>
      <c r="Y319" s="46" t="n">
        <f aca="false">+X319-V319</f>
        <v>0</v>
      </c>
      <c r="Z319" s="14" t="n">
        <f aca="false">+X319-W319</f>
        <v>0</v>
      </c>
      <c r="AA319" s="15" t="s">
        <v>781</v>
      </c>
      <c r="AB319" s="48"/>
      <c r="AC319" s="45"/>
      <c r="AD319" s="5" t="n">
        <v>130789</v>
      </c>
      <c r="AE319" s="5" t="n">
        <v>16703</v>
      </c>
      <c r="AF319" s="49" t="s">
        <v>70</v>
      </c>
      <c r="AG319" s="9" t="n">
        <v>0.065</v>
      </c>
      <c r="AH319" s="67" t="n">
        <v>9807</v>
      </c>
      <c r="AI319" s="1" t="s">
        <v>994</v>
      </c>
      <c r="AJ319" s="52" t="s">
        <v>4</v>
      </c>
      <c r="AK319" s="4" t="s">
        <v>995</v>
      </c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12.75" hidden="true" customHeight="false" outlineLevel="0" collapsed="false">
      <c r="A320" s="43"/>
      <c r="B320" s="11" t="s">
        <v>42</v>
      </c>
      <c r="E320" s="68" t="s">
        <v>265</v>
      </c>
      <c r="F320" s="68" t="s">
        <v>996</v>
      </c>
      <c r="G320" s="6" t="s">
        <v>60</v>
      </c>
      <c r="H320" s="5" t="n">
        <v>9713</v>
      </c>
      <c r="I320" s="1" t="n">
        <v>550</v>
      </c>
      <c r="J320" s="74" t="s">
        <v>46</v>
      </c>
      <c r="K320" s="1"/>
      <c r="L320" s="44" t="s">
        <v>47</v>
      </c>
      <c r="M320" s="3" t="s">
        <v>271</v>
      </c>
      <c r="N320" s="1"/>
      <c r="O320" s="1" t="s">
        <v>86</v>
      </c>
      <c r="Q320" s="1"/>
      <c r="R320" s="14"/>
      <c r="S320" s="14" t="n">
        <f aca="false">+R320-Q320</f>
        <v>0</v>
      </c>
      <c r="T320" s="8" t="s">
        <v>669</v>
      </c>
      <c r="U320" s="1"/>
      <c r="V320" s="1"/>
      <c r="W320" s="1"/>
      <c r="X320" s="1"/>
      <c r="Y320" s="46" t="n">
        <f aca="false">+X320-V320</f>
        <v>0</v>
      </c>
      <c r="Z320" s="14" t="n">
        <f aca="false">+X320-W320</f>
        <v>0</v>
      </c>
      <c r="AA320" s="8" t="s">
        <v>669</v>
      </c>
      <c r="AB320" s="48"/>
      <c r="AC320" s="45"/>
      <c r="AD320" s="67" t="n">
        <v>314480</v>
      </c>
      <c r="AE320" s="5" t="n">
        <v>28648</v>
      </c>
      <c r="AF320" s="44" t="s">
        <v>52</v>
      </c>
      <c r="AG320" s="50" t="n">
        <v>0.055</v>
      </c>
      <c r="AH320" s="73"/>
      <c r="AI320" s="52" t="s">
        <v>53</v>
      </c>
      <c r="AJ320" s="52" t="s">
        <v>4</v>
      </c>
      <c r="AK320" s="4" t="s">
        <v>997</v>
      </c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2.75" hidden="false" customHeight="false" outlineLevel="0" collapsed="false">
      <c r="A321" s="43"/>
      <c r="B321" s="11" t="s">
        <v>42</v>
      </c>
      <c r="C321" s="68"/>
      <c r="D321" s="1"/>
      <c r="E321" s="115" t="s">
        <v>998</v>
      </c>
      <c r="F321" s="115" t="s">
        <v>999</v>
      </c>
      <c r="G321" s="6" t="s">
        <v>60</v>
      </c>
      <c r="H321" s="117" t="n">
        <v>7260</v>
      </c>
      <c r="I321" s="1"/>
      <c r="J321" s="69"/>
      <c r="K321" s="1"/>
      <c r="L321" s="68"/>
      <c r="M321" s="68" t="s">
        <v>1000</v>
      </c>
      <c r="N321" s="1" t="s">
        <v>152</v>
      </c>
      <c r="O321" s="74" t="s">
        <v>640</v>
      </c>
      <c r="Q321" s="1"/>
      <c r="R321" s="14"/>
      <c r="S321" s="14" t="n">
        <f aca="false">+R321-Q321</f>
        <v>0</v>
      </c>
      <c r="T321" s="15" t="s">
        <v>1001</v>
      </c>
      <c r="U321" s="74" t="n">
        <v>2800</v>
      </c>
      <c r="V321" s="74" t="n">
        <v>2800</v>
      </c>
      <c r="W321" s="74" t="n">
        <v>2800</v>
      </c>
      <c r="X321" s="74" t="n">
        <v>2800</v>
      </c>
      <c r="Y321" s="46" t="n">
        <f aca="false">+X321-V321</f>
        <v>0</v>
      </c>
      <c r="Z321" s="14" t="n">
        <f aca="false">+X321-W321</f>
        <v>0</v>
      </c>
      <c r="AA321" s="124" t="s">
        <v>166</v>
      </c>
      <c r="AB321" s="125"/>
      <c r="AC321" s="126"/>
      <c r="AD321" s="117"/>
      <c r="AE321" s="117" t="s">
        <v>202</v>
      </c>
      <c r="AF321" s="127" t="s">
        <v>70</v>
      </c>
      <c r="AG321" s="50" t="n">
        <v>0.083</v>
      </c>
      <c r="AH321" s="51" t="n">
        <v>9906</v>
      </c>
      <c r="AI321" s="52" t="s">
        <v>71</v>
      </c>
      <c r="AJ321" s="52" t="s">
        <v>4</v>
      </c>
      <c r="AK321" s="74" t="s">
        <v>1002</v>
      </c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</row>
    <row r="322" customFormat="false" ht="12.75" hidden="true" customHeight="false" outlineLevel="0" collapsed="false">
      <c r="A322" s="43"/>
      <c r="B322" s="11" t="s">
        <v>42</v>
      </c>
      <c r="E322" s="68" t="s">
        <v>1003</v>
      </c>
      <c r="F322" s="68" t="s">
        <v>1004</v>
      </c>
      <c r="G322" s="6" t="s">
        <v>60</v>
      </c>
      <c r="H322" s="5" t="n">
        <v>9722</v>
      </c>
      <c r="I322" s="1"/>
      <c r="J322" s="69"/>
      <c r="K322" s="1"/>
      <c r="L322" s="68"/>
      <c r="M322" s="68" t="s">
        <v>1003</v>
      </c>
      <c r="N322" s="1"/>
      <c r="O322" s="1" t="s">
        <v>68</v>
      </c>
      <c r="Q322" s="1"/>
      <c r="R322" s="14"/>
      <c r="S322" s="14" t="n">
        <f aca="false">+R322-Q322</f>
        <v>0</v>
      </c>
      <c r="T322" s="8" t="s">
        <v>669</v>
      </c>
      <c r="U322" s="1"/>
      <c r="V322" s="1"/>
      <c r="W322" s="1"/>
      <c r="X322" s="1"/>
      <c r="Y322" s="46" t="n">
        <f aca="false">+X322-V322</f>
        <v>0</v>
      </c>
      <c r="Z322" s="14" t="n">
        <f aca="false">+X322-W322</f>
        <v>0</v>
      </c>
      <c r="AA322" s="8" t="s">
        <v>669</v>
      </c>
      <c r="AB322" s="48"/>
      <c r="AC322" s="45"/>
      <c r="AD322" s="67"/>
      <c r="AE322" s="5" t="n">
        <v>28646</v>
      </c>
      <c r="AF322" s="44" t="s">
        <v>70</v>
      </c>
      <c r="AG322" s="50" t="n">
        <v>0.055</v>
      </c>
      <c r="AH322" s="73"/>
      <c r="AI322" s="52" t="s">
        <v>53</v>
      </c>
      <c r="AJ322" s="52" t="s">
        <v>4</v>
      </c>
      <c r="AK322" s="1" t="s">
        <v>1005</v>
      </c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</row>
    <row r="323" customFormat="false" ht="12.75" hidden="false" customHeight="false" outlineLevel="0" collapsed="false">
      <c r="A323" s="54"/>
      <c r="B323" s="55" t="s">
        <v>42</v>
      </c>
      <c r="C323" s="56"/>
      <c r="D323" s="57"/>
      <c r="E323" s="70" t="s">
        <v>1006</v>
      </c>
      <c r="F323" s="70" t="s">
        <v>1007</v>
      </c>
      <c r="G323" s="58" t="s">
        <v>60</v>
      </c>
      <c r="H323" s="62" t="n">
        <v>9777</v>
      </c>
      <c r="I323" s="53"/>
      <c r="J323" s="79"/>
      <c r="K323" s="53"/>
      <c r="L323" s="70"/>
      <c r="M323" s="70" t="s">
        <v>1008</v>
      </c>
      <c r="N323" s="53" t="s">
        <v>152</v>
      </c>
      <c r="O323" s="53" t="s">
        <v>86</v>
      </c>
      <c r="P323" s="60"/>
      <c r="Q323" s="53" t="n">
        <v>713</v>
      </c>
      <c r="R323" s="53" t="n">
        <v>713</v>
      </c>
      <c r="S323" s="61" t="n">
        <f aca="false">+R323-Q323</f>
        <v>0</v>
      </c>
      <c r="T323" s="47" t="s">
        <v>63</v>
      </c>
      <c r="U323" s="53" t="n">
        <v>417</v>
      </c>
      <c r="V323" s="53" t="n">
        <v>417</v>
      </c>
      <c r="W323" s="53" t="n">
        <v>351</v>
      </c>
      <c r="X323" s="53" t="n">
        <v>351</v>
      </c>
      <c r="Y323" s="46" t="n">
        <f aca="false">+X323-V323</f>
        <v>-66</v>
      </c>
      <c r="Z323" s="61" t="n">
        <f aca="false">+X323-W323</f>
        <v>0</v>
      </c>
      <c r="AA323" s="15" t="s">
        <v>63</v>
      </c>
      <c r="AB323" s="71"/>
      <c r="AD323" s="62"/>
      <c r="AE323" s="62" t="n">
        <v>137940</v>
      </c>
      <c r="AF323" s="59" t="s">
        <v>70</v>
      </c>
      <c r="AG323" s="9" t="n">
        <v>0.13</v>
      </c>
      <c r="AH323" s="67" t="n">
        <v>9906</v>
      </c>
      <c r="AI323" s="5" t="s">
        <v>71</v>
      </c>
      <c r="AJ323" s="66" t="s">
        <v>4</v>
      </c>
      <c r="AK323" s="53" t="s">
        <v>1009</v>
      </c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12.75" hidden="false" customHeight="false" outlineLevel="0" collapsed="false">
      <c r="A324" s="54"/>
      <c r="B324" s="55" t="s">
        <v>42</v>
      </c>
      <c r="C324" s="56"/>
      <c r="D324" s="57"/>
      <c r="E324" s="56" t="s">
        <v>1008</v>
      </c>
      <c r="F324" s="56" t="s">
        <v>1010</v>
      </c>
      <c r="G324" s="58" t="s">
        <v>60</v>
      </c>
      <c r="H324" s="58" t="n">
        <v>9686</v>
      </c>
      <c r="I324" s="57" t="n">
        <v>550</v>
      </c>
      <c r="J324" s="57" t="s">
        <v>46</v>
      </c>
      <c r="K324" s="57"/>
      <c r="L324" s="53" t="s">
        <v>47</v>
      </c>
      <c r="M324" s="56" t="s">
        <v>1008</v>
      </c>
      <c r="N324" s="0"/>
      <c r="O324" s="53" t="s">
        <v>86</v>
      </c>
      <c r="P324" s="60"/>
      <c r="Q324" s="53" t="n">
        <v>453</v>
      </c>
      <c r="R324" s="53" t="n">
        <v>453</v>
      </c>
      <c r="S324" s="61" t="n">
        <f aca="false">+R324-Q324</f>
        <v>0</v>
      </c>
      <c r="T324" s="47" t="s">
        <v>63</v>
      </c>
      <c r="U324" s="53" t="n">
        <v>349</v>
      </c>
      <c r="V324" s="53" t="n">
        <v>349</v>
      </c>
      <c r="W324" s="53" t="n">
        <v>362</v>
      </c>
      <c r="X324" s="53" t="n">
        <v>362</v>
      </c>
      <c r="Y324" s="46" t="n">
        <f aca="false">+X324-V324</f>
        <v>13</v>
      </c>
      <c r="Z324" s="61" t="n">
        <f aca="false">+X324-W324</f>
        <v>0</v>
      </c>
      <c r="AA324" s="15" t="s">
        <v>63</v>
      </c>
      <c r="AB324" s="71"/>
      <c r="AD324" s="62" t="n">
        <v>361730</v>
      </c>
      <c r="AE324" s="62" t="n">
        <v>125824</v>
      </c>
      <c r="AF324" s="63" t="s">
        <v>70</v>
      </c>
      <c r="AG324" s="64" t="n">
        <v>0.055</v>
      </c>
      <c r="AH324" s="65"/>
      <c r="AI324" s="66" t="s">
        <v>53</v>
      </c>
      <c r="AJ324" s="66" t="s">
        <v>4</v>
      </c>
      <c r="AK324" s="57" t="s">
        <v>1011</v>
      </c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12.75" hidden="false" customHeight="false" outlineLevel="0" collapsed="false">
      <c r="A325" s="43"/>
      <c r="B325" s="11" t="s">
        <v>42</v>
      </c>
      <c r="E325" s="68" t="s">
        <v>1008</v>
      </c>
      <c r="F325" s="68" t="s">
        <v>1012</v>
      </c>
      <c r="G325" s="6" t="s">
        <v>60</v>
      </c>
      <c r="H325" s="5" t="n">
        <v>9729</v>
      </c>
      <c r="I325" s="1"/>
      <c r="J325" s="69"/>
      <c r="K325" s="1"/>
      <c r="L325" s="68"/>
      <c r="M325" s="68" t="s">
        <v>1008</v>
      </c>
      <c r="N325" s="1"/>
      <c r="O325" s="1" t="s">
        <v>206</v>
      </c>
      <c r="Q325" s="1" t="n">
        <v>1530</v>
      </c>
      <c r="R325" s="1" t="n">
        <v>1530</v>
      </c>
      <c r="S325" s="14" t="n">
        <f aca="false">+R325-Q325</f>
        <v>0</v>
      </c>
      <c r="T325" s="47" t="s">
        <v>170</v>
      </c>
      <c r="U325" s="1" t="n">
        <v>685</v>
      </c>
      <c r="V325" s="1" t="n">
        <v>685</v>
      </c>
      <c r="W325" s="1" t="n">
        <v>841</v>
      </c>
      <c r="X325" s="1" t="n">
        <v>841</v>
      </c>
      <c r="Y325" s="46" t="n">
        <f aca="false">+X325-V325</f>
        <v>156</v>
      </c>
      <c r="Z325" s="14" t="n">
        <f aca="false">+X325-W325</f>
        <v>0</v>
      </c>
      <c r="AA325" s="47" t="s">
        <v>166</v>
      </c>
      <c r="AB325" s="48"/>
      <c r="AC325" s="45"/>
      <c r="AD325" s="67"/>
      <c r="AE325" s="5" t="n">
        <v>138486</v>
      </c>
      <c r="AF325" s="44" t="s">
        <v>70</v>
      </c>
      <c r="AG325" s="50" t="n">
        <v>0.109</v>
      </c>
      <c r="AH325" s="51" t="n">
        <v>9902</v>
      </c>
      <c r="AI325" s="52" t="s">
        <v>71</v>
      </c>
      <c r="AJ325" s="52" t="s">
        <v>4</v>
      </c>
      <c r="AK325" s="1" t="s">
        <v>1013</v>
      </c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</row>
    <row r="326" customFormat="false" ht="22.5" hidden="true" customHeight="false" outlineLevel="0" collapsed="false">
      <c r="A326" s="54"/>
      <c r="B326" s="55" t="s">
        <v>42</v>
      </c>
      <c r="C326" s="56"/>
      <c r="D326" s="57"/>
      <c r="E326" s="70" t="s">
        <v>779</v>
      </c>
      <c r="F326" s="70" t="s">
        <v>1014</v>
      </c>
      <c r="G326" s="58" t="s">
        <v>60</v>
      </c>
      <c r="H326" s="62" t="n">
        <v>9744</v>
      </c>
      <c r="I326" s="53"/>
      <c r="J326" s="79"/>
      <c r="K326" s="53"/>
      <c r="L326" s="70"/>
      <c r="M326" s="70" t="s">
        <v>779</v>
      </c>
      <c r="N326" s="53"/>
      <c r="O326" s="53" t="s">
        <v>86</v>
      </c>
      <c r="P326" s="60"/>
      <c r="Q326" s="53"/>
      <c r="R326" s="61"/>
      <c r="S326" s="61" t="n">
        <f aca="false">+R326-Q326</f>
        <v>0</v>
      </c>
      <c r="T326" s="47" t="s">
        <v>1015</v>
      </c>
      <c r="U326" s="53"/>
      <c r="V326" s="1"/>
      <c r="W326" s="53"/>
      <c r="X326" s="1"/>
      <c r="Y326" s="46" t="n">
        <f aca="false">+X326-V326</f>
        <v>0</v>
      </c>
      <c r="Z326" s="61" t="n">
        <f aca="false">+X326-W326</f>
        <v>0</v>
      </c>
      <c r="AA326" s="47" t="s">
        <v>1015</v>
      </c>
      <c r="AB326" s="71"/>
      <c r="AD326" s="108"/>
      <c r="AE326" s="62"/>
      <c r="AF326" s="59" t="s">
        <v>70</v>
      </c>
      <c r="AG326" s="64" t="n">
        <v>0.055</v>
      </c>
      <c r="AH326" s="80"/>
      <c r="AI326" s="66" t="s">
        <v>53</v>
      </c>
      <c r="AJ326" s="66" t="s">
        <v>4</v>
      </c>
      <c r="AK326" s="53" t="s">
        <v>782</v>
      </c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</row>
    <row r="327" customFormat="false" ht="12.75" hidden="true" customHeight="false" outlineLevel="0" collapsed="false">
      <c r="A327" s="54"/>
      <c r="B327" s="55" t="s">
        <v>42</v>
      </c>
      <c r="C327" s="56"/>
      <c r="D327" s="57"/>
      <c r="E327" s="70" t="s">
        <v>693</v>
      </c>
      <c r="F327" s="70" t="s">
        <v>1016</v>
      </c>
      <c r="G327" s="58" t="s">
        <v>60</v>
      </c>
      <c r="H327" s="62" t="n">
        <v>9745</v>
      </c>
      <c r="I327" s="53"/>
      <c r="J327" s="79"/>
      <c r="K327" s="53"/>
      <c r="L327" s="70"/>
      <c r="M327" s="70" t="s">
        <v>693</v>
      </c>
      <c r="N327" s="53" t="n">
        <v>0</v>
      </c>
      <c r="O327" s="53" t="s">
        <v>49</v>
      </c>
      <c r="P327" s="60"/>
      <c r="Q327" s="53"/>
      <c r="R327" s="61"/>
      <c r="S327" s="61" t="n">
        <f aca="false">+R327-Q327</f>
        <v>0</v>
      </c>
      <c r="T327" s="47" t="s">
        <v>1017</v>
      </c>
      <c r="U327" s="53"/>
      <c r="V327" s="1"/>
      <c r="W327" s="53"/>
      <c r="X327" s="1"/>
      <c r="Y327" s="46" t="n">
        <f aca="false">+X327-V327</f>
        <v>0</v>
      </c>
      <c r="Z327" s="61" t="n">
        <f aca="false">+X327-W327</f>
        <v>0</v>
      </c>
      <c r="AA327" s="47" t="s">
        <v>1017</v>
      </c>
      <c r="AB327" s="71"/>
      <c r="AD327" s="108"/>
      <c r="AE327" s="62"/>
      <c r="AF327" s="59" t="s">
        <v>70</v>
      </c>
      <c r="AG327" s="64" t="n">
        <v>0.03</v>
      </c>
      <c r="AH327" s="80"/>
      <c r="AI327" s="66" t="s">
        <v>53</v>
      </c>
      <c r="AJ327" s="66" t="s">
        <v>4</v>
      </c>
      <c r="AK327" s="53" t="s">
        <v>1018</v>
      </c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</row>
    <row r="328" customFormat="false" ht="12.75" hidden="true" customHeight="false" outlineLevel="0" collapsed="false">
      <c r="A328" s="43"/>
      <c r="B328" s="11" t="s">
        <v>42</v>
      </c>
      <c r="C328" s="68"/>
      <c r="D328" s="1"/>
      <c r="E328" s="68" t="s">
        <v>751</v>
      </c>
      <c r="F328" s="68" t="s">
        <v>577</v>
      </c>
      <c r="G328" s="6" t="s">
        <v>60</v>
      </c>
      <c r="H328" s="5" t="n">
        <v>9763</v>
      </c>
      <c r="I328" s="1"/>
      <c r="J328" s="69"/>
      <c r="K328" s="1"/>
      <c r="L328" s="68"/>
      <c r="M328" s="68" t="s">
        <v>751</v>
      </c>
      <c r="N328" s="1"/>
      <c r="O328" s="1" t="s">
        <v>185</v>
      </c>
      <c r="Q328" s="1"/>
      <c r="R328" s="14"/>
      <c r="S328" s="14" t="n">
        <f aca="false">+R328-Q328</f>
        <v>0</v>
      </c>
      <c r="T328" s="8" t="s">
        <v>1019</v>
      </c>
      <c r="U328" s="1"/>
      <c r="V328" s="1"/>
      <c r="W328" s="1"/>
      <c r="X328" s="1"/>
      <c r="Y328" s="46" t="n">
        <f aca="false">+X328-V328</f>
        <v>0</v>
      </c>
      <c r="Z328" s="14" t="n">
        <f aca="false">+X328-W328</f>
        <v>0</v>
      </c>
      <c r="AA328" s="8" t="s">
        <v>1019</v>
      </c>
      <c r="AB328" s="48"/>
      <c r="AC328" s="45"/>
      <c r="AD328" s="5"/>
      <c r="AE328" s="5"/>
      <c r="AF328" s="44" t="s">
        <v>70</v>
      </c>
      <c r="AG328" s="9" t="n">
        <v>0.045</v>
      </c>
      <c r="AH328" s="73"/>
      <c r="AI328" s="52" t="s">
        <v>53</v>
      </c>
      <c r="AJ328" s="52" t="s">
        <v>4</v>
      </c>
      <c r="AK328" s="1" t="s">
        <v>578</v>
      </c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</row>
    <row r="329" customFormat="false" ht="12.75" hidden="true" customHeight="false" outlineLevel="0" collapsed="false">
      <c r="A329" s="54"/>
      <c r="B329" s="55" t="s">
        <v>42</v>
      </c>
      <c r="C329" s="70"/>
      <c r="D329" s="53"/>
      <c r="E329" s="70" t="s">
        <v>1020</v>
      </c>
      <c r="F329" s="70" t="s">
        <v>1021</v>
      </c>
      <c r="G329" s="58" t="s">
        <v>60</v>
      </c>
      <c r="H329" s="62" t="n">
        <v>9779</v>
      </c>
      <c r="I329" s="53"/>
      <c r="J329" s="79"/>
      <c r="K329" s="53"/>
      <c r="L329" s="70"/>
      <c r="M329" s="70" t="s">
        <v>1022</v>
      </c>
      <c r="N329" s="53"/>
      <c r="O329" s="53" t="s">
        <v>68</v>
      </c>
      <c r="P329" s="60"/>
      <c r="Q329" s="72"/>
      <c r="R329" s="53"/>
      <c r="S329" s="61" t="n">
        <f aca="false">+R329-Q329</f>
        <v>0</v>
      </c>
      <c r="T329" s="47" t="s">
        <v>1023</v>
      </c>
      <c r="U329" s="72"/>
      <c r="V329" s="1"/>
      <c r="W329" s="72"/>
      <c r="X329" s="1"/>
      <c r="Y329" s="46" t="n">
        <f aca="false">+X329-V329</f>
        <v>0</v>
      </c>
      <c r="Z329" s="61" t="n">
        <f aca="false">+X329-W329</f>
        <v>0</v>
      </c>
      <c r="AA329" s="47" t="s">
        <v>1023</v>
      </c>
      <c r="AB329" s="71"/>
      <c r="AD329" s="62"/>
      <c r="AE329" s="62" t="s">
        <v>202</v>
      </c>
      <c r="AF329" s="59" t="s">
        <v>70</v>
      </c>
      <c r="AG329" s="64" t="n">
        <v>0.093</v>
      </c>
      <c r="AH329" s="65" t="n">
        <v>9905</v>
      </c>
      <c r="AI329" s="66" t="s">
        <v>71</v>
      </c>
      <c r="AJ329" s="66"/>
      <c r="AK329" s="53" t="s">
        <v>1024</v>
      </c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22.5" hidden="true" customHeight="false" outlineLevel="0" collapsed="false">
      <c r="A330" s="54"/>
      <c r="B330" s="55" t="n">
        <v>36389</v>
      </c>
      <c r="C330" s="56"/>
      <c r="D330" s="57"/>
      <c r="E330" s="70" t="s">
        <v>1025</v>
      </c>
      <c r="F330" s="70" t="s">
        <v>1026</v>
      </c>
      <c r="G330" s="58" t="s">
        <v>45</v>
      </c>
      <c r="H330" s="62" t="n">
        <v>9789</v>
      </c>
      <c r="I330" s="53"/>
      <c r="J330" s="79"/>
      <c r="K330" s="53"/>
      <c r="L330" s="70"/>
      <c r="M330" s="70" t="s">
        <v>1025</v>
      </c>
      <c r="N330" s="53" t="s">
        <v>152</v>
      </c>
      <c r="O330" s="53" t="s">
        <v>86</v>
      </c>
      <c r="P330" s="60"/>
      <c r="Q330" s="53" t="n">
        <v>6041</v>
      </c>
      <c r="R330" s="60" t="n">
        <v>0</v>
      </c>
      <c r="S330" s="61" t="n">
        <f aca="false">+R330-Q330</f>
        <v>-6041</v>
      </c>
      <c r="T330" s="15" t="s">
        <v>1027</v>
      </c>
      <c r="U330" s="53"/>
      <c r="V330" s="1"/>
      <c r="W330" s="53"/>
      <c r="X330" s="1"/>
      <c r="Y330" s="46" t="n">
        <f aca="false">+X330-V330</f>
        <v>0</v>
      </c>
      <c r="Z330" s="61" t="n">
        <f aca="false">+X330-W330</f>
        <v>0</v>
      </c>
      <c r="AA330" s="15" t="s">
        <v>1028</v>
      </c>
      <c r="AB330" s="71"/>
      <c r="AD330" s="62"/>
      <c r="AE330" s="62" t="s">
        <v>202</v>
      </c>
      <c r="AF330" s="59" t="s">
        <v>70</v>
      </c>
      <c r="AG330" s="64"/>
      <c r="AH330" s="80"/>
      <c r="AI330" s="109"/>
      <c r="AJ330" s="66" t="s">
        <v>4</v>
      </c>
      <c r="AK330" s="53" t="s">
        <v>202</v>
      </c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</row>
    <row r="331" customFormat="false" ht="12.75" hidden="true" customHeight="false" outlineLevel="0" collapsed="false">
      <c r="A331" s="43"/>
      <c r="B331" s="11" t="n">
        <v>36325</v>
      </c>
      <c r="E331" s="68" t="s">
        <v>151</v>
      </c>
      <c r="F331" s="68" t="s">
        <v>1029</v>
      </c>
      <c r="G331" s="6" t="s">
        <v>60</v>
      </c>
      <c r="H331" s="5" t="s">
        <v>1030</v>
      </c>
      <c r="I331" s="1"/>
      <c r="J331" s="69"/>
      <c r="K331" s="1"/>
      <c r="L331" s="68"/>
      <c r="M331" s="68"/>
      <c r="N331" s="1" t="s">
        <v>152</v>
      </c>
      <c r="O331" s="1" t="s">
        <v>202</v>
      </c>
      <c r="Q331" s="1"/>
      <c r="R331" s="14"/>
      <c r="S331" s="14" t="n">
        <f aca="false">+R331-Q331</f>
        <v>0</v>
      </c>
      <c r="T331" s="15"/>
      <c r="U331" s="1"/>
      <c r="V331" s="14"/>
      <c r="W331" s="1"/>
      <c r="X331" s="14"/>
      <c r="Y331" s="46" t="n">
        <f aca="false">+X331-V331</f>
        <v>0</v>
      </c>
      <c r="Z331" s="14" t="n">
        <f aca="false">+X331-W331</f>
        <v>0</v>
      </c>
      <c r="AA331" s="15" t="s">
        <v>166</v>
      </c>
      <c r="AB331" s="48"/>
      <c r="AC331" s="45"/>
      <c r="AD331" s="5"/>
      <c r="AE331" s="5" t="s">
        <v>202</v>
      </c>
      <c r="AF331" s="44" t="s">
        <v>70</v>
      </c>
      <c r="AG331" s="50"/>
      <c r="AH331" s="73"/>
      <c r="AI331" s="52"/>
      <c r="AJ331" s="52" t="s">
        <v>4</v>
      </c>
      <c r="AK331" s="1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</row>
    <row r="332" customFormat="false" ht="12.75" hidden="true" customHeight="false" outlineLevel="0" collapsed="false">
      <c r="A332" s="43"/>
      <c r="B332" s="11" t="n">
        <v>36325</v>
      </c>
      <c r="E332" s="68" t="s">
        <v>151</v>
      </c>
      <c r="F332" s="68" t="s">
        <v>1029</v>
      </c>
      <c r="G332" s="6" t="s">
        <v>60</v>
      </c>
      <c r="H332" s="5" t="s">
        <v>1030</v>
      </c>
      <c r="I332" s="1"/>
      <c r="J332" s="69"/>
      <c r="K332" s="1"/>
      <c r="L332" s="68"/>
      <c r="M332" s="68"/>
      <c r="N332" s="1" t="s">
        <v>152</v>
      </c>
      <c r="O332" s="1" t="s">
        <v>202</v>
      </c>
      <c r="Q332" s="1"/>
      <c r="R332" s="14"/>
      <c r="S332" s="14" t="n">
        <f aca="false">+R332-Q332</f>
        <v>0</v>
      </c>
      <c r="T332" s="15"/>
      <c r="U332" s="1"/>
      <c r="V332" s="14"/>
      <c r="W332" s="1"/>
      <c r="X332" s="14"/>
      <c r="Y332" s="46" t="n">
        <f aca="false">+X332-V332</f>
        <v>0</v>
      </c>
      <c r="Z332" s="14" t="n">
        <f aca="false">+X332-W332</f>
        <v>0</v>
      </c>
      <c r="AA332" s="15" t="s">
        <v>166</v>
      </c>
      <c r="AB332" s="48"/>
      <c r="AC332" s="45"/>
      <c r="AD332" s="5"/>
      <c r="AE332" s="5" t="s">
        <v>202</v>
      </c>
      <c r="AF332" s="44" t="s">
        <v>70</v>
      </c>
      <c r="AG332" s="50"/>
      <c r="AH332" s="73"/>
      <c r="AI332" s="52"/>
      <c r="AJ332" s="52" t="s">
        <v>4</v>
      </c>
      <c r="AK332" s="1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</row>
    <row r="333" customFormat="false" ht="12.75" hidden="true" customHeight="false" outlineLevel="0" collapsed="false">
      <c r="A333" s="43"/>
      <c r="B333" s="11" t="n">
        <v>36329</v>
      </c>
      <c r="E333" s="68" t="s">
        <v>606</v>
      </c>
      <c r="F333" s="68" t="s">
        <v>1031</v>
      </c>
      <c r="G333" s="6" t="s">
        <v>60</v>
      </c>
      <c r="H333" s="5" t="s">
        <v>1030</v>
      </c>
      <c r="I333" s="1"/>
      <c r="J333" s="69"/>
      <c r="K333" s="1"/>
      <c r="L333" s="68"/>
      <c r="M333" s="68" t="s">
        <v>1032</v>
      </c>
      <c r="N333" s="1" t="s">
        <v>152</v>
      </c>
      <c r="O333" s="1" t="s">
        <v>202</v>
      </c>
      <c r="Q333" s="1"/>
      <c r="R333" s="14"/>
      <c r="S333" s="14" t="n">
        <f aca="false">+R333-Q333</f>
        <v>0</v>
      </c>
      <c r="T333" s="15" t="s">
        <v>1033</v>
      </c>
      <c r="U333" s="1"/>
      <c r="V333" s="14"/>
      <c r="W333" s="1"/>
      <c r="X333" s="14"/>
      <c r="Y333" s="46" t="n">
        <f aca="false">+X333-V333</f>
        <v>0</v>
      </c>
      <c r="Z333" s="14" t="n">
        <f aca="false">+X333-W333</f>
        <v>0</v>
      </c>
      <c r="AA333" s="15" t="s">
        <v>1033</v>
      </c>
      <c r="AB333" s="48"/>
      <c r="AC333" s="45"/>
      <c r="AD333" s="5"/>
      <c r="AE333" s="5" t="s">
        <v>202</v>
      </c>
      <c r="AF333" s="44" t="s">
        <v>70</v>
      </c>
      <c r="AG333" s="50"/>
      <c r="AH333" s="73"/>
      <c r="AI333" s="78"/>
      <c r="AJ333" s="52" t="s">
        <v>4</v>
      </c>
      <c r="AK333" s="1" t="s">
        <v>202</v>
      </c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</row>
    <row r="334" customFormat="false" ht="22.5" hidden="false" customHeight="false" outlineLevel="0" collapsed="false">
      <c r="A334" s="54"/>
      <c r="B334" s="55" t="n">
        <v>36452</v>
      </c>
      <c r="C334" s="56"/>
      <c r="D334" s="57"/>
      <c r="E334" s="89" t="s">
        <v>1034</v>
      </c>
      <c r="F334" s="70" t="s">
        <v>1035</v>
      </c>
      <c r="G334" s="58" t="s">
        <v>60</v>
      </c>
      <c r="H334" s="62" t="n">
        <v>71</v>
      </c>
      <c r="I334" s="53" t="n">
        <v>765</v>
      </c>
      <c r="J334" s="79" t="s">
        <v>662</v>
      </c>
      <c r="K334" s="53"/>
      <c r="L334" s="53" t="s">
        <v>47</v>
      </c>
      <c r="M334" s="56" t="s">
        <v>1036</v>
      </c>
      <c r="N334" s="53" t="s">
        <v>152</v>
      </c>
      <c r="O334" s="53" t="s">
        <v>68</v>
      </c>
      <c r="P334" s="60"/>
      <c r="Q334" s="53"/>
      <c r="R334" s="53"/>
      <c r="S334" s="61" t="n">
        <f aca="false">+R334-Q334</f>
        <v>0</v>
      </c>
      <c r="T334" s="47" t="s">
        <v>1037</v>
      </c>
      <c r="U334" s="53"/>
      <c r="V334" s="53"/>
      <c r="W334" s="53" t="n">
        <v>15000</v>
      </c>
      <c r="X334" s="53" t="n">
        <v>0</v>
      </c>
      <c r="Y334" s="46" t="n">
        <f aca="false">+X334-V334</f>
        <v>0</v>
      </c>
      <c r="Z334" s="61" t="n">
        <f aca="false">+X334-W334</f>
        <v>-15000</v>
      </c>
      <c r="AA334" s="47" t="s">
        <v>1038</v>
      </c>
      <c r="AB334" s="71"/>
      <c r="AD334" s="62"/>
      <c r="AE334" s="62" t="s">
        <v>202</v>
      </c>
      <c r="AF334" s="59" t="s">
        <v>70</v>
      </c>
      <c r="AG334" s="64"/>
      <c r="AH334" s="80"/>
      <c r="AI334" s="66"/>
      <c r="AJ334" s="66" t="s">
        <v>4</v>
      </c>
      <c r="AK334" s="53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</row>
    <row r="335" customFormat="false" ht="12.75" hidden="false" customHeight="false" outlineLevel="0" collapsed="false">
      <c r="A335" s="43"/>
      <c r="B335" s="11" t="s">
        <v>42</v>
      </c>
      <c r="E335" s="68" t="s">
        <v>1034</v>
      </c>
      <c r="F335" s="3" t="s">
        <v>1039</v>
      </c>
      <c r="G335" s="6" t="s">
        <v>60</v>
      </c>
      <c r="H335" s="6" t="n">
        <v>4480</v>
      </c>
      <c r="I335" s="4" t="n">
        <v>600</v>
      </c>
      <c r="J335" s="4" t="s">
        <v>46</v>
      </c>
      <c r="L335" s="1" t="s">
        <v>47</v>
      </c>
      <c r="M335" s="3" t="s">
        <v>1036</v>
      </c>
      <c r="N335" s="45"/>
      <c r="O335" s="1" t="s">
        <v>98</v>
      </c>
      <c r="Q335" s="1" t="n">
        <v>230</v>
      </c>
      <c r="R335" s="1" t="n">
        <v>230</v>
      </c>
      <c r="S335" s="14" t="n">
        <f aca="false">+R335-Q335</f>
        <v>0</v>
      </c>
      <c r="T335" s="15" t="s">
        <v>63</v>
      </c>
      <c r="U335" s="1" t="n">
        <v>566</v>
      </c>
      <c r="V335" s="1" t="n">
        <v>566</v>
      </c>
      <c r="W335" s="1" t="n">
        <v>484</v>
      </c>
      <c r="X335" s="1" t="n">
        <v>484</v>
      </c>
      <c r="Y335" s="46" t="n">
        <f aca="false">+X335-V335</f>
        <v>-82</v>
      </c>
      <c r="Z335" s="14" t="n">
        <f aca="false">+X335-W335</f>
        <v>0</v>
      </c>
      <c r="AA335" s="15" t="s">
        <v>63</v>
      </c>
      <c r="AB335" s="48"/>
      <c r="AC335" s="45"/>
      <c r="AD335" s="5" t="n">
        <v>348300</v>
      </c>
      <c r="AE335" s="5" t="n">
        <v>136222</v>
      </c>
      <c r="AF335" s="49" t="s">
        <v>52</v>
      </c>
      <c r="AG335" s="50" t="n">
        <v>0.105</v>
      </c>
      <c r="AH335" s="51" t="n">
        <v>9901</v>
      </c>
      <c r="AI335" s="52" t="s">
        <v>71</v>
      </c>
      <c r="AJ335" s="52" t="s">
        <v>4</v>
      </c>
      <c r="AK335" s="4" t="s">
        <v>1040</v>
      </c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</row>
    <row r="336" customFormat="false" ht="12.75" hidden="false" customHeight="false" outlineLevel="0" collapsed="false">
      <c r="A336" s="43"/>
      <c r="B336" s="11" t="n">
        <v>36447</v>
      </c>
      <c r="E336" s="68" t="s">
        <v>1034</v>
      </c>
      <c r="F336" s="68" t="s">
        <v>1041</v>
      </c>
      <c r="G336" s="6" t="s">
        <v>60</v>
      </c>
      <c r="H336" s="5" t="n">
        <v>6633</v>
      </c>
      <c r="I336" s="1"/>
      <c r="J336" s="69"/>
      <c r="K336" s="1"/>
      <c r="L336" s="68"/>
      <c r="M336" s="68" t="s">
        <v>1042</v>
      </c>
      <c r="N336" s="1" t="s">
        <v>152</v>
      </c>
      <c r="O336" s="1" t="s">
        <v>117</v>
      </c>
      <c r="Q336" s="74"/>
      <c r="R336" s="1" t="n">
        <v>21000</v>
      </c>
      <c r="S336" s="14" t="n">
        <f aca="false">+R336-Q336</f>
        <v>21000</v>
      </c>
      <c r="T336" s="15" t="s">
        <v>1043</v>
      </c>
      <c r="U336" s="74" t="n">
        <v>14953</v>
      </c>
      <c r="V336" s="1" t="n">
        <v>14953</v>
      </c>
      <c r="W336" s="74" t="n">
        <v>17114</v>
      </c>
      <c r="X336" s="1" t="n">
        <v>13481</v>
      </c>
      <c r="Y336" s="46" t="n">
        <f aca="false">+X336-V336</f>
        <v>-1472</v>
      </c>
      <c r="Z336" s="14" t="n">
        <f aca="false">+X336-W336</f>
        <v>-3633</v>
      </c>
      <c r="AA336" s="15" t="s">
        <v>1044</v>
      </c>
      <c r="AB336" s="48"/>
      <c r="AC336" s="45"/>
      <c r="AD336" s="5"/>
      <c r="AE336" s="5" t="n">
        <v>128839</v>
      </c>
      <c r="AF336" s="44" t="s">
        <v>70</v>
      </c>
      <c r="AG336" s="50"/>
      <c r="AH336" s="51"/>
      <c r="AI336" s="52"/>
      <c r="AJ336" s="52" t="s">
        <v>4</v>
      </c>
      <c r="AK336" s="1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</row>
    <row r="337" customFormat="false" ht="12.75" hidden="false" customHeight="false" outlineLevel="0" collapsed="false">
      <c r="A337" s="43"/>
      <c r="B337" s="11" t="s">
        <v>42</v>
      </c>
      <c r="E337" s="68" t="s">
        <v>1034</v>
      </c>
      <c r="F337" s="68" t="s">
        <v>1041</v>
      </c>
      <c r="G337" s="6" t="s">
        <v>60</v>
      </c>
      <c r="H337" s="5" t="n">
        <v>9767</v>
      </c>
      <c r="I337" s="1"/>
      <c r="J337" s="69"/>
      <c r="K337" s="1"/>
      <c r="L337" s="68"/>
      <c r="M337" s="68" t="s">
        <v>1042</v>
      </c>
      <c r="N337" s="1" t="s">
        <v>152</v>
      </c>
      <c r="O337" s="1" t="s">
        <v>98</v>
      </c>
      <c r="Q337" s="1" t="n">
        <v>1876</v>
      </c>
      <c r="R337" s="1" t="n">
        <v>1876</v>
      </c>
      <c r="S337" s="14" t="n">
        <f aca="false">+R337-Q337</f>
        <v>0</v>
      </c>
      <c r="T337" s="15" t="s">
        <v>166</v>
      </c>
      <c r="U337" s="1" t="n">
        <v>1555</v>
      </c>
      <c r="V337" s="1" t="n">
        <v>1555</v>
      </c>
      <c r="W337" s="1" t="n">
        <v>1497</v>
      </c>
      <c r="X337" s="1" t="n">
        <v>1497</v>
      </c>
      <c r="Y337" s="46" t="n">
        <f aca="false">+X337-V337</f>
        <v>-58</v>
      </c>
      <c r="Z337" s="14" t="n">
        <f aca="false">+X337-W337</f>
        <v>0</v>
      </c>
      <c r="AA337" s="15" t="s">
        <v>166</v>
      </c>
      <c r="AB337" s="48"/>
      <c r="AC337" s="45"/>
      <c r="AD337" s="5"/>
      <c r="AE337" s="5" t="n">
        <v>139363</v>
      </c>
      <c r="AF337" s="44" t="s">
        <v>70</v>
      </c>
      <c r="AG337" s="50" t="n">
        <v>0.065</v>
      </c>
      <c r="AH337" s="51" t="n">
        <v>9905</v>
      </c>
      <c r="AI337" s="52" t="s">
        <v>71</v>
      </c>
      <c r="AJ337" s="52" t="s">
        <v>4</v>
      </c>
      <c r="AK337" s="1" t="s">
        <v>1045</v>
      </c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  <c r="GB337" s="0"/>
      <c r="GC337" s="0"/>
      <c r="GD337" s="0"/>
      <c r="GE337" s="0"/>
      <c r="GF337" s="0"/>
      <c r="GG337" s="0"/>
      <c r="GH337" s="0"/>
      <c r="GI337" s="0"/>
      <c r="GJ337" s="0"/>
      <c r="GK337" s="0"/>
      <c r="GL337" s="0"/>
      <c r="GM337" s="0"/>
      <c r="GN337" s="0"/>
      <c r="GO337" s="0"/>
      <c r="GP337" s="0"/>
      <c r="GQ337" s="0"/>
      <c r="GR337" s="0"/>
      <c r="GS337" s="0"/>
      <c r="GT337" s="0"/>
      <c r="GU337" s="0"/>
      <c r="GV337" s="0"/>
      <c r="GW337" s="0"/>
      <c r="GX337" s="0"/>
      <c r="GY337" s="0"/>
      <c r="GZ337" s="0"/>
      <c r="HA337" s="0"/>
      <c r="HB337" s="0"/>
      <c r="HC337" s="0"/>
      <c r="HD337" s="0"/>
      <c r="HE337" s="0"/>
      <c r="HF337" s="0"/>
      <c r="HG337" s="0"/>
      <c r="HH337" s="0"/>
      <c r="HI337" s="0"/>
      <c r="HJ337" s="0"/>
      <c r="HK337" s="0"/>
      <c r="HL337" s="0"/>
      <c r="HM337" s="0"/>
      <c r="HN337" s="0"/>
      <c r="HO337" s="0"/>
      <c r="HP337" s="0"/>
      <c r="HQ337" s="0"/>
      <c r="HR337" s="0"/>
      <c r="HS337" s="0"/>
      <c r="HT337" s="0"/>
      <c r="HU337" s="0"/>
      <c r="HV337" s="0"/>
      <c r="HW337" s="0"/>
      <c r="HX337" s="0"/>
      <c r="HY337" s="0"/>
      <c r="HZ337" s="0"/>
      <c r="IA337" s="0"/>
      <c r="IB337" s="0"/>
      <c r="IC337" s="0"/>
      <c r="ID337" s="0"/>
      <c r="IE337" s="0"/>
      <c r="IF337" s="0"/>
      <c r="IG337" s="0"/>
      <c r="IH337" s="0"/>
      <c r="II337" s="0"/>
      <c r="IJ337" s="0"/>
      <c r="IK337" s="0"/>
      <c r="IL337" s="0"/>
      <c r="IM337" s="0"/>
      <c r="IN337" s="0"/>
      <c r="IO337" s="0"/>
      <c r="IP337" s="0"/>
      <c r="IQ337" s="0"/>
      <c r="IR337" s="0"/>
      <c r="IS337" s="0"/>
      <c r="IT337" s="0"/>
      <c r="IU337" s="0"/>
      <c r="IV337" s="0"/>
      <c r="IW337" s="0"/>
    </row>
    <row r="338" customFormat="false" ht="22.5" hidden="false" customHeight="false" outlineLevel="0" collapsed="false">
      <c r="A338" s="43"/>
      <c r="B338" s="11" t="s">
        <v>42</v>
      </c>
      <c r="E338" s="3" t="s">
        <v>1046</v>
      </c>
      <c r="F338" s="3" t="s">
        <v>1047</v>
      </c>
      <c r="G338" s="6" t="s">
        <v>60</v>
      </c>
      <c r="H338" s="6" t="n">
        <v>4126</v>
      </c>
      <c r="I338" s="4" t="n">
        <v>550</v>
      </c>
      <c r="J338" s="4" t="s">
        <v>46</v>
      </c>
      <c r="L338" s="1" t="s">
        <v>47</v>
      </c>
      <c r="M338" s="3" t="s">
        <v>1048</v>
      </c>
      <c r="N338" s="45"/>
      <c r="O338" s="1" t="s">
        <v>164</v>
      </c>
      <c r="Q338" s="4" t="n">
        <v>445</v>
      </c>
      <c r="R338" s="4" t="n">
        <v>445</v>
      </c>
      <c r="S338" s="14" t="n">
        <f aca="false">+R338-Q338</f>
        <v>0</v>
      </c>
      <c r="T338" s="15" t="s">
        <v>1049</v>
      </c>
      <c r="U338" s="4" t="n">
        <v>470</v>
      </c>
      <c r="V338" s="4" t="n">
        <v>470</v>
      </c>
      <c r="W338" s="4" t="n">
        <v>471</v>
      </c>
      <c r="X338" s="4" t="n">
        <v>471</v>
      </c>
      <c r="Y338" s="46" t="n">
        <f aca="false">+X338-V338</f>
        <v>1</v>
      </c>
      <c r="Z338" s="14" t="n">
        <f aca="false">+X338-W338</f>
        <v>0</v>
      </c>
      <c r="AA338" s="15" t="s">
        <v>63</v>
      </c>
      <c r="AB338" s="48"/>
      <c r="AC338" s="45"/>
      <c r="AD338" s="5" t="n">
        <v>132460</v>
      </c>
      <c r="AE338" s="5" t="n">
        <v>125817</v>
      </c>
      <c r="AF338" s="49" t="s">
        <v>70</v>
      </c>
      <c r="AG338" s="50" t="n">
        <v>0.13</v>
      </c>
      <c r="AH338" s="51"/>
      <c r="AI338" s="52" t="s">
        <v>121</v>
      </c>
      <c r="AJ338" s="52" t="s">
        <v>4</v>
      </c>
      <c r="AK338" s="4" t="s">
        <v>630</v>
      </c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</row>
    <row r="339" customFormat="false" ht="22.5" hidden="false" customHeight="false" outlineLevel="0" collapsed="false">
      <c r="A339" s="43"/>
      <c r="B339" s="11" t="s">
        <v>42</v>
      </c>
      <c r="C339" s="68"/>
      <c r="D339" s="1"/>
      <c r="E339" s="3" t="s">
        <v>1046</v>
      </c>
      <c r="F339" s="3" t="s">
        <v>1050</v>
      </c>
      <c r="G339" s="6" t="s">
        <v>60</v>
      </c>
      <c r="H339" s="6" t="n">
        <v>4136</v>
      </c>
      <c r="I339" s="4" t="n">
        <v>550</v>
      </c>
      <c r="J339" s="4" t="s">
        <v>46</v>
      </c>
      <c r="K339" s="4" t="n">
        <v>1</v>
      </c>
      <c r="L339" s="1" t="s">
        <v>47</v>
      </c>
      <c r="M339" s="3" t="s">
        <v>1048</v>
      </c>
      <c r="N339" s="45"/>
      <c r="O339" s="1" t="s">
        <v>164</v>
      </c>
      <c r="Q339" s="4" t="n">
        <v>766</v>
      </c>
      <c r="R339" s="4" t="n">
        <v>766</v>
      </c>
      <c r="S339" s="14" t="n">
        <f aca="false">+R339-Q339</f>
        <v>0</v>
      </c>
      <c r="T339" s="15" t="s">
        <v>1051</v>
      </c>
      <c r="U339" s="4" t="n">
        <v>824</v>
      </c>
      <c r="V339" s="1" t="n">
        <v>1108</v>
      </c>
      <c r="W339" s="4" t="n">
        <v>1426</v>
      </c>
      <c r="X339" s="1" t="n">
        <v>2108</v>
      </c>
      <c r="Y339" s="46" t="n">
        <f aca="false">+X339-V339</f>
        <v>1000</v>
      </c>
      <c r="Z339" s="14" t="n">
        <f aca="false">+X339-W339</f>
        <v>682</v>
      </c>
      <c r="AA339" s="15" t="s">
        <v>276</v>
      </c>
      <c r="AB339" s="48"/>
      <c r="AC339" s="45"/>
      <c r="AD339" s="5" t="n">
        <v>132461</v>
      </c>
      <c r="AE339" s="5" t="n">
        <v>125809</v>
      </c>
      <c r="AF339" s="49" t="s">
        <v>70</v>
      </c>
      <c r="AG339" s="50" t="n">
        <v>0.13</v>
      </c>
      <c r="AH339" s="51"/>
      <c r="AI339" s="52" t="s">
        <v>121</v>
      </c>
      <c r="AJ339" s="52" t="s">
        <v>4</v>
      </c>
      <c r="AK339" s="4" t="s">
        <v>630</v>
      </c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</row>
    <row r="340" customFormat="false" ht="12.75" hidden="false" customHeight="false" outlineLevel="0" collapsed="false">
      <c r="A340" s="54"/>
      <c r="B340" s="55" t="s">
        <v>42</v>
      </c>
      <c r="C340" s="56"/>
      <c r="D340" s="57"/>
      <c r="E340" s="56" t="s">
        <v>1046</v>
      </c>
      <c r="F340" s="56" t="s">
        <v>1052</v>
      </c>
      <c r="G340" s="58" t="s">
        <v>60</v>
      </c>
      <c r="H340" s="58" t="n">
        <v>4272</v>
      </c>
      <c r="I340" s="57" t="n">
        <v>550</v>
      </c>
      <c r="J340" s="57" t="s">
        <v>46</v>
      </c>
      <c r="K340" s="57"/>
      <c r="L340" s="53" t="s">
        <v>47</v>
      </c>
      <c r="M340" s="56" t="s">
        <v>1048</v>
      </c>
      <c r="N340" s="0"/>
      <c r="O340" s="53" t="s">
        <v>164</v>
      </c>
      <c r="P340" s="60"/>
      <c r="Q340" s="57" t="n">
        <v>103</v>
      </c>
      <c r="R340" s="57" t="n">
        <v>103</v>
      </c>
      <c r="S340" s="61" t="n">
        <f aca="false">+R340-Q340</f>
        <v>0</v>
      </c>
      <c r="T340" s="47" t="s">
        <v>1053</v>
      </c>
      <c r="U340" s="57" t="n">
        <v>109</v>
      </c>
      <c r="V340" s="57" t="n">
        <v>109</v>
      </c>
      <c r="W340" s="57" t="n">
        <v>106</v>
      </c>
      <c r="X340" s="57" t="n">
        <v>106</v>
      </c>
      <c r="Y340" s="46" t="n">
        <f aca="false">+X340-V340</f>
        <v>-3</v>
      </c>
      <c r="Z340" s="61" t="n">
        <f aca="false">+X340-W340</f>
        <v>0</v>
      </c>
      <c r="AA340" s="47" t="s">
        <v>69</v>
      </c>
      <c r="AB340" s="47"/>
      <c r="AD340" s="62" t="n">
        <v>132468</v>
      </c>
      <c r="AE340" s="62" t="n">
        <v>125811</v>
      </c>
      <c r="AF340" s="63" t="s">
        <v>70</v>
      </c>
      <c r="AG340" s="64" t="n">
        <v>0.055</v>
      </c>
      <c r="AH340" s="65"/>
      <c r="AI340" s="66" t="s">
        <v>53</v>
      </c>
      <c r="AJ340" s="66" t="s">
        <v>4</v>
      </c>
      <c r="AK340" s="57" t="s">
        <v>630</v>
      </c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</row>
    <row r="341" customFormat="false" ht="22.5" hidden="false" customHeight="false" outlineLevel="0" collapsed="false">
      <c r="A341" s="43"/>
      <c r="B341" s="11" t="s">
        <v>42</v>
      </c>
      <c r="E341" s="3" t="s">
        <v>1046</v>
      </c>
      <c r="F341" s="3" t="s">
        <v>1054</v>
      </c>
      <c r="G341" s="6" t="s">
        <v>60</v>
      </c>
      <c r="H341" s="6" t="n">
        <v>4273</v>
      </c>
      <c r="I341" s="4" t="n">
        <v>550</v>
      </c>
      <c r="J341" s="4" t="s">
        <v>46</v>
      </c>
      <c r="L341" s="1" t="s">
        <v>47</v>
      </c>
      <c r="M341" s="3" t="s">
        <v>1048</v>
      </c>
      <c r="N341" s="45"/>
      <c r="O341" s="1" t="s">
        <v>164</v>
      </c>
      <c r="Q341" s="134" t="n">
        <v>352</v>
      </c>
      <c r="R341" s="134" t="n">
        <v>352</v>
      </c>
      <c r="S341" s="14" t="n">
        <f aca="false">+R341-Q341</f>
        <v>0</v>
      </c>
      <c r="T341" s="15" t="s">
        <v>1055</v>
      </c>
      <c r="U341" s="134" t="n">
        <v>635</v>
      </c>
      <c r="V341" s="134" t="n">
        <v>635</v>
      </c>
      <c r="W341" s="134" t="n">
        <v>531</v>
      </c>
      <c r="X341" s="134" t="n">
        <v>531</v>
      </c>
      <c r="Y341" s="46" t="n">
        <f aca="false">+X341-V341</f>
        <v>-104</v>
      </c>
      <c r="Z341" s="14" t="n">
        <f aca="false">+X341-W341</f>
        <v>0</v>
      </c>
      <c r="AA341" s="15" t="s">
        <v>63</v>
      </c>
      <c r="AB341" s="48"/>
      <c r="AC341" s="45"/>
      <c r="AD341" s="5" t="n">
        <v>132470</v>
      </c>
      <c r="AE341" s="5" t="n">
        <v>125812</v>
      </c>
      <c r="AF341" s="49" t="s">
        <v>70</v>
      </c>
      <c r="AG341" s="50" t="n">
        <v>0.05</v>
      </c>
      <c r="AH341" s="51"/>
      <c r="AI341" s="52" t="s">
        <v>121</v>
      </c>
      <c r="AJ341" s="52" t="s">
        <v>4</v>
      </c>
      <c r="AK341" s="4" t="s">
        <v>630</v>
      </c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</row>
    <row r="342" customFormat="false" ht="12.75" hidden="false" customHeight="false" outlineLevel="0" collapsed="false">
      <c r="A342" s="43"/>
      <c r="B342" s="11" t="s">
        <v>42</v>
      </c>
      <c r="C342" s="68"/>
      <c r="D342" s="1"/>
      <c r="E342" s="3" t="s">
        <v>1046</v>
      </c>
      <c r="F342" s="3" t="s">
        <v>1056</v>
      </c>
      <c r="G342" s="6" t="s">
        <v>60</v>
      </c>
      <c r="H342" s="6" t="n">
        <v>4654</v>
      </c>
      <c r="I342" s="4" t="n">
        <v>550</v>
      </c>
      <c r="J342" s="4" t="s">
        <v>46</v>
      </c>
      <c r="L342" s="1" t="s">
        <v>47</v>
      </c>
      <c r="M342" s="3" t="s">
        <v>1048</v>
      </c>
      <c r="N342" s="45"/>
      <c r="O342" s="1" t="s">
        <v>164</v>
      </c>
      <c r="Q342" s="4" t="n">
        <v>133</v>
      </c>
      <c r="R342" s="4" t="n">
        <v>133</v>
      </c>
      <c r="S342" s="14" t="n">
        <f aca="false">+R342-Q342</f>
        <v>0</v>
      </c>
      <c r="T342" s="15" t="s">
        <v>1049</v>
      </c>
      <c r="U342" s="4" t="n">
        <v>148</v>
      </c>
      <c r="V342" s="4" t="n">
        <v>148</v>
      </c>
      <c r="W342" s="4" t="n">
        <v>112</v>
      </c>
      <c r="X342" s="4" t="n">
        <v>112</v>
      </c>
      <c r="Y342" s="46" t="n">
        <f aca="false">+X342-V342</f>
        <v>-36</v>
      </c>
      <c r="Z342" s="14" t="n">
        <f aca="false">+X342-W342</f>
        <v>0</v>
      </c>
      <c r="AA342" s="47" t="s">
        <v>69</v>
      </c>
      <c r="AB342" s="15"/>
      <c r="AC342" s="45"/>
      <c r="AD342" s="5" t="n">
        <v>132471</v>
      </c>
      <c r="AE342" s="5" t="n">
        <v>125813</v>
      </c>
      <c r="AF342" s="49" t="s">
        <v>70</v>
      </c>
      <c r="AG342" s="50" t="n">
        <v>0.055</v>
      </c>
      <c r="AH342" s="51"/>
      <c r="AI342" s="52" t="s">
        <v>53</v>
      </c>
      <c r="AJ342" s="52" t="s">
        <v>4</v>
      </c>
      <c r="AK342" s="4" t="s">
        <v>630</v>
      </c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</row>
    <row r="343" customFormat="false" ht="22.5" hidden="false" customHeight="false" outlineLevel="0" collapsed="false">
      <c r="A343" s="43"/>
      <c r="B343" s="11" t="s">
        <v>42</v>
      </c>
      <c r="E343" s="3" t="s">
        <v>1046</v>
      </c>
      <c r="F343" s="3" t="s">
        <v>1057</v>
      </c>
      <c r="G343" s="6" t="s">
        <v>60</v>
      </c>
      <c r="H343" s="6" t="n">
        <v>6511</v>
      </c>
      <c r="I343" s="4" t="n">
        <v>550</v>
      </c>
      <c r="J343" s="4" t="s">
        <v>46</v>
      </c>
      <c r="L343" s="1" t="s">
        <v>47</v>
      </c>
      <c r="M343" s="3" t="s">
        <v>1048</v>
      </c>
      <c r="N343" s="45"/>
      <c r="O343" s="1" t="s">
        <v>164</v>
      </c>
      <c r="Q343" s="4" t="n">
        <v>1068</v>
      </c>
      <c r="R343" s="4" t="n">
        <v>1068</v>
      </c>
      <c r="S343" s="14" t="n">
        <f aca="false">+R343-Q343</f>
        <v>0</v>
      </c>
      <c r="T343" s="15" t="s">
        <v>1058</v>
      </c>
      <c r="U343" s="4" t="n">
        <v>1370</v>
      </c>
      <c r="V343" s="1" t="n">
        <v>1335</v>
      </c>
      <c r="W343" s="4" t="n">
        <v>1380</v>
      </c>
      <c r="X343" s="1" t="n">
        <v>1380</v>
      </c>
      <c r="Y343" s="46" t="n">
        <f aca="false">+X343-V343</f>
        <v>45</v>
      </c>
      <c r="Z343" s="14" t="n">
        <f aca="false">+X343-W343</f>
        <v>0</v>
      </c>
      <c r="AA343" s="47" t="s">
        <v>166</v>
      </c>
      <c r="AB343" s="48"/>
      <c r="AC343" s="45"/>
      <c r="AD343" s="5" t="n">
        <v>132474</v>
      </c>
      <c r="AE343" s="5" t="n">
        <v>125816</v>
      </c>
      <c r="AF343" s="49" t="s">
        <v>70</v>
      </c>
      <c r="AG343" s="50" t="n">
        <v>0.13</v>
      </c>
      <c r="AH343" s="51"/>
      <c r="AI343" s="52" t="s">
        <v>121</v>
      </c>
      <c r="AJ343" s="52" t="s">
        <v>4</v>
      </c>
      <c r="AK343" s="4" t="s">
        <v>630</v>
      </c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</row>
    <row r="344" customFormat="false" ht="22.5" hidden="false" customHeight="false" outlineLevel="0" collapsed="false">
      <c r="A344" s="43"/>
      <c r="B344" s="11" t="s">
        <v>42</v>
      </c>
      <c r="E344" s="3" t="s">
        <v>1046</v>
      </c>
      <c r="F344" s="3" t="s">
        <v>1054</v>
      </c>
      <c r="G344" s="6" t="s">
        <v>60</v>
      </c>
      <c r="H344" s="6" t="n">
        <v>9703</v>
      </c>
      <c r="I344" s="4" t="n">
        <v>550</v>
      </c>
      <c r="J344" s="4" t="s">
        <v>46</v>
      </c>
      <c r="L344" s="1" t="s">
        <v>47</v>
      </c>
      <c r="M344" s="3" t="s">
        <v>1048</v>
      </c>
      <c r="N344" s="45"/>
      <c r="O344" s="1" t="s">
        <v>164</v>
      </c>
      <c r="Q344" s="4" t="n">
        <v>551</v>
      </c>
      <c r="R344" s="4" t="n">
        <v>551</v>
      </c>
      <c r="S344" s="14" t="n">
        <f aca="false">+R344-Q344</f>
        <v>0</v>
      </c>
      <c r="T344" s="15" t="s">
        <v>179</v>
      </c>
      <c r="U344" s="4" t="n">
        <v>447</v>
      </c>
      <c r="V344" s="4" t="n">
        <v>447</v>
      </c>
      <c r="W344" s="4" t="n">
        <v>444</v>
      </c>
      <c r="X344" s="4" t="n">
        <v>444</v>
      </c>
      <c r="Y344" s="46" t="n">
        <f aca="false">+X344-V344</f>
        <v>-3</v>
      </c>
      <c r="Z344" s="14" t="n">
        <f aca="false">+X344-W344</f>
        <v>0</v>
      </c>
      <c r="AA344" s="15" t="s">
        <v>63</v>
      </c>
      <c r="AB344" s="48"/>
      <c r="AC344" s="45"/>
      <c r="AD344" s="5" t="n">
        <v>132473</v>
      </c>
      <c r="AE344" s="5" t="n">
        <v>125815</v>
      </c>
      <c r="AF344" s="49" t="s">
        <v>70</v>
      </c>
      <c r="AG344" s="50" t="n">
        <v>0.069</v>
      </c>
      <c r="AH344" s="51"/>
      <c r="AI344" s="52" t="s">
        <v>121</v>
      </c>
      <c r="AJ344" s="52" t="s">
        <v>4</v>
      </c>
      <c r="AK344" s="4" t="s">
        <v>630</v>
      </c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22.5" hidden="false" customHeight="false" outlineLevel="0" collapsed="false">
      <c r="A345" s="54"/>
      <c r="B345" s="55" t="s">
        <v>42</v>
      </c>
      <c r="C345" s="56"/>
      <c r="D345" s="57"/>
      <c r="E345" s="56" t="s">
        <v>1046</v>
      </c>
      <c r="F345" s="56" t="s">
        <v>1059</v>
      </c>
      <c r="G345" s="58" t="s">
        <v>60</v>
      </c>
      <c r="H345" s="58" t="n">
        <v>9709</v>
      </c>
      <c r="I345" s="57" t="n">
        <v>550</v>
      </c>
      <c r="J345" s="57" t="s">
        <v>46</v>
      </c>
      <c r="K345" s="57"/>
      <c r="L345" s="53" t="s">
        <v>47</v>
      </c>
      <c r="M345" s="56" t="s">
        <v>1048</v>
      </c>
      <c r="N345" s="0"/>
      <c r="O345" s="53" t="s">
        <v>164</v>
      </c>
      <c r="P345" s="60"/>
      <c r="Q345" s="57" t="n">
        <v>1330</v>
      </c>
      <c r="R345" s="57" t="n">
        <v>1330</v>
      </c>
      <c r="S345" s="61" t="n">
        <f aca="false">+R345-Q345</f>
        <v>0</v>
      </c>
      <c r="T345" s="47" t="s">
        <v>1060</v>
      </c>
      <c r="U345" s="57" t="n">
        <v>1427</v>
      </c>
      <c r="V345" s="1" t="n">
        <v>1497</v>
      </c>
      <c r="W345" s="57" t="n">
        <v>1621</v>
      </c>
      <c r="X345" s="1" t="n">
        <v>1721</v>
      </c>
      <c r="Y345" s="46" t="n">
        <f aca="false">+X345-V345</f>
        <v>224</v>
      </c>
      <c r="Z345" s="61" t="n">
        <f aca="false">+X345-W345</f>
        <v>100</v>
      </c>
      <c r="AA345" s="47" t="s">
        <v>276</v>
      </c>
      <c r="AB345" s="71"/>
      <c r="AD345" s="62" t="n">
        <v>300785</v>
      </c>
      <c r="AE345" s="62" t="n">
        <v>125826</v>
      </c>
      <c r="AF345" s="63" t="s">
        <v>70</v>
      </c>
      <c r="AG345" s="64" t="n">
        <v>0.07</v>
      </c>
      <c r="AH345" s="65"/>
      <c r="AI345" s="66" t="s">
        <v>121</v>
      </c>
      <c r="AJ345" s="66" t="s">
        <v>4</v>
      </c>
      <c r="AK345" s="57" t="s">
        <v>630</v>
      </c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</row>
    <row r="346" customFormat="false" ht="12.75" hidden="false" customHeight="false" outlineLevel="0" collapsed="false">
      <c r="A346" s="54"/>
      <c r="B346" s="55" t="s">
        <v>42</v>
      </c>
      <c r="C346" s="56"/>
      <c r="D346" s="57"/>
      <c r="E346" s="56" t="s">
        <v>772</v>
      </c>
      <c r="F346" s="56" t="s">
        <v>1061</v>
      </c>
      <c r="G346" s="58" t="s">
        <v>60</v>
      </c>
      <c r="H346" s="58" t="n">
        <v>6120</v>
      </c>
      <c r="I346" s="57" t="n">
        <v>650</v>
      </c>
      <c r="J346" s="57" t="s">
        <v>46</v>
      </c>
      <c r="K346" s="57"/>
      <c r="L346" s="53" t="s">
        <v>47</v>
      </c>
      <c r="M346" s="56" t="s">
        <v>774</v>
      </c>
      <c r="N346" s="0"/>
      <c r="O346" s="53" t="s">
        <v>185</v>
      </c>
      <c r="P346" s="60"/>
      <c r="Q346" s="53" t="n">
        <v>110</v>
      </c>
      <c r="R346" s="53" t="n">
        <v>110</v>
      </c>
      <c r="S346" s="61" t="n">
        <f aca="false">+R346-Q346</f>
        <v>0</v>
      </c>
      <c r="T346" s="47" t="s">
        <v>1062</v>
      </c>
      <c r="U346" s="53" t="n">
        <v>301</v>
      </c>
      <c r="V346" s="53" t="n">
        <v>301</v>
      </c>
      <c r="W346" s="53" t="n">
        <v>301</v>
      </c>
      <c r="X346" s="53" t="n">
        <v>301</v>
      </c>
      <c r="Y346" s="46" t="n">
        <f aca="false">+X346-V346</f>
        <v>0</v>
      </c>
      <c r="Z346" s="61" t="n">
        <f aca="false">+X346-W346</f>
        <v>0</v>
      </c>
      <c r="AA346" s="15" t="s">
        <v>63</v>
      </c>
      <c r="AB346" s="71"/>
      <c r="AD346" s="62" t="n">
        <v>332006</v>
      </c>
      <c r="AE346" s="62" t="n">
        <v>138538</v>
      </c>
      <c r="AF346" s="63" t="s">
        <v>52</v>
      </c>
      <c r="AG346" s="84" t="n">
        <v>0.045</v>
      </c>
      <c r="AH346" s="65"/>
      <c r="AI346" s="66" t="s">
        <v>53</v>
      </c>
      <c r="AJ346" s="66" t="s">
        <v>4</v>
      </c>
      <c r="AK346" s="57" t="s">
        <v>775</v>
      </c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12.75" hidden="false" customHeight="false" outlineLevel="0" collapsed="false">
      <c r="A347" s="43"/>
      <c r="B347" s="11" t="s">
        <v>42</v>
      </c>
      <c r="E347" s="3" t="s">
        <v>1063</v>
      </c>
      <c r="F347" s="3" t="s">
        <v>1064</v>
      </c>
      <c r="G347" s="6" t="s">
        <v>60</v>
      </c>
      <c r="H347" s="6" t="n">
        <v>6114</v>
      </c>
      <c r="I347" s="4" t="n">
        <v>600</v>
      </c>
      <c r="J347" s="4" t="s">
        <v>46</v>
      </c>
      <c r="L347" s="1" t="s">
        <v>47</v>
      </c>
      <c r="M347" s="3" t="s">
        <v>1065</v>
      </c>
      <c r="N347" s="45"/>
      <c r="O347" s="1" t="s">
        <v>1066</v>
      </c>
      <c r="Q347" s="1" t="n">
        <v>13</v>
      </c>
      <c r="R347" s="1" t="n">
        <v>13</v>
      </c>
      <c r="S347" s="14" t="n">
        <f aca="false">+R347-Q347</f>
        <v>0</v>
      </c>
      <c r="T347" s="15" t="s">
        <v>69</v>
      </c>
      <c r="U347" s="1" t="n">
        <v>0</v>
      </c>
      <c r="V347" s="1" t="n">
        <v>7</v>
      </c>
      <c r="W347" s="1" t="n">
        <v>0</v>
      </c>
      <c r="X347" s="1" t="n">
        <v>1</v>
      </c>
      <c r="Y347" s="46" t="n">
        <f aca="false">+X347-V347</f>
        <v>-6</v>
      </c>
      <c r="Z347" s="14" t="n">
        <f aca="false">+X347-W347</f>
        <v>1</v>
      </c>
      <c r="AA347" s="15" t="s">
        <v>69</v>
      </c>
      <c r="AB347" s="15"/>
      <c r="AC347" s="45"/>
      <c r="AD347" s="5" t="n">
        <v>361740</v>
      </c>
      <c r="AE347" s="5" t="n">
        <v>133311</v>
      </c>
      <c r="AF347" s="49" t="s">
        <v>52</v>
      </c>
      <c r="AG347" s="50" t="n">
        <v>0.028</v>
      </c>
      <c r="AH347" s="51"/>
      <c r="AI347" s="52" t="s">
        <v>53</v>
      </c>
      <c r="AJ347" s="52" t="s">
        <v>4</v>
      </c>
      <c r="AK347" s="4" t="s">
        <v>1067</v>
      </c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12.75" hidden="false" customHeight="false" outlineLevel="0" collapsed="false">
      <c r="A348" s="54"/>
      <c r="B348" s="55" t="s">
        <v>42</v>
      </c>
      <c r="C348" s="70"/>
      <c r="D348" s="53"/>
      <c r="E348" s="56" t="s">
        <v>1063</v>
      </c>
      <c r="F348" s="56" t="s">
        <v>1068</v>
      </c>
      <c r="G348" s="58" t="s">
        <v>60</v>
      </c>
      <c r="H348" s="58" t="n">
        <v>6364</v>
      </c>
      <c r="I348" s="57" t="n">
        <v>600</v>
      </c>
      <c r="J348" s="57" t="s">
        <v>46</v>
      </c>
      <c r="K348" s="57"/>
      <c r="L348" s="53" t="s">
        <v>47</v>
      </c>
      <c r="M348" s="56" t="s">
        <v>1065</v>
      </c>
      <c r="N348" s="0"/>
      <c r="O348" s="53" t="s">
        <v>49</v>
      </c>
      <c r="P348" s="60"/>
      <c r="Q348" s="53" t="n">
        <v>170</v>
      </c>
      <c r="R348" s="53" t="n">
        <v>170</v>
      </c>
      <c r="S348" s="61" t="n">
        <f aca="false">+R348-Q348</f>
        <v>0</v>
      </c>
      <c r="T348" s="47" t="s">
        <v>63</v>
      </c>
      <c r="U348" s="53" t="n">
        <v>183</v>
      </c>
      <c r="V348" s="53" t="n">
        <v>183</v>
      </c>
      <c r="W348" s="53" t="n">
        <v>187</v>
      </c>
      <c r="X348" s="53" t="n">
        <v>187</v>
      </c>
      <c r="Y348" s="46" t="n">
        <f aca="false">+X348-V348</f>
        <v>4</v>
      </c>
      <c r="Z348" s="61" t="n">
        <f aca="false">+X348-W348</f>
        <v>0</v>
      </c>
      <c r="AA348" s="47" t="s">
        <v>69</v>
      </c>
      <c r="AB348" s="47"/>
      <c r="AD348" s="62" t="n">
        <v>361739</v>
      </c>
      <c r="AE348" s="62" t="n">
        <v>139062</v>
      </c>
      <c r="AF348" s="63" t="s">
        <v>52</v>
      </c>
      <c r="AG348" s="9" t="n">
        <v>0.33</v>
      </c>
      <c r="AH348" s="77" t="n">
        <v>9906</v>
      </c>
      <c r="AI348" s="5" t="s">
        <v>71</v>
      </c>
      <c r="AJ348" s="66" t="s">
        <v>4</v>
      </c>
      <c r="AK348" s="57" t="s">
        <v>1067</v>
      </c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</row>
    <row r="349" customFormat="false" ht="12.75" hidden="false" customHeight="false" outlineLevel="0" collapsed="false">
      <c r="A349" s="43"/>
      <c r="B349" s="11" t="s">
        <v>42</v>
      </c>
      <c r="E349" s="3" t="s">
        <v>1069</v>
      </c>
      <c r="F349" s="3" t="s">
        <v>1070</v>
      </c>
      <c r="G349" s="6" t="s">
        <v>60</v>
      </c>
      <c r="H349" s="6" t="n">
        <v>9675</v>
      </c>
      <c r="I349" s="4" t="n">
        <v>556</v>
      </c>
      <c r="J349" s="4" t="s">
        <v>46</v>
      </c>
      <c r="L349" s="1" t="s">
        <v>47</v>
      </c>
      <c r="M349" s="3" t="s">
        <v>1071</v>
      </c>
      <c r="N349" s="45"/>
      <c r="O349" s="1" t="s">
        <v>76</v>
      </c>
      <c r="Q349" s="1" t="n">
        <v>337</v>
      </c>
      <c r="R349" s="1" t="n">
        <v>337</v>
      </c>
      <c r="S349" s="14" t="n">
        <f aca="false">+R349-Q349</f>
        <v>0</v>
      </c>
      <c r="T349" s="15" t="s">
        <v>63</v>
      </c>
      <c r="U349" s="1" t="n">
        <v>57</v>
      </c>
      <c r="V349" s="1" t="n">
        <v>57</v>
      </c>
      <c r="W349" s="1" t="n">
        <v>57</v>
      </c>
      <c r="X349" s="1" t="n">
        <v>57</v>
      </c>
      <c r="Y349" s="46" t="n">
        <f aca="false">+X349-V349</f>
        <v>0</v>
      </c>
      <c r="Z349" s="14" t="n">
        <f aca="false">+X349-W349</f>
        <v>0</v>
      </c>
      <c r="AA349" s="47" t="s">
        <v>69</v>
      </c>
      <c r="AB349" s="48"/>
      <c r="AC349" s="45"/>
      <c r="AD349" s="5" t="n">
        <v>136533</v>
      </c>
      <c r="AE349" s="5" t="n">
        <v>125819</v>
      </c>
      <c r="AF349" s="49" t="s">
        <v>70</v>
      </c>
      <c r="AG349" s="75" t="n">
        <v>0.33</v>
      </c>
      <c r="AH349" s="76" t="n">
        <v>9906</v>
      </c>
      <c r="AI349" s="5" t="s">
        <v>71</v>
      </c>
      <c r="AJ349" s="52" t="s">
        <v>4</v>
      </c>
      <c r="AK349" s="4" t="s">
        <v>1072</v>
      </c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22.5" hidden="false" customHeight="false" outlineLevel="0" collapsed="false">
      <c r="A350" s="43"/>
      <c r="B350" s="11" t="s">
        <v>42</v>
      </c>
      <c r="E350" s="3" t="s">
        <v>699</v>
      </c>
      <c r="F350" s="3" t="s">
        <v>1073</v>
      </c>
      <c r="G350" s="6" t="s">
        <v>60</v>
      </c>
      <c r="H350" s="6" t="n">
        <v>6403</v>
      </c>
      <c r="I350" s="4" t="n">
        <v>460</v>
      </c>
      <c r="J350" s="4" t="s">
        <v>46</v>
      </c>
      <c r="L350" s="1" t="s">
        <v>47</v>
      </c>
      <c r="M350" s="3" t="s">
        <v>432</v>
      </c>
      <c r="N350" s="45"/>
      <c r="O350" s="1" t="s">
        <v>738</v>
      </c>
      <c r="Q350" s="1" t="n">
        <v>871</v>
      </c>
      <c r="R350" s="1" t="n">
        <v>871</v>
      </c>
      <c r="S350" s="14" t="n">
        <f aca="false">+R350-Q350</f>
        <v>0</v>
      </c>
      <c r="T350" s="15" t="s">
        <v>166</v>
      </c>
      <c r="U350" s="1" t="n">
        <v>922</v>
      </c>
      <c r="V350" s="1" t="n">
        <v>922</v>
      </c>
      <c r="W350" s="1" t="n">
        <v>815</v>
      </c>
      <c r="X350" s="1" t="n">
        <v>815</v>
      </c>
      <c r="Y350" s="46" t="n">
        <f aca="false">+X350-V350</f>
        <v>-107</v>
      </c>
      <c r="Z350" s="14" t="n">
        <f aca="false">+X350-W350</f>
        <v>0</v>
      </c>
      <c r="AA350" s="15" t="s">
        <v>166</v>
      </c>
      <c r="AB350" s="48"/>
      <c r="AC350" s="45"/>
      <c r="AD350" s="5" t="n">
        <v>332625</v>
      </c>
      <c r="AE350" s="5" t="n">
        <v>40250</v>
      </c>
      <c r="AF350" s="49" t="s">
        <v>52</v>
      </c>
      <c r="AG350" s="50" t="n">
        <v>0.055</v>
      </c>
      <c r="AH350" s="51"/>
      <c r="AI350" s="52" t="s">
        <v>121</v>
      </c>
      <c r="AJ350" s="52" t="s">
        <v>4</v>
      </c>
      <c r="AK350" s="4" t="s">
        <v>64</v>
      </c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</row>
    <row r="351" customFormat="false" ht="12.75" hidden="false" customHeight="false" outlineLevel="0" collapsed="false">
      <c r="A351" s="54"/>
      <c r="B351" s="55" t="s">
        <v>42</v>
      </c>
      <c r="C351" s="56"/>
      <c r="D351" s="57"/>
      <c r="E351" s="56" t="s">
        <v>1074</v>
      </c>
      <c r="F351" s="56" t="s">
        <v>1075</v>
      </c>
      <c r="G351" s="58" t="s">
        <v>60</v>
      </c>
      <c r="H351" s="58" t="n">
        <v>9673</v>
      </c>
      <c r="I351" s="57" t="n">
        <v>550</v>
      </c>
      <c r="J351" s="57" t="s">
        <v>46</v>
      </c>
      <c r="K351" s="57"/>
      <c r="L351" s="53" t="s">
        <v>47</v>
      </c>
      <c r="M351" s="56" t="s">
        <v>1076</v>
      </c>
      <c r="N351" s="0"/>
      <c r="O351" s="53" t="s">
        <v>86</v>
      </c>
      <c r="P351" s="60"/>
      <c r="Q351" s="53" t="n">
        <v>47</v>
      </c>
      <c r="R351" s="53" t="n">
        <v>47</v>
      </c>
      <c r="S351" s="61" t="n">
        <f aca="false">+R351-Q351</f>
        <v>0</v>
      </c>
      <c r="T351" s="47" t="s">
        <v>1077</v>
      </c>
      <c r="U351" s="53" t="n">
        <v>8</v>
      </c>
      <c r="V351" s="53" t="n">
        <v>8</v>
      </c>
      <c r="W351" s="53" t="n">
        <v>12</v>
      </c>
      <c r="X351" s="53" t="n">
        <v>12</v>
      </c>
      <c r="Y351" s="46" t="n">
        <f aca="false">+X351-V351</f>
        <v>4</v>
      </c>
      <c r="Z351" s="61" t="n">
        <f aca="false">+X351-W351</f>
        <v>0</v>
      </c>
      <c r="AA351" s="47" t="s">
        <v>69</v>
      </c>
      <c r="AB351" s="71"/>
      <c r="AD351" s="62" t="n">
        <v>309649</v>
      </c>
      <c r="AE351" s="62" t="n">
        <v>138122</v>
      </c>
      <c r="AF351" s="63" t="s">
        <v>52</v>
      </c>
      <c r="AG351" s="9" t="n">
        <v>0.13</v>
      </c>
      <c r="AH351" s="67" t="n">
        <v>9909</v>
      </c>
      <c r="AI351" s="53" t="s">
        <v>264</v>
      </c>
      <c r="AJ351" s="66" t="s">
        <v>4</v>
      </c>
      <c r="AK351" s="57" t="s">
        <v>1078</v>
      </c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  <c r="GB351" s="0"/>
      <c r="GC351" s="0"/>
      <c r="GD351" s="0"/>
      <c r="GE351" s="0"/>
      <c r="GF351" s="0"/>
      <c r="GG351" s="0"/>
      <c r="GH351" s="0"/>
      <c r="GI351" s="0"/>
      <c r="GJ351" s="0"/>
      <c r="GK351" s="0"/>
      <c r="GL351" s="0"/>
      <c r="GM351" s="0"/>
      <c r="GN351" s="0"/>
      <c r="GO351" s="0"/>
      <c r="GP351" s="0"/>
      <c r="GQ351" s="0"/>
      <c r="GR351" s="0"/>
      <c r="GS351" s="0"/>
      <c r="GT351" s="0"/>
      <c r="GU351" s="0"/>
      <c r="GV351" s="0"/>
      <c r="GW351" s="0"/>
      <c r="GX351" s="0"/>
      <c r="GY351" s="0"/>
      <c r="GZ351" s="0"/>
      <c r="HA351" s="0"/>
      <c r="HB351" s="0"/>
      <c r="HC351" s="0"/>
      <c r="HD351" s="0"/>
      <c r="HE351" s="0"/>
      <c r="HF351" s="0"/>
      <c r="HG351" s="0"/>
      <c r="HH351" s="0"/>
      <c r="HI351" s="0"/>
      <c r="HJ351" s="0"/>
      <c r="HK351" s="0"/>
      <c r="HL351" s="0"/>
      <c r="HM351" s="0"/>
      <c r="HN351" s="0"/>
      <c r="HO351" s="0"/>
      <c r="HP351" s="0"/>
      <c r="HQ351" s="0"/>
      <c r="HR351" s="0"/>
      <c r="HS351" s="0"/>
      <c r="HT351" s="0"/>
      <c r="HU351" s="0"/>
      <c r="HV351" s="0"/>
      <c r="HW351" s="0"/>
      <c r="HX351" s="0"/>
      <c r="HY351" s="0"/>
      <c r="HZ351" s="0"/>
      <c r="IA351" s="0"/>
      <c r="IB351" s="0"/>
      <c r="IC351" s="0"/>
      <c r="ID351" s="0"/>
      <c r="IE351" s="0"/>
      <c r="IF351" s="0"/>
      <c r="IG351" s="0"/>
      <c r="IH351" s="0"/>
      <c r="II351" s="0"/>
      <c r="IJ351" s="0"/>
      <c r="IK351" s="0"/>
      <c r="IL351" s="0"/>
      <c r="IM351" s="0"/>
      <c r="IN351" s="0"/>
      <c r="IO351" s="0"/>
      <c r="IP351" s="0"/>
      <c r="IQ351" s="0"/>
      <c r="IR351" s="0"/>
      <c r="IS351" s="0"/>
      <c r="IT351" s="0"/>
      <c r="IU351" s="0"/>
      <c r="IV351" s="0"/>
      <c r="IW351" s="0"/>
    </row>
    <row r="352" customFormat="false" ht="12.75" hidden="false" customHeight="false" outlineLevel="0" collapsed="false">
      <c r="A352" s="54"/>
      <c r="B352" s="55" t="s">
        <v>42</v>
      </c>
      <c r="C352" s="56"/>
      <c r="D352" s="57"/>
      <c r="E352" s="56" t="s">
        <v>1079</v>
      </c>
      <c r="F352" s="56" t="s">
        <v>1080</v>
      </c>
      <c r="G352" s="58" t="s">
        <v>60</v>
      </c>
      <c r="H352" s="58" t="n">
        <v>9626</v>
      </c>
      <c r="I352" s="57" t="n">
        <v>765</v>
      </c>
      <c r="J352" s="57" t="s">
        <v>46</v>
      </c>
      <c r="K352" s="57" t="n">
        <v>1</v>
      </c>
      <c r="L352" s="53" t="s">
        <v>47</v>
      </c>
      <c r="M352" s="56" t="s">
        <v>1079</v>
      </c>
      <c r="N352" s="0"/>
      <c r="O352" s="53" t="s">
        <v>68</v>
      </c>
      <c r="P352" s="60"/>
      <c r="Q352" s="53" t="n">
        <v>897</v>
      </c>
      <c r="R352" s="53" t="n">
        <v>897</v>
      </c>
      <c r="S352" s="61" t="n">
        <f aca="false">+R352-Q352</f>
        <v>0</v>
      </c>
      <c r="T352" s="47" t="s">
        <v>63</v>
      </c>
      <c r="U352" s="53" t="n">
        <v>820</v>
      </c>
      <c r="V352" s="53" t="n">
        <v>820</v>
      </c>
      <c r="W352" s="53" t="n">
        <v>931</v>
      </c>
      <c r="X352" s="53" t="n">
        <v>931</v>
      </c>
      <c r="Y352" s="46" t="n">
        <f aca="false">+X352-V352</f>
        <v>111</v>
      </c>
      <c r="Z352" s="61" t="n">
        <f aca="false">+X352-W352</f>
        <v>0</v>
      </c>
      <c r="AA352" s="47" t="s">
        <v>63</v>
      </c>
      <c r="AB352" s="71"/>
      <c r="AD352" s="0"/>
      <c r="AE352" s="62" t="n">
        <v>138372</v>
      </c>
      <c r="AF352" s="63" t="s">
        <v>52</v>
      </c>
      <c r="AG352" s="75" t="n">
        <v>0.08</v>
      </c>
      <c r="AH352" s="76" t="n">
        <v>9906</v>
      </c>
      <c r="AI352" s="5" t="s">
        <v>71</v>
      </c>
      <c r="AJ352" s="66"/>
      <c r="AK352" s="57" t="s">
        <v>1081</v>
      </c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</row>
    <row r="353" customFormat="false" ht="12.75" hidden="false" customHeight="false" outlineLevel="0" collapsed="false">
      <c r="A353" s="54"/>
      <c r="B353" s="55" t="n">
        <v>36325</v>
      </c>
      <c r="C353" s="56"/>
      <c r="D353" s="57"/>
      <c r="E353" s="70" t="s">
        <v>1082</v>
      </c>
      <c r="F353" s="68" t="s">
        <v>920</v>
      </c>
      <c r="G353" s="58" t="s">
        <v>60</v>
      </c>
      <c r="H353" s="5" t="n">
        <v>6674</v>
      </c>
      <c r="I353" s="53"/>
      <c r="J353" s="79"/>
      <c r="K353" s="53" t="n">
        <v>1</v>
      </c>
      <c r="L353" s="70"/>
      <c r="M353" s="70" t="s">
        <v>151</v>
      </c>
      <c r="N353" s="53" t="s">
        <v>152</v>
      </c>
      <c r="O353" s="53" t="s">
        <v>125</v>
      </c>
      <c r="P353" s="60"/>
      <c r="Q353" s="53"/>
      <c r="R353" s="61"/>
      <c r="S353" s="61" t="n">
        <f aca="false">+R353-Q353</f>
        <v>0</v>
      </c>
      <c r="T353" s="47" t="s">
        <v>153</v>
      </c>
      <c r="U353" s="53" t="n">
        <v>185</v>
      </c>
      <c r="V353" s="53" t="n">
        <v>185</v>
      </c>
      <c r="W353" s="53" t="n">
        <v>347</v>
      </c>
      <c r="X353" s="53" t="n">
        <v>347</v>
      </c>
      <c r="Y353" s="46" t="n">
        <f aca="false">+X353-V353</f>
        <v>162</v>
      </c>
      <c r="Z353" s="61" t="n">
        <f aca="false">+X353-W353</f>
        <v>0</v>
      </c>
      <c r="AA353" s="47" t="s">
        <v>69</v>
      </c>
      <c r="AB353" s="71"/>
      <c r="AD353" s="62"/>
      <c r="AE353" s="62" t="n">
        <v>138026</v>
      </c>
      <c r="AF353" s="59" t="s">
        <v>52</v>
      </c>
      <c r="AG353" s="64" t="n">
        <v>0.065</v>
      </c>
      <c r="AH353" s="80"/>
      <c r="AI353" s="66" t="s">
        <v>53</v>
      </c>
      <c r="AJ353" s="66" t="s">
        <v>4</v>
      </c>
      <c r="AK353" s="53"/>
      <c r="AL353" s="110"/>
      <c r="AM353" s="110"/>
      <c r="AN353" s="110"/>
      <c r="AO353" s="110"/>
      <c r="AP353" s="110"/>
      <c r="AQ353" s="110"/>
      <c r="AR353" s="110"/>
      <c r="AS353" s="110"/>
      <c r="AT353" s="110"/>
      <c r="AU353" s="110"/>
      <c r="AV353" s="110"/>
      <c r="AW353" s="110"/>
      <c r="AX353" s="110"/>
      <c r="AY353" s="110"/>
      <c r="AZ353" s="110"/>
      <c r="BA353" s="110"/>
      <c r="BB353" s="110"/>
      <c r="BC353" s="110"/>
      <c r="BD353" s="110"/>
      <c r="BE353" s="110"/>
      <c r="BF353" s="110"/>
      <c r="BG353" s="110"/>
      <c r="BH353" s="110"/>
      <c r="BI353" s="110"/>
      <c r="BJ353" s="110"/>
      <c r="BK353" s="110"/>
      <c r="BL353" s="110"/>
      <c r="BM353" s="110"/>
      <c r="BN353" s="110"/>
      <c r="BO353" s="110"/>
      <c r="BP353" s="110"/>
      <c r="BQ353" s="110"/>
      <c r="BR353" s="110"/>
      <c r="BS353" s="110"/>
      <c r="BT353" s="110"/>
      <c r="BU353" s="110"/>
      <c r="BV353" s="110"/>
      <c r="BW353" s="110"/>
      <c r="BX353" s="110"/>
      <c r="BY353" s="110"/>
      <c r="BZ353" s="110"/>
      <c r="CA353" s="110"/>
      <c r="CB353" s="110"/>
      <c r="CC353" s="110"/>
      <c r="CD353" s="110"/>
      <c r="CE353" s="110"/>
      <c r="CF353" s="110"/>
      <c r="CG353" s="110"/>
      <c r="CH353" s="110"/>
      <c r="CI353" s="110"/>
      <c r="CJ353" s="110"/>
      <c r="CK353" s="110"/>
      <c r="CL353" s="110"/>
      <c r="CM353" s="110"/>
      <c r="CN353" s="110"/>
      <c r="CO353" s="110"/>
      <c r="CP353" s="110"/>
      <c r="CQ353" s="110"/>
      <c r="CR353" s="110"/>
      <c r="CS353" s="110"/>
      <c r="CT353" s="110"/>
      <c r="CU353" s="110"/>
      <c r="CV353" s="110"/>
      <c r="CW353" s="110"/>
      <c r="CX353" s="110"/>
      <c r="CY353" s="110"/>
      <c r="CZ353" s="110"/>
      <c r="DA353" s="110"/>
      <c r="DB353" s="110"/>
      <c r="DC353" s="110"/>
      <c r="DD353" s="110"/>
      <c r="DE353" s="110"/>
      <c r="DF353" s="110"/>
      <c r="DG353" s="110"/>
      <c r="DH353" s="110"/>
      <c r="DI353" s="110"/>
      <c r="DJ353" s="110"/>
      <c r="DK353" s="110"/>
      <c r="DL353" s="110"/>
      <c r="DM353" s="110"/>
      <c r="DN353" s="110"/>
      <c r="DO353" s="110"/>
      <c r="DP353" s="110"/>
      <c r="DQ353" s="110"/>
      <c r="DR353" s="110"/>
      <c r="DS353" s="110"/>
      <c r="DT353" s="110"/>
      <c r="DU353" s="110"/>
      <c r="DV353" s="110"/>
      <c r="DW353" s="110"/>
      <c r="DX353" s="110"/>
      <c r="DY353" s="110"/>
      <c r="DZ353" s="110"/>
      <c r="EA353" s="110"/>
      <c r="EB353" s="110"/>
      <c r="EC353" s="110"/>
      <c r="ED353" s="110"/>
      <c r="EE353" s="110"/>
      <c r="EF353" s="110"/>
      <c r="EG353" s="110"/>
      <c r="EH353" s="110"/>
      <c r="EI353" s="110"/>
      <c r="EJ353" s="110"/>
      <c r="EK353" s="110"/>
      <c r="EL353" s="110"/>
      <c r="EM353" s="110"/>
      <c r="EN353" s="110"/>
      <c r="EO353" s="110"/>
      <c r="EP353" s="110"/>
      <c r="EQ353" s="110"/>
      <c r="ER353" s="110"/>
      <c r="ES353" s="110"/>
      <c r="ET353" s="110"/>
      <c r="EU353" s="110"/>
      <c r="EV353" s="110"/>
      <c r="EW353" s="110"/>
      <c r="EX353" s="110"/>
      <c r="EY353" s="110"/>
      <c r="EZ353" s="110"/>
      <c r="FA353" s="110"/>
      <c r="FB353" s="110"/>
      <c r="FC353" s="110"/>
      <c r="FD353" s="110"/>
      <c r="FE353" s="110"/>
      <c r="FF353" s="110"/>
      <c r="FG353" s="110"/>
      <c r="FH353" s="110"/>
      <c r="FI353" s="110"/>
      <c r="FJ353" s="110"/>
      <c r="FK353" s="110"/>
      <c r="FL353" s="110"/>
      <c r="FM353" s="110"/>
      <c r="FN353" s="110"/>
      <c r="FO353" s="110"/>
      <c r="FP353" s="110"/>
      <c r="FQ353" s="110"/>
      <c r="FR353" s="110"/>
      <c r="FS353" s="110"/>
      <c r="FT353" s="110"/>
      <c r="FU353" s="110"/>
      <c r="FV353" s="110"/>
      <c r="FW353" s="110"/>
      <c r="FX353" s="110"/>
      <c r="FY353" s="110"/>
      <c r="FZ353" s="110"/>
      <c r="GA353" s="110"/>
      <c r="GB353" s="110"/>
      <c r="GC353" s="110"/>
      <c r="GD353" s="110"/>
      <c r="GE353" s="110"/>
      <c r="GF353" s="110"/>
      <c r="GG353" s="110"/>
      <c r="GH353" s="110"/>
      <c r="GI353" s="110"/>
      <c r="GJ353" s="110"/>
      <c r="GK353" s="110"/>
      <c r="GL353" s="110"/>
      <c r="GM353" s="110"/>
      <c r="GN353" s="110"/>
      <c r="GO353" s="110"/>
      <c r="GP353" s="110"/>
      <c r="GQ353" s="110"/>
      <c r="GR353" s="110"/>
      <c r="GS353" s="110"/>
      <c r="GT353" s="110"/>
      <c r="GU353" s="110"/>
      <c r="GV353" s="110"/>
      <c r="GW353" s="110"/>
      <c r="GX353" s="110"/>
      <c r="GY353" s="110"/>
      <c r="GZ353" s="110"/>
      <c r="HA353" s="110"/>
      <c r="HB353" s="110"/>
      <c r="HC353" s="110"/>
      <c r="HD353" s="110"/>
      <c r="HE353" s="110"/>
      <c r="HF353" s="110"/>
      <c r="HG353" s="110"/>
      <c r="HH353" s="110"/>
      <c r="HI353" s="110"/>
      <c r="HJ353" s="110"/>
      <c r="HK353" s="110"/>
      <c r="HL353" s="110"/>
      <c r="HM353" s="110"/>
      <c r="HN353" s="110"/>
      <c r="HO353" s="110"/>
      <c r="HP353" s="110"/>
      <c r="HQ353" s="110"/>
      <c r="HR353" s="110"/>
      <c r="HS353" s="110"/>
      <c r="HT353" s="110"/>
      <c r="HU353" s="110"/>
      <c r="HV353" s="110"/>
      <c r="HW353" s="110"/>
      <c r="HX353" s="110"/>
      <c r="HY353" s="110"/>
      <c r="HZ353" s="110"/>
      <c r="IA353" s="110"/>
      <c r="IB353" s="110"/>
      <c r="IC353" s="110"/>
      <c r="ID353" s="110"/>
      <c r="IE353" s="110"/>
      <c r="IF353" s="110"/>
      <c r="IG353" s="110"/>
      <c r="IH353" s="110"/>
      <c r="II353" s="110"/>
      <c r="IJ353" s="110"/>
      <c r="IK353" s="110"/>
      <c r="IL353" s="110"/>
      <c r="IM353" s="110"/>
      <c r="IN353" s="110"/>
      <c r="IO353" s="110"/>
      <c r="IP353" s="110"/>
      <c r="IQ353" s="110"/>
      <c r="IR353" s="110"/>
      <c r="IS353" s="110"/>
      <c r="IT353" s="110"/>
      <c r="IU353" s="110"/>
      <c r="IV353" s="110"/>
      <c r="IW353" s="110"/>
    </row>
    <row r="354" customFormat="false" ht="12.75" hidden="false" customHeight="false" outlineLevel="0" collapsed="false">
      <c r="A354" s="43"/>
      <c r="B354" s="11" t="n">
        <v>36325</v>
      </c>
      <c r="E354" s="68" t="s">
        <v>1083</v>
      </c>
      <c r="F354" s="68" t="s">
        <v>1084</v>
      </c>
      <c r="G354" s="6" t="s">
        <v>60</v>
      </c>
      <c r="H354" s="5" t="n">
        <v>6673</v>
      </c>
      <c r="I354" s="1"/>
      <c r="J354" s="69"/>
      <c r="K354" s="1"/>
      <c r="L354" s="68"/>
      <c r="M354" s="68"/>
      <c r="N354" s="1" t="s">
        <v>152</v>
      </c>
      <c r="O354" s="53" t="s">
        <v>62</v>
      </c>
      <c r="Q354" s="1"/>
      <c r="R354" s="14"/>
      <c r="S354" s="14" t="n">
        <f aca="false">+R354-Q354</f>
        <v>0</v>
      </c>
      <c r="T354" s="15"/>
      <c r="U354" s="1"/>
      <c r="V354" s="14" t="n">
        <v>60</v>
      </c>
      <c r="W354" s="1" t="n">
        <v>60</v>
      </c>
      <c r="X354" s="1" t="n">
        <v>60</v>
      </c>
      <c r="Y354" s="46" t="n">
        <f aca="false">+X354-V354</f>
        <v>0</v>
      </c>
      <c r="Z354" s="14" t="n">
        <f aca="false">+X354-W354</f>
        <v>0</v>
      </c>
      <c r="AA354" s="15" t="s">
        <v>166</v>
      </c>
      <c r="AB354" s="48"/>
      <c r="AC354" s="45"/>
      <c r="AD354" s="5"/>
      <c r="AE354" s="5" t="s">
        <v>202</v>
      </c>
      <c r="AF354" s="44" t="s">
        <v>70</v>
      </c>
      <c r="AG354" s="50"/>
      <c r="AH354" s="73"/>
      <c r="AI354" s="52"/>
      <c r="AJ354" s="52" t="s">
        <v>4</v>
      </c>
      <c r="AK354" s="1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  <c r="CE354" s="0"/>
      <c r="CF354" s="0"/>
      <c r="CG354" s="0"/>
      <c r="CH354" s="0"/>
      <c r="CI354" s="0"/>
      <c r="CJ354" s="0"/>
      <c r="CK354" s="0"/>
      <c r="CL354" s="0"/>
      <c r="CM354" s="0"/>
      <c r="CN354" s="0"/>
      <c r="CO354" s="0"/>
      <c r="CP354" s="0"/>
      <c r="CQ354" s="0"/>
      <c r="CR354" s="0"/>
      <c r="CS354" s="0"/>
      <c r="CT354" s="0"/>
      <c r="CU354" s="0"/>
      <c r="CV354" s="0"/>
      <c r="CW354" s="0"/>
      <c r="CX354" s="0"/>
      <c r="CY354" s="0"/>
      <c r="CZ354" s="0"/>
      <c r="DA354" s="0"/>
      <c r="DB354" s="0"/>
      <c r="DC354" s="0"/>
      <c r="DD354" s="0"/>
      <c r="DE354" s="0"/>
      <c r="DF354" s="0"/>
      <c r="DG354" s="0"/>
      <c r="DH354" s="0"/>
      <c r="DI354" s="0"/>
      <c r="DJ354" s="0"/>
      <c r="DK354" s="0"/>
      <c r="DL354" s="0"/>
      <c r="DM354" s="0"/>
      <c r="DN354" s="0"/>
      <c r="DO354" s="0"/>
      <c r="DP354" s="0"/>
      <c r="DQ354" s="0"/>
      <c r="DR354" s="0"/>
      <c r="DS354" s="0"/>
      <c r="DT354" s="0"/>
      <c r="DU354" s="0"/>
      <c r="DV354" s="0"/>
      <c r="DW354" s="0"/>
      <c r="DX354" s="0"/>
      <c r="DY354" s="0"/>
      <c r="DZ354" s="0"/>
      <c r="EA354" s="0"/>
      <c r="EB354" s="0"/>
      <c r="EC354" s="0"/>
      <c r="ED354" s="0"/>
      <c r="EE354" s="0"/>
      <c r="EF354" s="0"/>
      <c r="EG354" s="0"/>
      <c r="EH354" s="0"/>
      <c r="EI354" s="0"/>
      <c r="EJ354" s="0"/>
      <c r="EK354" s="0"/>
      <c r="EL354" s="0"/>
      <c r="EM354" s="0"/>
      <c r="EN354" s="0"/>
      <c r="EO354" s="0"/>
      <c r="EP354" s="0"/>
      <c r="EQ354" s="0"/>
      <c r="ER354" s="0"/>
      <c r="ES354" s="0"/>
      <c r="ET354" s="0"/>
      <c r="EU354" s="0"/>
      <c r="EV354" s="0"/>
      <c r="EW354" s="0"/>
      <c r="EX354" s="0"/>
      <c r="EY354" s="0"/>
      <c r="EZ354" s="0"/>
      <c r="FA354" s="0"/>
      <c r="FB354" s="0"/>
      <c r="FC354" s="0"/>
      <c r="FD354" s="0"/>
      <c r="FE354" s="0"/>
      <c r="FF354" s="0"/>
      <c r="FG354" s="0"/>
      <c r="FH354" s="0"/>
      <c r="FI354" s="0"/>
      <c r="FJ354" s="0"/>
      <c r="FK354" s="0"/>
      <c r="FL354" s="0"/>
      <c r="FM354" s="0"/>
      <c r="FN354" s="0"/>
      <c r="FO354" s="0"/>
      <c r="FP354" s="0"/>
      <c r="FQ354" s="0"/>
      <c r="FR354" s="0"/>
      <c r="FS354" s="0"/>
      <c r="FT354" s="0"/>
      <c r="FU354" s="0"/>
      <c r="FV354" s="0"/>
      <c r="FW354" s="0"/>
      <c r="FX354" s="0"/>
      <c r="FY354" s="0"/>
      <c r="FZ354" s="0"/>
      <c r="GA354" s="0"/>
      <c r="GB354" s="0"/>
      <c r="GC354" s="0"/>
      <c r="GD354" s="0"/>
      <c r="GE354" s="0"/>
      <c r="GF354" s="0"/>
      <c r="GG354" s="0"/>
      <c r="GH354" s="0"/>
      <c r="GI354" s="0"/>
      <c r="GJ354" s="0"/>
      <c r="GK354" s="0"/>
      <c r="GL354" s="0"/>
      <c r="GM354" s="0"/>
      <c r="GN354" s="0"/>
      <c r="GO354" s="0"/>
      <c r="GP354" s="0"/>
      <c r="GQ354" s="0"/>
      <c r="GR354" s="0"/>
      <c r="GS354" s="0"/>
      <c r="GT354" s="0"/>
      <c r="GU354" s="0"/>
      <c r="GV354" s="0"/>
      <c r="GW354" s="0"/>
      <c r="GX354" s="0"/>
      <c r="GY354" s="0"/>
      <c r="GZ354" s="0"/>
      <c r="HA354" s="0"/>
      <c r="HB354" s="0"/>
      <c r="HC354" s="0"/>
      <c r="HD354" s="0"/>
      <c r="HE354" s="0"/>
      <c r="HF354" s="0"/>
      <c r="HG354" s="0"/>
      <c r="HH354" s="0"/>
      <c r="HI354" s="0"/>
      <c r="HJ354" s="0"/>
      <c r="HK354" s="0"/>
      <c r="HL354" s="0"/>
      <c r="HM354" s="0"/>
      <c r="HN354" s="0"/>
      <c r="HO354" s="0"/>
      <c r="HP354" s="0"/>
      <c r="HQ354" s="0"/>
      <c r="HR354" s="0"/>
      <c r="HS354" s="0"/>
      <c r="HT354" s="0"/>
      <c r="HU354" s="0"/>
      <c r="HV354" s="0"/>
      <c r="HW354" s="0"/>
      <c r="HX354" s="0"/>
      <c r="HY354" s="0"/>
      <c r="HZ354" s="0"/>
      <c r="IA354" s="0"/>
      <c r="IB354" s="0"/>
      <c r="IC354" s="0"/>
      <c r="ID354" s="0"/>
      <c r="IE354" s="0"/>
      <c r="IF354" s="0"/>
      <c r="IG354" s="0"/>
      <c r="IH354" s="0"/>
      <c r="II354" s="0"/>
      <c r="IJ354" s="0"/>
      <c r="IK354" s="0"/>
      <c r="IL354" s="0"/>
      <c r="IM354" s="0"/>
      <c r="IN354" s="0"/>
      <c r="IO354" s="0"/>
      <c r="IP354" s="0"/>
      <c r="IQ354" s="0"/>
      <c r="IR354" s="0"/>
      <c r="IS354" s="0"/>
      <c r="IT354" s="0"/>
      <c r="IU354" s="0"/>
      <c r="IV354" s="0"/>
      <c r="IW354" s="0"/>
    </row>
    <row r="355" customFormat="false" ht="12.75" hidden="false" customHeight="false" outlineLevel="0" collapsed="false">
      <c r="A355" s="43"/>
      <c r="B355" s="11" t="s">
        <v>42</v>
      </c>
      <c r="E355" s="3" t="s">
        <v>1085</v>
      </c>
      <c r="F355" s="3" t="s">
        <v>1086</v>
      </c>
      <c r="G355" s="6" t="s">
        <v>60</v>
      </c>
      <c r="H355" s="6" t="n">
        <v>6798</v>
      </c>
      <c r="I355" s="4" t="n">
        <v>550</v>
      </c>
      <c r="J355" s="4" t="s">
        <v>46</v>
      </c>
      <c r="L355" s="1" t="s">
        <v>47</v>
      </c>
      <c r="M355" s="3" t="s">
        <v>1087</v>
      </c>
      <c r="N355" s="45"/>
      <c r="O355" s="1" t="s">
        <v>86</v>
      </c>
      <c r="Q355" s="1" t="n">
        <v>59</v>
      </c>
      <c r="R355" s="1" t="n">
        <v>59</v>
      </c>
      <c r="S355" s="14" t="n">
        <f aca="false">+R355-Q355</f>
        <v>0</v>
      </c>
      <c r="T355" s="15" t="s">
        <v>63</v>
      </c>
      <c r="U355" s="1" t="n">
        <v>61</v>
      </c>
      <c r="V355" s="1" t="n">
        <v>61</v>
      </c>
      <c r="W355" s="1" t="n">
        <v>71</v>
      </c>
      <c r="X355" s="1" t="n">
        <v>71</v>
      </c>
      <c r="Y355" s="46" t="n">
        <f aca="false">+X355-V355</f>
        <v>10</v>
      </c>
      <c r="Z355" s="14" t="n">
        <f aca="false">+X355-W355</f>
        <v>0</v>
      </c>
      <c r="AA355" s="47" t="s">
        <v>69</v>
      </c>
      <c r="AB355" s="48"/>
      <c r="AC355" s="45"/>
      <c r="AD355" s="5" t="n">
        <v>348119</v>
      </c>
      <c r="AE355" s="5" t="n">
        <v>136192</v>
      </c>
      <c r="AF355" s="49" t="s">
        <v>70</v>
      </c>
      <c r="AG355" s="50" t="n">
        <v>0.095</v>
      </c>
      <c r="AH355" s="51" t="n">
        <v>9812</v>
      </c>
      <c r="AI355" s="52" t="s">
        <v>81</v>
      </c>
      <c r="AJ355" s="52" t="s">
        <v>4</v>
      </c>
      <c r="AK355" s="4" t="s">
        <v>1088</v>
      </c>
      <c r="AL355" s="110"/>
      <c r="AM355" s="110"/>
      <c r="AN355" s="110"/>
      <c r="AO355" s="110"/>
      <c r="AP355" s="110"/>
      <c r="AQ355" s="110"/>
      <c r="AR355" s="110"/>
      <c r="AS355" s="110"/>
      <c r="AT355" s="110"/>
      <c r="AU355" s="110"/>
      <c r="AV355" s="110"/>
      <c r="AW355" s="110"/>
      <c r="AX355" s="110"/>
      <c r="AY355" s="110"/>
      <c r="AZ355" s="110"/>
      <c r="BA355" s="110"/>
      <c r="BB355" s="110"/>
      <c r="BC355" s="110"/>
      <c r="BD355" s="110"/>
      <c r="BE355" s="110"/>
      <c r="BF355" s="110"/>
      <c r="BG355" s="110"/>
      <c r="BH355" s="110"/>
      <c r="BI355" s="110"/>
      <c r="BJ355" s="110"/>
      <c r="BK355" s="110"/>
      <c r="BL355" s="110"/>
      <c r="BM355" s="110"/>
      <c r="BN355" s="110"/>
      <c r="BO355" s="110"/>
      <c r="BP355" s="110"/>
      <c r="BQ355" s="110"/>
      <c r="BR355" s="110"/>
      <c r="BS355" s="110"/>
      <c r="BT355" s="110"/>
      <c r="BU355" s="110"/>
      <c r="BV355" s="110"/>
      <c r="BW355" s="110"/>
      <c r="BX355" s="110"/>
      <c r="BY355" s="110"/>
      <c r="BZ355" s="110"/>
      <c r="CA355" s="110"/>
      <c r="CB355" s="110"/>
      <c r="CC355" s="110"/>
      <c r="CD355" s="110"/>
      <c r="CE355" s="110"/>
      <c r="CF355" s="110"/>
      <c r="CG355" s="110"/>
      <c r="CH355" s="110"/>
      <c r="CI355" s="110"/>
      <c r="CJ355" s="110"/>
      <c r="CK355" s="110"/>
      <c r="CL355" s="110"/>
      <c r="CM355" s="110"/>
      <c r="CN355" s="110"/>
      <c r="CO355" s="110"/>
      <c r="CP355" s="110"/>
      <c r="CQ355" s="110"/>
      <c r="CR355" s="110"/>
      <c r="CS355" s="110"/>
      <c r="CT355" s="110"/>
      <c r="CU355" s="110"/>
      <c r="CV355" s="110"/>
      <c r="CW355" s="110"/>
      <c r="CX355" s="110"/>
      <c r="CY355" s="110"/>
      <c r="CZ355" s="110"/>
      <c r="DA355" s="110"/>
      <c r="DB355" s="110"/>
      <c r="DC355" s="110"/>
      <c r="DD355" s="110"/>
      <c r="DE355" s="110"/>
      <c r="DF355" s="110"/>
      <c r="DG355" s="110"/>
      <c r="DH355" s="110"/>
      <c r="DI355" s="110"/>
      <c r="DJ355" s="110"/>
      <c r="DK355" s="110"/>
      <c r="DL355" s="110"/>
      <c r="DM355" s="110"/>
      <c r="DN355" s="110"/>
      <c r="DO355" s="110"/>
      <c r="DP355" s="110"/>
      <c r="DQ355" s="110"/>
      <c r="DR355" s="110"/>
      <c r="DS355" s="110"/>
      <c r="DT355" s="110"/>
      <c r="DU355" s="110"/>
      <c r="DV355" s="110"/>
      <c r="DW355" s="110"/>
      <c r="DX355" s="110"/>
      <c r="DY355" s="110"/>
      <c r="DZ355" s="110"/>
      <c r="EA355" s="110"/>
      <c r="EB355" s="110"/>
      <c r="EC355" s="110"/>
      <c r="ED355" s="110"/>
      <c r="EE355" s="110"/>
      <c r="EF355" s="110"/>
      <c r="EG355" s="110"/>
      <c r="EH355" s="110"/>
      <c r="EI355" s="110"/>
      <c r="EJ355" s="110"/>
      <c r="EK355" s="110"/>
      <c r="EL355" s="110"/>
      <c r="EM355" s="110"/>
      <c r="EN355" s="110"/>
      <c r="EO355" s="110"/>
      <c r="EP355" s="110"/>
      <c r="EQ355" s="110"/>
      <c r="ER355" s="110"/>
      <c r="ES355" s="110"/>
      <c r="ET355" s="110"/>
      <c r="EU355" s="110"/>
      <c r="EV355" s="110"/>
      <c r="EW355" s="110"/>
      <c r="EX355" s="110"/>
      <c r="EY355" s="110"/>
      <c r="EZ355" s="110"/>
      <c r="FA355" s="110"/>
      <c r="FB355" s="110"/>
      <c r="FC355" s="110"/>
      <c r="FD355" s="110"/>
      <c r="FE355" s="110"/>
      <c r="FF355" s="110"/>
      <c r="FG355" s="110"/>
      <c r="FH355" s="110"/>
      <c r="FI355" s="110"/>
      <c r="FJ355" s="110"/>
      <c r="FK355" s="110"/>
      <c r="FL355" s="110"/>
      <c r="FM355" s="110"/>
      <c r="FN355" s="110"/>
      <c r="FO355" s="110"/>
      <c r="FP355" s="110"/>
      <c r="FQ355" s="110"/>
      <c r="FR355" s="110"/>
      <c r="FS355" s="110"/>
      <c r="FT355" s="110"/>
      <c r="FU355" s="110"/>
      <c r="FV355" s="110"/>
      <c r="FW355" s="110"/>
      <c r="FX355" s="110"/>
      <c r="FY355" s="110"/>
      <c r="FZ355" s="110"/>
      <c r="GA355" s="110"/>
      <c r="GB355" s="110"/>
      <c r="GC355" s="110"/>
      <c r="GD355" s="110"/>
      <c r="GE355" s="110"/>
      <c r="GF355" s="110"/>
      <c r="GG355" s="110"/>
      <c r="GH355" s="110"/>
      <c r="GI355" s="110"/>
      <c r="GJ355" s="110"/>
      <c r="GK355" s="110"/>
      <c r="GL355" s="110"/>
      <c r="GM355" s="110"/>
      <c r="GN355" s="110"/>
      <c r="GO355" s="110"/>
      <c r="GP355" s="110"/>
      <c r="GQ355" s="110"/>
      <c r="GR355" s="110"/>
      <c r="GS355" s="110"/>
      <c r="GT355" s="110"/>
      <c r="GU355" s="110"/>
      <c r="GV355" s="110"/>
      <c r="GW355" s="110"/>
      <c r="GX355" s="110"/>
      <c r="GY355" s="110"/>
      <c r="GZ355" s="110"/>
      <c r="HA355" s="110"/>
      <c r="HB355" s="110"/>
      <c r="HC355" s="110"/>
      <c r="HD355" s="110"/>
      <c r="HE355" s="110"/>
      <c r="HF355" s="110"/>
      <c r="HG355" s="110"/>
      <c r="HH355" s="110"/>
      <c r="HI355" s="110"/>
      <c r="HJ355" s="110"/>
      <c r="HK355" s="110"/>
      <c r="HL355" s="110"/>
      <c r="HM355" s="110"/>
      <c r="HN355" s="110"/>
      <c r="HO355" s="110"/>
      <c r="HP355" s="110"/>
      <c r="HQ355" s="110"/>
      <c r="HR355" s="110"/>
      <c r="HS355" s="110"/>
      <c r="HT355" s="110"/>
      <c r="HU355" s="110"/>
      <c r="HV355" s="110"/>
      <c r="HW355" s="110"/>
      <c r="HX355" s="110"/>
      <c r="HY355" s="110"/>
      <c r="HZ355" s="110"/>
      <c r="IA355" s="110"/>
      <c r="IB355" s="110"/>
      <c r="IC355" s="110"/>
      <c r="ID355" s="110"/>
      <c r="IE355" s="110"/>
      <c r="IF355" s="110"/>
      <c r="IG355" s="110"/>
      <c r="IH355" s="110"/>
      <c r="II355" s="110"/>
      <c r="IJ355" s="110"/>
      <c r="IK355" s="110"/>
      <c r="IL355" s="110"/>
      <c r="IM355" s="110"/>
      <c r="IN355" s="110"/>
      <c r="IO355" s="110"/>
      <c r="IP355" s="110"/>
      <c r="IQ355" s="110"/>
      <c r="IR355" s="110"/>
      <c r="IS355" s="110"/>
      <c r="IT355" s="110"/>
      <c r="IU355" s="110"/>
      <c r="IV355" s="110"/>
      <c r="IW355" s="110"/>
    </row>
    <row r="356" customFormat="false" ht="12.75" hidden="false" customHeight="false" outlineLevel="0" collapsed="false">
      <c r="A356" s="54"/>
      <c r="B356" s="55" t="s">
        <v>42</v>
      </c>
      <c r="C356" s="56"/>
      <c r="D356" s="57"/>
      <c r="E356" s="56" t="s">
        <v>1089</v>
      </c>
      <c r="F356" s="56" t="s">
        <v>1090</v>
      </c>
      <c r="G356" s="58" t="s">
        <v>60</v>
      </c>
      <c r="H356" s="58" t="n">
        <v>5315</v>
      </c>
      <c r="I356" s="57" t="n">
        <v>649</v>
      </c>
      <c r="J356" s="57" t="s">
        <v>46</v>
      </c>
      <c r="K356" s="57"/>
      <c r="L356" s="59" t="s">
        <v>47</v>
      </c>
      <c r="M356" s="56" t="s">
        <v>1091</v>
      </c>
      <c r="N356" s="0"/>
      <c r="O356" s="53" t="s">
        <v>185</v>
      </c>
      <c r="P356" s="60"/>
      <c r="Q356" s="53" t="n">
        <v>143</v>
      </c>
      <c r="R356" s="53" t="n">
        <v>143</v>
      </c>
      <c r="S356" s="61" t="n">
        <f aca="false">+R356-Q356</f>
        <v>0</v>
      </c>
      <c r="T356" s="47" t="s">
        <v>63</v>
      </c>
      <c r="U356" s="53" t="n">
        <v>159</v>
      </c>
      <c r="V356" s="53" t="n">
        <v>159</v>
      </c>
      <c r="W356" s="53" t="n">
        <v>133</v>
      </c>
      <c r="X356" s="53" t="n">
        <v>133</v>
      </c>
      <c r="Y356" s="46" t="n">
        <f aca="false">+X356-V356</f>
        <v>-26</v>
      </c>
      <c r="Z356" s="61" t="n">
        <f aca="false">+X356-W356</f>
        <v>0</v>
      </c>
      <c r="AA356" s="47" t="s">
        <v>69</v>
      </c>
      <c r="AB356" s="47"/>
      <c r="AD356" s="62" t="n">
        <v>348122</v>
      </c>
      <c r="AE356" s="62" t="n">
        <v>136214</v>
      </c>
      <c r="AF356" s="57" t="s">
        <v>52</v>
      </c>
      <c r="AG356" s="64" t="n">
        <v>0.193</v>
      </c>
      <c r="AH356" s="65" t="n">
        <v>9812</v>
      </c>
      <c r="AI356" s="66" t="s">
        <v>81</v>
      </c>
      <c r="AJ356" s="66" t="s">
        <v>4</v>
      </c>
      <c r="AK356" s="57" t="s">
        <v>1092</v>
      </c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  <c r="GB356" s="0"/>
      <c r="GC356" s="0"/>
      <c r="GD356" s="0"/>
      <c r="GE356" s="0"/>
      <c r="GF356" s="0"/>
      <c r="GG356" s="0"/>
      <c r="GH356" s="0"/>
      <c r="GI356" s="0"/>
      <c r="GJ356" s="0"/>
      <c r="GK356" s="0"/>
      <c r="GL356" s="0"/>
      <c r="GM356" s="0"/>
      <c r="GN356" s="0"/>
      <c r="GO356" s="0"/>
      <c r="GP356" s="0"/>
      <c r="GQ356" s="0"/>
      <c r="GR356" s="0"/>
      <c r="GS356" s="0"/>
      <c r="GT356" s="0"/>
      <c r="GU356" s="0"/>
      <c r="GV356" s="0"/>
      <c r="GW356" s="0"/>
      <c r="GX356" s="0"/>
      <c r="GY356" s="0"/>
      <c r="GZ356" s="0"/>
      <c r="HA356" s="0"/>
      <c r="HB356" s="0"/>
      <c r="HC356" s="0"/>
      <c r="HD356" s="0"/>
      <c r="HE356" s="0"/>
      <c r="HF356" s="0"/>
      <c r="HG356" s="0"/>
      <c r="HH356" s="0"/>
      <c r="HI356" s="0"/>
      <c r="HJ356" s="0"/>
      <c r="HK356" s="0"/>
      <c r="HL356" s="0"/>
      <c r="HM356" s="0"/>
      <c r="HN356" s="0"/>
      <c r="HO356" s="0"/>
      <c r="HP356" s="0"/>
      <c r="HQ356" s="0"/>
      <c r="HR356" s="0"/>
      <c r="HS356" s="0"/>
      <c r="HT356" s="0"/>
      <c r="HU356" s="0"/>
      <c r="HV356" s="0"/>
      <c r="HW356" s="0"/>
      <c r="HX356" s="0"/>
      <c r="HY356" s="0"/>
      <c r="HZ356" s="0"/>
      <c r="IA356" s="0"/>
      <c r="IB356" s="0"/>
      <c r="IC356" s="0"/>
      <c r="ID356" s="0"/>
      <c r="IE356" s="0"/>
      <c r="IF356" s="0"/>
      <c r="IG356" s="0"/>
      <c r="IH356" s="0"/>
      <c r="II356" s="0"/>
      <c r="IJ356" s="0"/>
      <c r="IK356" s="0"/>
      <c r="IL356" s="0"/>
      <c r="IM356" s="0"/>
      <c r="IN356" s="0"/>
      <c r="IO356" s="0"/>
      <c r="IP356" s="0"/>
      <c r="IQ356" s="0"/>
      <c r="IR356" s="0"/>
      <c r="IS356" s="0"/>
      <c r="IT356" s="0"/>
      <c r="IU356" s="0"/>
      <c r="IV356" s="0"/>
      <c r="IW356" s="0"/>
    </row>
    <row r="357" customFormat="false" ht="12.75" hidden="false" customHeight="false" outlineLevel="0" collapsed="false">
      <c r="A357" s="54"/>
      <c r="B357" s="55" t="s">
        <v>42</v>
      </c>
      <c r="C357" s="56"/>
      <c r="D357" s="57"/>
      <c r="E357" s="56" t="s">
        <v>1093</v>
      </c>
      <c r="F357" s="56" t="s">
        <v>1094</v>
      </c>
      <c r="G357" s="58" t="s">
        <v>60</v>
      </c>
      <c r="H357" s="58" t="n">
        <v>5982</v>
      </c>
      <c r="I357" s="57" t="n">
        <v>479</v>
      </c>
      <c r="J357" s="57" t="s">
        <v>46</v>
      </c>
      <c r="K357" s="57"/>
      <c r="L357" s="59" t="s">
        <v>47</v>
      </c>
      <c r="M357" s="56" t="s">
        <v>298</v>
      </c>
      <c r="N357" s="0"/>
      <c r="O357" s="53" t="s">
        <v>125</v>
      </c>
      <c r="P357" s="60"/>
      <c r="Q357" s="53" t="n">
        <v>188</v>
      </c>
      <c r="R357" s="53" t="n">
        <v>188</v>
      </c>
      <c r="S357" s="61" t="n">
        <f aca="false">+R357-Q357</f>
        <v>0</v>
      </c>
      <c r="T357" s="47" t="s">
        <v>63</v>
      </c>
      <c r="U357" s="53" t="n">
        <v>144</v>
      </c>
      <c r="V357" s="53" t="n">
        <v>144</v>
      </c>
      <c r="W357" s="53" t="n">
        <v>144</v>
      </c>
      <c r="X357" s="53" t="n">
        <v>144</v>
      </c>
      <c r="Y357" s="46" t="n">
        <f aca="false">+X357-V357</f>
        <v>0</v>
      </c>
      <c r="Z357" s="61" t="n">
        <f aca="false">+X357-W357</f>
        <v>0</v>
      </c>
      <c r="AA357" s="47" t="s">
        <v>69</v>
      </c>
      <c r="AB357" s="47"/>
      <c r="AD357" s="62" t="n">
        <v>313177</v>
      </c>
      <c r="AE357" s="62" t="n">
        <v>138662</v>
      </c>
      <c r="AF357" s="63" t="s">
        <v>52</v>
      </c>
      <c r="AG357" s="64" t="n">
        <v>0.065</v>
      </c>
      <c r="AH357" s="65"/>
      <c r="AI357" s="66" t="s">
        <v>53</v>
      </c>
      <c r="AJ357" s="66" t="s">
        <v>4</v>
      </c>
      <c r="AK357" s="57" t="s">
        <v>1095</v>
      </c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  <c r="GB357" s="0"/>
      <c r="GC357" s="0"/>
      <c r="GD357" s="0"/>
      <c r="GE357" s="0"/>
      <c r="GF357" s="0"/>
      <c r="GG357" s="0"/>
      <c r="GH357" s="0"/>
      <c r="GI357" s="0"/>
      <c r="GJ357" s="0"/>
      <c r="GK357" s="0"/>
      <c r="GL357" s="0"/>
      <c r="GM357" s="0"/>
      <c r="GN357" s="0"/>
      <c r="GO357" s="0"/>
      <c r="GP357" s="0"/>
      <c r="GQ357" s="0"/>
      <c r="GR357" s="0"/>
      <c r="GS357" s="0"/>
      <c r="GT357" s="0"/>
      <c r="GU357" s="0"/>
      <c r="GV357" s="0"/>
      <c r="GW357" s="0"/>
      <c r="GX357" s="0"/>
      <c r="GY357" s="0"/>
      <c r="GZ357" s="0"/>
      <c r="HA357" s="0"/>
      <c r="HB357" s="0"/>
      <c r="HC357" s="0"/>
      <c r="HD357" s="0"/>
      <c r="HE357" s="0"/>
      <c r="HF357" s="0"/>
      <c r="HG357" s="0"/>
      <c r="HH357" s="0"/>
      <c r="HI357" s="0"/>
      <c r="HJ357" s="0"/>
      <c r="HK357" s="0"/>
      <c r="HL357" s="0"/>
      <c r="HM357" s="0"/>
      <c r="HN357" s="0"/>
      <c r="HO357" s="0"/>
      <c r="HP357" s="0"/>
      <c r="HQ357" s="0"/>
      <c r="HR357" s="0"/>
      <c r="HS357" s="0"/>
      <c r="HT357" s="0"/>
      <c r="HU357" s="0"/>
      <c r="HV357" s="0"/>
      <c r="HW357" s="0"/>
      <c r="HX357" s="0"/>
      <c r="HY357" s="0"/>
      <c r="HZ357" s="0"/>
      <c r="IA357" s="0"/>
      <c r="IB357" s="0"/>
      <c r="IC357" s="0"/>
      <c r="ID357" s="0"/>
      <c r="IE357" s="0"/>
      <c r="IF357" s="0"/>
      <c r="IG357" s="0"/>
      <c r="IH357" s="0"/>
      <c r="II357" s="0"/>
      <c r="IJ357" s="0"/>
      <c r="IK357" s="0"/>
      <c r="IL357" s="0"/>
      <c r="IM357" s="0"/>
      <c r="IN357" s="0"/>
      <c r="IO357" s="0"/>
      <c r="IP357" s="0"/>
      <c r="IQ357" s="0"/>
      <c r="IR357" s="0"/>
      <c r="IS357" s="0"/>
      <c r="IT357" s="0"/>
      <c r="IU357" s="0"/>
      <c r="IV357" s="0"/>
      <c r="IW357" s="0"/>
    </row>
    <row r="358" customFormat="false" ht="22.5" hidden="false" customHeight="false" outlineLevel="0" collapsed="false">
      <c r="A358" s="43"/>
      <c r="B358" s="11" t="s">
        <v>42</v>
      </c>
      <c r="C358" s="68"/>
      <c r="D358" s="1"/>
      <c r="E358" s="3" t="s">
        <v>929</v>
      </c>
      <c r="F358" s="3" t="s">
        <v>1096</v>
      </c>
      <c r="G358" s="6" t="s">
        <v>60</v>
      </c>
      <c r="H358" s="6" t="n">
        <v>6896</v>
      </c>
      <c r="I358" s="4" t="n">
        <v>550</v>
      </c>
      <c r="J358" s="4" t="s">
        <v>46</v>
      </c>
      <c r="L358" s="1" t="s">
        <v>47</v>
      </c>
      <c r="M358" s="3" t="s">
        <v>931</v>
      </c>
      <c r="N358" s="45"/>
      <c r="O358" s="1" t="s">
        <v>86</v>
      </c>
      <c r="Q358" s="1"/>
      <c r="R358" s="14" t="n">
        <v>556</v>
      </c>
      <c r="S358" s="14" t="n">
        <f aca="false">+R358-Q358</f>
        <v>556</v>
      </c>
      <c r="T358" s="15" t="s">
        <v>147</v>
      </c>
      <c r="U358" s="1" t="n">
        <v>670</v>
      </c>
      <c r="V358" s="1" t="n">
        <v>670</v>
      </c>
      <c r="W358" s="1" t="n">
        <v>500</v>
      </c>
      <c r="X358" s="1" t="n">
        <v>500</v>
      </c>
      <c r="Y358" s="46" t="n">
        <f aca="false">+X358-V358</f>
        <v>-170</v>
      </c>
      <c r="Z358" s="14" t="n">
        <f aca="false">+X358-W358</f>
        <v>0</v>
      </c>
      <c r="AA358" s="15" t="s">
        <v>166</v>
      </c>
      <c r="AB358" s="48"/>
      <c r="AC358" s="45"/>
      <c r="AD358" s="5" t="n">
        <v>316114</v>
      </c>
      <c r="AE358" s="5" t="n">
        <v>133208</v>
      </c>
      <c r="AF358" s="49" t="s">
        <v>52</v>
      </c>
      <c r="AG358" s="50" t="n">
        <v>0.05</v>
      </c>
      <c r="AH358" s="51"/>
      <c r="AI358" s="52" t="s">
        <v>121</v>
      </c>
      <c r="AJ358" s="52" t="s">
        <v>4</v>
      </c>
      <c r="AK358" s="4" t="s">
        <v>933</v>
      </c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  <c r="BW358" s="0"/>
      <c r="BX358" s="0"/>
      <c r="BY358" s="0"/>
      <c r="BZ358" s="0"/>
      <c r="CA358" s="0"/>
      <c r="CB358" s="0"/>
      <c r="CC358" s="0"/>
      <c r="CD358" s="0"/>
      <c r="CE358" s="0"/>
      <c r="CF358" s="0"/>
      <c r="CG358" s="0"/>
      <c r="CH358" s="0"/>
      <c r="CI358" s="0"/>
      <c r="CJ358" s="0"/>
      <c r="CK358" s="0"/>
      <c r="CL358" s="0"/>
      <c r="CM358" s="0"/>
      <c r="CN358" s="0"/>
      <c r="CO358" s="0"/>
      <c r="CP358" s="0"/>
      <c r="CQ358" s="0"/>
      <c r="CR358" s="0"/>
      <c r="CS358" s="0"/>
      <c r="CT358" s="0"/>
      <c r="CU358" s="0"/>
      <c r="CV358" s="0"/>
      <c r="CW358" s="0"/>
      <c r="CX358" s="0"/>
      <c r="CY358" s="0"/>
      <c r="CZ358" s="0"/>
      <c r="DA358" s="0"/>
      <c r="DB358" s="0"/>
      <c r="DC358" s="0"/>
      <c r="DD358" s="0"/>
      <c r="DE358" s="0"/>
      <c r="DF358" s="0"/>
      <c r="DG358" s="0"/>
      <c r="DH358" s="0"/>
      <c r="DI358" s="0"/>
      <c r="DJ358" s="0"/>
      <c r="DK358" s="0"/>
      <c r="DL358" s="0"/>
      <c r="DM358" s="0"/>
      <c r="DN358" s="0"/>
      <c r="DO358" s="0"/>
      <c r="DP358" s="0"/>
      <c r="DQ358" s="0"/>
      <c r="DR358" s="0"/>
      <c r="DS358" s="0"/>
      <c r="DT358" s="0"/>
      <c r="DU358" s="0"/>
      <c r="DV358" s="0"/>
      <c r="DW358" s="0"/>
      <c r="DX358" s="0"/>
      <c r="DY358" s="0"/>
      <c r="DZ358" s="0"/>
      <c r="EA358" s="0"/>
      <c r="EB358" s="0"/>
      <c r="EC358" s="0"/>
      <c r="ED358" s="0"/>
      <c r="EE358" s="0"/>
      <c r="EF358" s="0"/>
      <c r="EG358" s="0"/>
      <c r="EH358" s="0"/>
      <c r="EI358" s="0"/>
      <c r="EJ358" s="0"/>
      <c r="EK358" s="0"/>
      <c r="EL358" s="0"/>
      <c r="EM358" s="0"/>
      <c r="EN358" s="0"/>
      <c r="EO358" s="0"/>
      <c r="EP358" s="0"/>
      <c r="EQ358" s="0"/>
      <c r="ER358" s="0"/>
      <c r="ES358" s="0"/>
      <c r="ET358" s="0"/>
      <c r="EU358" s="0"/>
      <c r="EV358" s="0"/>
      <c r="EW358" s="0"/>
      <c r="EX358" s="0"/>
      <c r="EY358" s="0"/>
      <c r="EZ358" s="0"/>
      <c r="FA358" s="0"/>
      <c r="FB358" s="0"/>
      <c r="FC358" s="0"/>
      <c r="FD358" s="0"/>
      <c r="FE358" s="0"/>
      <c r="FF358" s="0"/>
      <c r="FG358" s="0"/>
      <c r="FH358" s="0"/>
      <c r="FI358" s="0"/>
      <c r="FJ358" s="0"/>
      <c r="FK358" s="0"/>
      <c r="FL358" s="0"/>
      <c r="FM358" s="0"/>
      <c r="FN358" s="0"/>
      <c r="FO358" s="0"/>
      <c r="FP358" s="0"/>
      <c r="FQ358" s="0"/>
      <c r="FR358" s="0"/>
      <c r="FS358" s="0"/>
      <c r="FT358" s="0"/>
      <c r="FU358" s="0"/>
      <c r="FV358" s="0"/>
      <c r="FW358" s="0"/>
      <c r="FX358" s="0"/>
      <c r="FY358" s="0"/>
      <c r="FZ358" s="0"/>
      <c r="GA358" s="0"/>
      <c r="GB358" s="0"/>
      <c r="GC358" s="0"/>
      <c r="GD358" s="0"/>
      <c r="GE358" s="0"/>
      <c r="GF358" s="0"/>
      <c r="GG358" s="0"/>
      <c r="GH358" s="0"/>
      <c r="GI358" s="0"/>
      <c r="GJ358" s="0"/>
      <c r="GK358" s="0"/>
      <c r="GL358" s="0"/>
      <c r="GM358" s="0"/>
      <c r="GN358" s="0"/>
      <c r="GO358" s="0"/>
      <c r="GP358" s="0"/>
      <c r="GQ358" s="0"/>
      <c r="GR358" s="0"/>
      <c r="GS358" s="0"/>
      <c r="GT358" s="0"/>
      <c r="GU358" s="0"/>
      <c r="GV358" s="0"/>
      <c r="GW358" s="0"/>
      <c r="GX358" s="0"/>
      <c r="GY358" s="0"/>
      <c r="GZ358" s="0"/>
      <c r="HA358" s="0"/>
      <c r="HB358" s="0"/>
      <c r="HC358" s="0"/>
      <c r="HD358" s="0"/>
      <c r="HE358" s="0"/>
      <c r="HF358" s="0"/>
      <c r="HG358" s="0"/>
      <c r="HH358" s="0"/>
      <c r="HI358" s="0"/>
      <c r="HJ358" s="0"/>
      <c r="HK358" s="0"/>
      <c r="HL358" s="0"/>
      <c r="HM358" s="0"/>
      <c r="HN358" s="0"/>
      <c r="HO358" s="0"/>
      <c r="HP358" s="0"/>
      <c r="HQ358" s="0"/>
      <c r="HR358" s="0"/>
      <c r="HS358" s="0"/>
      <c r="HT358" s="0"/>
      <c r="HU358" s="0"/>
      <c r="HV358" s="0"/>
      <c r="HW358" s="0"/>
      <c r="HX358" s="0"/>
      <c r="HY358" s="0"/>
      <c r="HZ358" s="0"/>
      <c r="IA358" s="0"/>
      <c r="IB358" s="0"/>
      <c r="IC358" s="0"/>
      <c r="ID358" s="0"/>
      <c r="IE358" s="0"/>
      <c r="IF358" s="0"/>
      <c r="IG358" s="0"/>
      <c r="IH358" s="0"/>
      <c r="II358" s="0"/>
      <c r="IJ358" s="0"/>
      <c r="IK358" s="0"/>
      <c r="IL358" s="0"/>
      <c r="IM358" s="0"/>
      <c r="IN358" s="0"/>
      <c r="IO358" s="0"/>
      <c r="IP358" s="0"/>
      <c r="IQ358" s="0"/>
      <c r="IR358" s="0"/>
      <c r="IS358" s="0"/>
      <c r="IT358" s="0"/>
      <c r="IU358" s="0"/>
      <c r="IV358" s="0"/>
      <c r="IW358" s="0"/>
    </row>
    <row r="359" customFormat="false" ht="22.5" hidden="false" customHeight="false" outlineLevel="0" collapsed="false">
      <c r="A359" s="43"/>
      <c r="B359" s="11" t="s">
        <v>42</v>
      </c>
      <c r="C359" s="68"/>
      <c r="D359" s="1"/>
      <c r="E359" s="3" t="s">
        <v>929</v>
      </c>
      <c r="F359" s="3" t="s">
        <v>1097</v>
      </c>
      <c r="G359" s="6" t="s">
        <v>60</v>
      </c>
      <c r="H359" s="6" t="n">
        <v>9611</v>
      </c>
      <c r="I359" s="4" t="n">
        <v>487</v>
      </c>
      <c r="J359" s="4" t="s">
        <v>46</v>
      </c>
      <c r="L359" s="1" t="s">
        <v>47</v>
      </c>
      <c r="M359" s="3" t="s">
        <v>931</v>
      </c>
      <c r="N359" s="45"/>
      <c r="O359" s="1" t="s">
        <v>86</v>
      </c>
      <c r="Q359" s="1" t="n">
        <v>627</v>
      </c>
      <c r="R359" s="1" t="n">
        <v>627</v>
      </c>
      <c r="S359" s="14" t="n">
        <f aca="false">+R359-Q359</f>
        <v>0</v>
      </c>
      <c r="T359" s="15" t="s">
        <v>63</v>
      </c>
      <c r="U359" s="1" t="n">
        <v>603</v>
      </c>
      <c r="V359" s="1" t="n">
        <v>604</v>
      </c>
      <c r="W359" s="1" t="n">
        <v>604</v>
      </c>
      <c r="X359" s="1" t="n">
        <v>604</v>
      </c>
      <c r="Y359" s="46" t="n">
        <f aca="false">+X359-V359</f>
        <v>0</v>
      </c>
      <c r="Z359" s="14" t="n">
        <f aca="false">+X359-W359</f>
        <v>0</v>
      </c>
      <c r="AA359" s="15" t="s">
        <v>63</v>
      </c>
      <c r="AB359" s="48"/>
      <c r="AC359" s="45"/>
      <c r="AD359" s="5" t="n">
        <v>311825</v>
      </c>
      <c r="AE359" s="5" t="n">
        <v>135655</v>
      </c>
      <c r="AF359" s="49" t="s">
        <v>52</v>
      </c>
      <c r="AG359" s="50" t="n">
        <v>0.05</v>
      </c>
      <c r="AH359" s="51"/>
      <c r="AI359" s="52" t="s">
        <v>121</v>
      </c>
      <c r="AJ359" s="52" t="s">
        <v>4</v>
      </c>
      <c r="AK359" s="4" t="s">
        <v>933</v>
      </c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</row>
    <row r="360" customFormat="false" ht="12.75" hidden="false" customHeight="false" outlineLevel="0" collapsed="false">
      <c r="A360" s="54"/>
      <c r="B360" s="55" t="s">
        <v>42</v>
      </c>
      <c r="C360" s="70"/>
      <c r="D360" s="53"/>
      <c r="E360" s="56" t="s">
        <v>929</v>
      </c>
      <c r="F360" s="56" t="s">
        <v>1098</v>
      </c>
      <c r="G360" s="58" t="s">
        <v>60</v>
      </c>
      <c r="H360" s="58" t="n">
        <v>9619</v>
      </c>
      <c r="I360" s="57" t="n">
        <v>550</v>
      </c>
      <c r="J360" s="57" t="s">
        <v>46</v>
      </c>
      <c r="K360" s="57"/>
      <c r="L360" s="53" t="s">
        <v>47</v>
      </c>
      <c r="M360" s="56" t="s">
        <v>931</v>
      </c>
      <c r="N360" s="0"/>
      <c r="O360" s="53" t="s">
        <v>86</v>
      </c>
      <c r="P360" s="60"/>
      <c r="Q360" s="53" t="n">
        <v>0</v>
      </c>
      <c r="R360" s="53"/>
      <c r="S360" s="61" t="n">
        <f aca="false">+R360-Q360</f>
        <v>0</v>
      </c>
      <c r="T360" s="47" t="s">
        <v>56</v>
      </c>
      <c r="U360" s="53" t="n">
        <v>0</v>
      </c>
      <c r="V360" s="1" t="n">
        <v>2</v>
      </c>
      <c r="W360" s="53" t="n">
        <v>0</v>
      </c>
      <c r="X360" s="1" t="n">
        <v>1</v>
      </c>
      <c r="Y360" s="46" t="n">
        <f aca="false">+X360-V360</f>
        <v>-1</v>
      </c>
      <c r="Z360" s="61" t="n">
        <f aca="false">+X360-W360</f>
        <v>1</v>
      </c>
      <c r="AA360" s="47" t="s">
        <v>1099</v>
      </c>
      <c r="AB360" s="71"/>
      <c r="AD360" s="0"/>
      <c r="AE360" s="62" t="n">
        <v>28258</v>
      </c>
      <c r="AF360" s="63" t="s">
        <v>52</v>
      </c>
      <c r="AG360" s="64" t="n">
        <v>0.055</v>
      </c>
      <c r="AH360" s="65"/>
      <c r="AI360" s="66" t="s">
        <v>53</v>
      </c>
      <c r="AJ360" s="66" t="s">
        <v>4</v>
      </c>
      <c r="AK360" s="57" t="s">
        <v>933</v>
      </c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</row>
    <row r="361" customFormat="false" ht="12.75" hidden="false" customHeight="false" outlineLevel="0" collapsed="false">
      <c r="A361" s="54"/>
      <c r="B361" s="55" t="s">
        <v>42</v>
      </c>
      <c r="C361" s="56"/>
      <c r="D361" s="57"/>
      <c r="E361" s="56" t="s">
        <v>1100</v>
      </c>
      <c r="F361" s="56" t="s">
        <v>1101</v>
      </c>
      <c r="G361" s="58" t="s">
        <v>60</v>
      </c>
      <c r="H361" s="58" t="n">
        <v>9629</v>
      </c>
      <c r="I361" s="57" t="n">
        <v>441</v>
      </c>
      <c r="J361" s="57" t="s">
        <v>46</v>
      </c>
      <c r="K361" s="57"/>
      <c r="L361" s="53" t="s">
        <v>47</v>
      </c>
      <c r="M361" s="56" t="s">
        <v>1102</v>
      </c>
      <c r="N361" s="0"/>
      <c r="O361" s="53" t="s">
        <v>62</v>
      </c>
      <c r="P361" s="60"/>
      <c r="Q361" s="53" t="n">
        <v>604</v>
      </c>
      <c r="R361" s="53" t="n">
        <v>604</v>
      </c>
      <c r="S361" s="61" t="n">
        <f aca="false">+R361-Q361</f>
        <v>0</v>
      </c>
      <c r="T361" s="47" t="s">
        <v>63</v>
      </c>
      <c r="U361" s="53" t="n">
        <v>517</v>
      </c>
      <c r="V361" s="53" t="n">
        <v>517</v>
      </c>
      <c r="W361" s="53" t="n">
        <v>548</v>
      </c>
      <c r="X361" s="53" t="n">
        <v>548</v>
      </c>
      <c r="Y361" s="46" t="n">
        <f aca="false">+X361-V361</f>
        <v>31</v>
      </c>
      <c r="Z361" s="61" t="n">
        <f aca="false">+X361-W361</f>
        <v>0</v>
      </c>
      <c r="AA361" s="15" t="s">
        <v>63</v>
      </c>
      <c r="AB361" s="71"/>
      <c r="AD361" s="62" t="n">
        <v>309866</v>
      </c>
      <c r="AE361" s="62" t="n">
        <v>130903</v>
      </c>
      <c r="AF361" s="63" t="s">
        <v>52</v>
      </c>
      <c r="AG361" s="9" t="n">
        <v>0.138</v>
      </c>
      <c r="AH361" s="77" t="n">
        <v>9908</v>
      </c>
      <c r="AI361" s="53" t="s">
        <v>264</v>
      </c>
      <c r="AJ361" s="66" t="s">
        <v>4</v>
      </c>
      <c r="AK361" s="57" t="s">
        <v>64</v>
      </c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</row>
    <row r="362" customFormat="false" ht="12.75" hidden="false" customHeight="false" outlineLevel="0" collapsed="false">
      <c r="A362" s="43"/>
      <c r="B362" s="11" t="s">
        <v>42</v>
      </c>
      <c r="E362" s="68" t="s">
        <v>1103</v>
      </c>
      <c r="F362" s="68" t="s">
        <v>1104</v>
      </c>
      <c r="G362" s="6" t="s">
        <v>60</v>
      </c>
      <c r="H362" s="5" t="n">
        <v>4920</v>
      </c>
      <c r="I362" s="1" t="n">
        <v>487</v>
      </c>
      <c r="J362" s="69" t="s">
        <v>46</v>
      </c>
      <c r="K362" s="1"/>
      <c r="L362" s="1" t="s">
        <v>47</v>
      </c>
      <c r="M362" s="68" t="s">
        <v>1103</v>
      </c>
      <c r="N362" s="1"/>
      <c r="O362" s="1" t="s">
        <v>86</v>
      </c>
      <c r="Q362" s="1" t="n">
        <v>2140</v>
      </c>
      <c r="R362" s="1" t="n">
        <v>2140</v>
      </c>
      <c r="S362" s="14" t="n">
        <f aca="false">+R362-Q362</f>
        <v>0</v>
      </c>
      <c r="T362" s="15" t="s">
        <v>170</v>
      </c>
      <c r="U362" s="1" t="n">
        <v>1684</v>
      </c>
      <c r="V362" s="1" t="n">
        <v>1684</v>
      </c>
      <c r="W362" s="1" t="n">
        <v>1018</v>
      </c>
      <c r="X362" s="1" t="n">
        <v>1018</v>
      </c>
      <c r="Y362" s="46" t="n">
        <f aca="false">+X362-V362</f>
        <v>-666</v>
      </c>
      <c r="Z362" s="14" t="n">
        <f aca="false">+X362-W362</f>
        <v>0</v>
      </c>
      <c r="AA362" s="15" t="s">
        <v>166</v>
      </c>
      <c r="AB362" s="48"/>
      <c r="AC362" s="45"/>
      <c r="AD362" s="5" t="n">
        <v>361480</v>
      </c>
      <c r="AE362" s="5" t="n">
        <v>138217</v>
      </c>
      <c r="AF362" s="44" t="s">
        <v>70</v>
      </c>
      <c r="AG362" s="50" t="n">
        <v>0.085</v>
      </c>
      <c r="AH362" s="51" t="n">
        <v>9812</v>
      </c>
      <c r="AI362" s="52" t="s">
        <v>81</v>
      </c>
      <c r="AJ362" s="52" t="s">
        <v>4</v>
      </c>
      <c r="AK362" s="1" t="s">
        <v>1105</v>
      </c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</row>
    <row r="363" customFormat="false" ht="22.5" hidden="false" customHeight="false" outlineLevel="0" collapsed="false">
      <c r="A363" s="43"/>
      <c r="B363" s="11" t="s">
        <v>42</v>
      </c>
      <c r="E363" s="3" t="s">
        <v>1106</v>
      </c>
      <c r="F363" s="3" t="s">
        <v>1107</v>
      </c>
      <c r="G363" s="6" t="s">
        <v>60</v>
      </c>
      <c r="H363" s="6" t="n">
        <v>6754</v>
      </c>
      <c r="I363" s="4" t="n">
        <v>550</v>
      </c>
      <c r="J363" s="4" t="s">
        <v>46</v>
      </c>
      <c r="L363" s="1" t="s">
        <v>47</v>
      </c>
      <c r="M363" s="3" t="s">
        <v>1108</v>
      </c>
      <c r="N363" s="45"/>
      <c r="O363" s="1" t="s">
        <v>86</v>
      </c>
      <c r="Q363" s="1" t="n">
        <v>501</v>
      </c>
      <c r="R363" s="1" t="n">
        <v>501</v>
      </c>
      <c r="S363" s="14" t="n">
        <f aca="false">+R363-Q363</f>
        <v>0</v>
      </c>
      <c r="T363" s="15" t="s">
        <v>89</v>
      </c>
      <c r="U363" s="1" t="n">
        <v>652</v>
      </c>
      <c r="V363" s="1" t="n">
        <v>652</v>
      </c>
      <c r="W363" s="1" t="n">
        <v>638</v>
      </c>
      <c r="X363" s="1" t="n">
        <v>638</v>
      </c>
      <c r="Y363" s="46" t="n">
        <f aca="false">+X363-V363</f>
        <v>-14</v>
      </c>
      <c r="Z363" s="14" t="n">
        <f aca="false">+X363-W363</f>
        <v>0</v>
      </c>
      <c r="AA363" s="15" t="s">
        <v>63</v>
      </c>
      <c r="AB363" s="48"/>
      <c r="AC363" s="45"/>
      <c r="AD363" s="45"/>
      <c r="AE363" s="5" t="n">
        <v>138541</v>
      </c>
      <c r="AF363" s="49" t="s">
        <v>52</v>
      </c>
      <c r="AG363" s="50" t="n">
        <v>0.05</v>
      </c>
      <c r="AH363" s="51"/>
      <c r="AI363" s="52" t="s">
        <v>121</v>
      </c>
      <c r="AJ363" s="52" t="s">
        <v>4</v>
      </c>
      <c r="AK363" s="4" t="s">
        <v>64</v>
      </c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</row>
    <row r="364" customFormat="false" ht="12.75" hidden="false" customHeight="false" outlineLevel="0" collapsed="false">
      <c r="A364" s="54"/>
      <c r="B364" s="55" t="s">
        <v>42</v>
      </c>
      <c r="C364" s="56"/>
      <c r="D364" s="57"/>
      <c r="E364" s="56" t="s">
        <v>1106</v>
      </c>
      <c r="F364" s="56" t="s">
        <v>1109</v>
      </c>
      <c r="G364" s="58" t="s">
        <v>60</v>
      </c>
      <c r="H364" s="58" t="n">
        <v>6796</v>
      </c>
      <c r="I364" s="57" t="n">
        <v>487</v>
      </c>
      <c r="J364" s="57" t="s">
        <v>46</v>
      </c>
      <c r="K364" s="57"/>
      <c r="L364" s="53" t="s">
        <v>47</v>
      </c>
      <c r="M364" s="56" t="s">
        <v>1108</v>
      </c>
      <c r="N364" s="0"/>
      <c r="O364" s="53" t="s">
        <v>86</v>
      </c>
      <c r="P364" s="60"/>
      <c r="Q364" s="53" t="n">
        <v>88</v>
      </c>
      <c r="R364" s="53" t="n">
        <v>88</v>
      </c>
      <c r="S364" s="61" t="n">
        <f aca="false">+R364-Q364</f>
        <v>0</v>
      </c>
      <c r="T364" s="47" t="s">
        <v>63</v>
      </c>
      <c r="U364" s="53" t="n">
        <v>78</v>
      </c>
      <c r="V364" s="53" t="n">
        <v>78</v>
      </c>
      <c r="W364" s="53" t="n">
        <v>100</v>
      </c>
      <c r="X364" s="53" t="n">
        <v>100</v>
      </c>
      <c r="Y364" s="46" t="n">
        <f aca="false">+X364-V364</f>
        <v>22</v>
      </c>
      <c r="Z364" s="61" t="n">
        <f aca="false">+X364-W364</f>
        <v>0</v>
      </c>
      <c r="AA364" s="47" t="s">
        <v>69</v>
      </c>
      <c r="AB364" s="71"/>
      <c r="AD364" s="0"/>
      <c r="AE364" s="62" t="n">
        <v>138541</v>
      </c>
      <c r="AF364" s="63" t="s">
        <v>52</v>
      </c>
      <c r="AG364" s="64" t="n">
        <v>0.055</v>
      </c>
      <c r="AH364" s="65"/>
      <c r="AI364" s="66" t="s">
        <v>53</v>
      </c>
      <c r="AJ364" s="66" t="s">
        <v>4</v>
      </c>
      <c r="AK364" s="57" t="s">
        <v>64</v>
      </c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</row>
    <row r="365" customFormat="false" ht="12.75" hidden="false" customHeight="false" outlineLevel="0" collapsed="false">
      <c r="A365" s="54"/>
      <c r="B365" s="55" t="s">
        <v>42</v>
      </c>
      <c r="C365" s="56"/>
      <c r="D365" s="57"/>
      <c r="E365" s="56" t="s">
        <v>1110</v>
      </c>
      <c r="F365" s="56" t="s">
        <v>1111</v>
      </c>
      <c r="G365" s="58" t="s">
        <v>60</v>
      </c>
      <c r="H365" s="58" t="n">
        <v>508</v>
      </c>
      <c r="I365" s="57" t="n">
        <v>550</v>
      </c>
      <c r="J365" s="57" t="s">
        <v>46</v>
      </c>
      <c r="K365" s="57"/>
      <c r="L365" s="53" t="s">
        <v>47</v>
      </c>
      <c r="M365" s="56" t="s">
        <v>1110</v>
      </c>
      <c r="N365" s="0"/>
      <c r="O365" s="53" t="s">
        <v>86</v>
      </c>
      <c r="P365" s="60"/>
      <c r="Q365" s="53" t="n">
        <v>0</v>
      </c>
      <c r="R365" s="53" t="n">
        <v>64</v>
      </c>
      <c r="S365" s="61" t="n">
        <f aca="false">+R365-Q365</f>
        <v>64</v>
      </c>
      <c r="T365" s="47" t="s">
        <v>289</v>
      </c>
      <c r="U365" s="53" t="n">
        <v>45</v>
      </c>
      <c r="V365" s="53" t="n">
        <v>45</v>
      </c>
      <c r="W365" s="53" t="n">
        <v>45</v>
      </c>
      <c r="X365" s="53" t="n">
        <v>45</v>
      </c>
      <c r="Y365" s="46" t="n">
        <f aca="false">+X365-V365</f>
        <v>0</v>
      </c>
      <c r="Z365" s="61" t="n">
        <f aca="false">+X365-W365</f>
        <v>0</v>
      </c>
      <c r="AA365" s="47" t="s">
        <v>69</v>
      </c>
      <c r="AB365" s="71"/>
      <c r="AD365" s="62" t="n">
        <v>313269</v>
      </c>
      <c r="AE365" s="62" t="n">
        <v>138536</v>
      </c>
      <c r="AF365" s="63" t="s">
        <v>52</v>
      </c>
      <c r="AG365" s="64" t="n">
        <v>0.055</v>
      </c>
      <c r="AH365" s="65"/>
      <c r="AI365" s="66" t="s">
        <v>53</v>
      </c>
      <c r="AJ365" s="66" t="s">
        <v>4</v>
      </c>
      <c r="AK365" s="57" t="s">
        <v>1112</v>
      </c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</row>
    <row r="366" customFormat="false" ht="12.75" hidden="false" customHeight="false" outlineLevel="0" collapsed="false">
      <c r="A366" s="43"/>
      <c r="B366" s="11" t="n">
        <v>36325</v>
      </c>
      <c r="E366" s="68" t="s">
        <v>1113</v>
      </c>
      <c r="F366" s="68" t="s">
        <v>1084</v>
      </c>
      <c r="G366" s="6" t="s">
        <v>60</v>
      </c>
      <c r="H366" s="5" t="n">
        <v>6673</v>
      </c>
      <c r="I366" s="1"/>
      <c r="J366" s="69"/>
      <c r="K366" s="1"/>
      <c r="L366" s="68"/>
      <c r="M366" s="68" t="s">
        <v>151</v>
      </c>
      <c r="N366" s="1" t="s">
        <v>152</v>
      </c>
      <c r="O366" s="1" t="s">
        <v>62</v>
      </c>
      <c r="Q366" s="1"/>
      <c r="R366" s="14"/>
      <c r="S366" s="14" t="n">
        <f aca="false">+R366-Q366</f>
        <v>0</v>
      </c>
      <c r="T366" s="15" t="s">
        <v>153</v>
      </c>
      <c r="U366" s="1" t="n">
        <v>877</v>
      </c>
      <c r="V366" s="1" t="n">
        <v>877</v>
      </c>
      <c r="W366" s="1" t="n">
        <v>119</v>
      </c>
      <c r="X366" s="1" t="n">
        <v>119</v>
      </c>
      <c r="Y366" s="46" t="n">
        <f aca="false">+X366-V366</f>
        <v>-758</v>
      </c>
      <c r="Z366" s="14" t="n">
        <f aca="false">+X366-W366</f>
        <v>0</v>
      </c>
      <c r="AA366" s="15" t="s">
        <v>166</v>
      </c>
      <c r="AB366" s="48"/>
      <c r="AC366" s="45"/>
      <c r="AD366" s="5"/>
      <c r="AE366" s="5" t="s">
        <v>202</v>
      </c>
      <c r="AF366" s="44" t="s">
        <v>70</v>
      </c>
      <c r="AG366" s="50" t="n">
        <v>0.06</v>
      </c>
      <c r="AH366" s="73"/>
      <c r="AI366" s="52" t="s">
        <v>53</v>
      </c>
      <c r="AJ366" s="52" t="s">
        <v>4</v>
      </c>
      <c r="AK366" s="1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</row>
    <row r="367" customFormat="false" ht="12.75" hidden="false" customHeight="false" outlineLevel="0" collapsed="false">
      <c r="A367" s="43"/>
      <c r="B367" s="11" t="s">
        <v>42</v>
      </c>
      <c r="E367" s="3" t="s">
        <v>1114</v>
      </c>
      <c r="F367" s="3" t="s">
        <v>1115</v>
      </c>
      <c r="G367" s="6" t="s">
        <v>60</v>
      </c>
      <c r="H367" s="6" t="n">
        <v>5387</v>
      </c>
      <c r="I367" s="4" t="n">
        <v>447</v>
      </c>
      <c r="J367" s="4" t="s">
        <v>46</v>
      </c>
      <c r="L367" s="1" t="s">
        <v>47</v>
      </c>
      <c r="M367" s="3" t="s">
        <v>1116</v>
      </c>
      <c r="N367" s="45"/>
      <c r="O367" s="1" t="s">
        <v>318</v>
      </c>
      <c r="Q367" s="1" t="n">
        <v>89</v>
      </c>
      <c r="R367" s="1" t="n">
        <v>89</v>
      </c>
      <c r="S367" s="14" t="n">
        <f aca="false">+R367-Q367</f>
        <v>0</v>
      </c>
      <c r="T367" s="15" t="s">
        <v>63</v>
      </c>
      <c r="U367" s="1" t="n">
        <v>76</v>
      </c>
      <c r="V367" s="1" t="n">
        <v>76</v>
      </c>
      <c r="W367" s="1" t="n">
        <v>75</v>
      </c>
      <c r="X367" s="1" t="n">
        <v>75</v>
      </c>
      <c r="Y367" s="46" t="n">
        <f aca="false">+X367-V367</f>
        <v>-1</v>
      </c>
      <c r="Z367" s="14" t="n">
        <f aca="false">+X367-W367</f>
        <v>0</v>
      </c>
      <c r="AA367" s="47" t="s">
        <v>69</v>
      </c>
      <c r="AB367" s="48"/>
      <c r="AC367" s="45"/>
      <c r="AD367" s="5" t="n">
        <v>313292</v>
      </c>
      <c r="AE367" s="5" t="n">
        <v>133482</v>
      </c>
      <c r="AF367" s="49" t="s">
        <v>52</v>
      </c>
      <c r="AG367" s="9" t="n">
        <v>0.33</v>
      </c>
      <c r="AH367" s="77" t="n">
        <v>9908</v>
      </c>
      <c r="AI367" s="1" t="s">
        <v>264</v>
      </c>
      <c r="AJ367" s="52" t="s">
        <v>4</v>
      </c>
      <c r="AK367" s="4" t="s">
        <v>1117</v>
      </c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</row>
    <row r="368" customFormat="false" ht="12.75" hidden="false" customHeight="false" outlineLevel="0" collapsed="false">
      <c r="A368" s="43"/>
      <c r="B368" s="11" t="s">
        <v>42</v>
      </c>
      <c r="E368" s="3" t="s">
        <v>1114</v>
      </c>
      <c r="F368" s="3" t="s">
        <v>1118</v>
      </c>
      <c r="G368" s="6" t="s">
        <v>60</v>
      </c>
      <c r="H368" s="6" t="n">
        <v>6856</v>
      </c>
      <c r="I368" s="4" t="n">
        <v>550</v>
      </c>
      <c r="J368" s="4" t="s">
        <v>46</v>
      </c>
      <c r="L368" s="1" t="s">
        <v>47</v>
      </c>
      <c r="M368" s="3" t="s">
        <v>1116</v>
      </c>
      <c r="N368" s="45"/>
      <c r="O368" s="1" t="s">
        <v>86</v>
      </c>
      <c r="Q368" s="1"/>
      <c r="R368" s="1"/>
      <c r="S368" s="14" t="n">
        <f aca="false">+R368-Q368</f>
        <v>0</v>
      </c>
      <c r="T368" s="15" t="s">
        <v>950</v>
      </c>
      <c r="U368" s="1"/>
      <c r="V368" s="1" t="n">
        <v>1</v>
      </c>
      <c r="W368" s="1" t="n">
        <v>1</v>
      </c>
      <c r="X368" s="1" t="n">
        <v>1</v>
      </c>
      <c r="Y368" s="46" t="n">
        <f aca="false">+X368-V368</f>
        <v>0</v>
      </c>
      <c r="Z368" s="14" t="n">
        <f aca="false">+X368-W368</f>
        <v>0</v>
      </c>
      <c r="AA368" s="15" t="s">
        <v>950</v>
      </c>
      <c r="AB368" s="48"/>
      <c r="AC368" s="45"/>
      <c r="AD368" s="5" t="n">
        <v>313535</v>
      </c>
      <c r="AE368" s="5" t="n">
        <v>138534</v>
      </c>
      <c r="AF368" s="49" t="s">
        <v>52</v>
      </c>
      <c r="AG368" s="9" t="n">
        <v>0.33</v>
      </c>
      <c r="AH368" s="77" t="n">
        <v>9908</v>
      </c>
      <c r="AI368" s="1" t="s">
        <v>264</v>
      </c>
      <c r="AJ368" s="52" t="s">
        <v>4</v>
      </c>
      <c r="AK368" s="4" t="s">
        <v>1117</v>
      </c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</row>
    <row r="369" customFormat="false" ht="12.75" hidden="false" customHeight="false" outlineLevel="0" collapsed="false">
      <c r="A369" s="43"/>
      <c r="B369" s="11" t="s">
        <v>42</v>
      </c>
      <c r="E369" s="3" t="s">
        <v>1119</v>
      </c>
      <c r="F369" s="3" t="s">
        <v>1120</v>
      </c>
      <c r="G369" s="6" t="s">
        <v>60</v>
      </c>
      <c r="H369" s="6" t="n">
        <v>5893</v>
      </c>
      <c r="I369" s="4" t="n">
        <v>427</v>
      </c>
      <c r="J369" s="4" t="s">
        <v>46</v>
      </c>
      <c r="L369" s="1" t="s">
        <v>47</v>
      </c>
      <c r="M369" s="3" t="s">
        <v>1121</v>
      </c>
      <c r="N369" s="45"/>
      <c r="O369" s="1" t="s">
        <v>117</v>
      </c>
      <c r="Q369" s="1" t="n">
        <v>92</v>
      </c>
      <c r="R369" s="1" t="n">
        <v>92</v>
      </c>
      <c r="S369" s="14" t="n">
        <f aca="false">+R369-Q369</f>
        <v>0</v>
      </c>
      <c r="T369" s="15" t="s">
        <v>63</v>
      </c>
      <c r="U369" s="1" t="n">
        <v>75</v>
      </c>
      <c r="V369" s="1" t="n">
        <v>75</v>
      </c>
      <c r="W369" s="1" t="n">
        <v>85</v>
      </c>
      <c r="X369" s="1" t="n">
        <v>85</v>
      </c>
      <c r="Y369" s="46" t="n">
        <f aca="false">+X369-V369</f>
        <v>10</v>
      </c>
      <c r="Z369" s="14" t="n">
        <f aca="false">+X369-W369</f>
        <v>0</v>
      </c>
      <c r="AA369" s="47" t="s">
        <v>69</v>
      </c>
      <c r="AB369" s="15"/>
      <c r="AC369" s="45"/>
      <c r="AD369" s="5" t="n">
        <v>313444</v>
      </c>
      <c r="AE369" s="5" t="n">
        <v>133192</v>
      </c>
      <c r="AF369" s="49" t="s">
        <v>52</v>
      </c>
      <c r="AG369" s="50" t="n">
        <v>0.065</v>
      </c>
      <c r="AH369" s="51"/>
      <c r="AI369" s="52" t="s">
        <v>53</v>
      </c>
      <c r="AJ369" s="52" t="s">
        <v>4</v>
      </c>
      <c r="AK369" s="4" t="s">
        <v>1122</v>
      </c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  <c r="BC369" s="0"/>
      <c r="BD369" s="0"/>
      <c r="BE369" s="0"/>
      <c r="BF369" s="0"/>
      <c r="BG369" s="0"/>
      <c r="BH369" s="0"/>
      <c r="BI369" s="0"/>
      <c r="BJ369" s="0"/>
      <c r="BK369" s="0"/>
      <c r="BL369" s="0"/>
      <c r="BM369" s="0"/>
      <c r="BN369" s="0"/>
      <c r="BO369" s="0"/>
      <c r="BP369" s="0"/>
      <c r="BQ369" s="0"/>
      <c r="BR369" s="0"/>
      <c r="BS369" s="0"/>
      <c r="BT369" s="0"/>
      <c r="BU369" s="0"/>
      <c r="BV369" s="0"/>
      <c r="BW369" s="0"/>
      <c r="BX369" s="0"/>
      <c r="BY369" s="0"/>
      <c r="BZ369" s="0"/>
      <c r="CA369" s="0"/>
      <c r="CB369" s="0"/>
      <c r="CC369" s="0"/>
      <c r="CD369" s="0"/>
      <c r="CE369" s="0"/>
      <c r="CF369" s="0"/>
      <c r="CG369" s="0"/>
      <c r="CH369" s="0"/>
      <c r="CI369" s="0"/>
      <c r="CJ369" s="0"/>
      <c r="CK369" s="0"/>
      <c r="CL369" s="0"/>
      <c r="CM369" s="0"/>
      <c r="CN369" s="0"/>
      <c r="CO369" s="0"/>
      <c r="CP369" s="0"/>
      <c r="CQ369" s="0"/>
      <c r="CR369" s="0"/>
      <c r="CS369" s="0"/>
      <c r="CT369" s="0"/>
      <c r="CU369" s="0"/>
      <c r="CV369" s="0"/>
      <c r="CW369" s="0"/>
      <c r="CX369" s="0"/>
      <c r="CY369" s="0"/>
      <c r="CZ369" s="0"/>
      <c r="DA369" s="0"/>
      <c r="DB369" s="0"/>
      <c r="DC369" s="0"/>
      <c r="DD369" s="0"/>
      <c r="DE369" s="0"/>
      <c r="DF369" s="0"/>
      <c r="DG369" s="0"/>
      <c r="DH369" s="0"/>
      <c r="DI369" s="0"/>
      <c r="DJ369" s="0"/>
      <c r="DK369" s="0"/>
      <c r="DL369" s="0"/>
      <c r="DM369" s="0"/>
      <c r="DN369" s="0"/>
      <c r="DO369" s="0"/>
      <c r="DP369" s="0"/>
      <c r="DQ369" s="0"/>
      <c r="DR369" s="0"/>
      <c r="DS369" s="0"/>
      <c r="DT369" s="0"/>
      <c r="DU369" s="0"/>
      <c r="DV369" s="0"/>
      <c r="DW369" s="0"/>
      <c r="DX369" s="0"/>
      <c r="DY369" s="0"/>
      <c r="DZ369" s="0"/>
      <c r="EA369" s="0"/>
      <c r="EB369" s="0"/>
      <c r="EC369" s="0"/>
      <c r="ED369" s="0"/>
      <c r="EE369" s="0"/>
      <c r="EF369" s="0"/>
      <c r="EG369" s="0"/>
      <c r="EH369" s="0"/>
      <c r="EI369" s="0"/>
      <c r="EJ369" s="0"/>
      <c r="EK369" s="0"/>
      <c r="EL369" s="0"/>
      <c r="EM369" s="0"/>
      <c r="EN369" s="0"/>
      <c r="EO369" s="0"/>
      <c r="EP369" s="0"/>
      <c r="EQ369" s="0"/>
      <c r="ER369" s="0"/>
      <c r="ES369" s="0"/>
      <c r="ET369" s="0"/>
      <c r="EU369" s="0"/>
      <c r="EV369" s="0"/>
      <c r="EW369" s="0"/>
      <c r="EX369" s="0"/>
      <c r="EY369" s="0"/>
      <c r="EZ369" s="0"/>
      <c r="FA369" s="0"/>
      <c r="FB369" s="0"/>
      <c r="FC369" s="0"/>
      <c r="FD369" s="0"/>
      <c r="FE369" s="0"/>
      <c r="FF369" s="0"/>
      <c r="FG369" s="0"/>
      <c r="FH369" s="0"/>
      <c r="FI369" s="0"/>
      <c r="FJ369" s="0"/>
      <c r="FK369" s="0"/>
      <c r="FL369" s="0"/>
      <c r="FM369" s="0"/>
      <c r="FN369" s="0"/>
      <c r="FO369" s="0"/>
      <c r="FP369" s="0"/>
      <c r="FQ369" s="0"/>
      <c r="FR369" s="0"/>
      <c r="FS369" s="0"/>
      <c r="FT369" s="0"/>
      <c r="FU369" s="0"/>
      <c r="FV369" s="0"/>
      <c r="FW369" s="0"/>
      <c r="FX369" s="0"/>
      <c r="FY369" s="0"/>
      <c r="FZ369" s="0"/>
      <c r="GA369" s="0"/>
      <c r="GB369" s="0"/>
      <c r="GC369" s="0"/>
      <c r="GD369" s="0"/>
      <c r="GE369" s="0"/>
      <c r="GF369" s="0"/>
      <c r="GG369" s="0"/>
      <c r="GH369" s="0"/>
      <c r="GI369" s="0"/>
      <c r="GJ369" s="0"/>
      <c r="GK369" s="0"/>
      <c r="GL369" s="0"/>
      <c r="GM369" s="0"/>
      <c r="GN369" s="0"/>
      <c r="GO369" s="0"/>
      <c r="GP369" s="0"/>
      <c r="GQ369" s="0"/>
      <c r="GR369" s="0"/>
      <c r="GS369" s="0"/>
      <c r="GT369" s="0"/>
      <c r="GU369" s="0"/>
      <c r="GV369" s="0"/>
      <c r="GW369" s="0"/>
      <c r="GX369" s="0"/>
      <c r="GY369" s="0"/>
      <c r="GZ369" s="0"/>
      <c r="HA369" s="0"/>
      <c r="HB369" s="0"/>
      <c r="HC369" s="0"/>
      <c r="HD369" s="0"/>
      <c r="HE369" s="0"/>
      <c r="HF369" s="0"/>
      <c r="HG369" s="0"/>
      <c r="HH369" s="0"/>
      <c r="HI369" s="0"/>
      <c r="HJ369" s="0"/>
      <c r="HK369" s="0"/>
      <c r="HL369" s="0"/>
      <c r="HM369" s="0"/>
      <c r="HN369" s="0"/>
      <c r="HO369" s="0"/>
      <c r="HP369" s="0"/>
      <c r="HQ369" s="0"/>
      <c r="HR369" s="0"/>
      <c r="HS369" s="0"/>
      <c r="HT369" s="0"/>
      <c r="HU369" s="0"/>
      <c r="HV369" s="0"/>
      <c r="HW369" s="0"/>
      <c r="HX369" s="0"/>
      <c r="HY369" s="0"/>
      <c r="HZ369" s="0"/>
      <c r="IA369" s="0"/>
      <c r="IB369" s="0"/>
      <c r="IC369" s="0"/>
      <c r="ID369" s="0"/>
      <c r="IE369" s="0"/>
      <c r="IF369" s="0"/>
      <c r="IG369" s="0"/>
      <c r="IH369" s="0"/>
      <c r="II369" s="0"/>
      <c r="IJ369" s="0"/>
      <c r="IK369" s="0"/>
      <c r="IL369" s="0"/>
      <c r="IM369" s="0"/>
      <c r="IN369" s="0"/>
      <c r="IO369" s="0"/>
      <c r="IP369" s="0"/>
      <c r="IQ369" s="0"/>
      <c r="IR369" s="0"/>
      <c r="IS369" s="0"/>
      <c r="IT369" s="0"/>
      <c r="IU369" s="0"/>
      <c r="IV369" s="0"/>
      <c r="IW369" s="0"/>
    </row>
    <row r="370" customFormat="false" ht="12.75" hidden="false" customHeight="false" outlineLevel="0" collapsed="false">
      <c r="A370" s="43"/>
      <c r="B370" s="11" t="s">
        <v>42</v>
      </c>
      <c r="E370" s="3" t="s">
        <v>1119</v>
      </c>
      <c r="F370" s="3" t="s">
        <v>1123</v>
      </c>
      <c r="G370" s="6" t="s">
        <v>60</v>
      </c>
      <c r="H370" s="6" t="n">
        <v>6073</v>
      </c>
      <c r="I370" s="4" t="n">
        <v>429</v>
      </c>
      <c r="J370" s="4" t="s">
        <v>46</v>
      </c>
      <c r="L370" s="1" t="s">
        <v>47</v>
      </c>
      <c r="M370" s="3" t="s">
        <v>1121</v>
      </c>
      <c r="N370" s="45"/>
      <c r="O370" s="1" t="s">
        <v>117</v>
      </c>
      <c r="Q370" s="1" t="n">
        <v>47</v>
      </c>
      <c r="R370" s="1" t="n">
        <v>47</v>
      </c>
      <c r="S370" s="14" t="n">
        <f aca="false">+R370-Q370</f>
        <v>0</v>
      </c>
      <c r="T370" s="15" t="s">
        <v>433</v>
      </c>
      <c r="U370" s="1" t="n">
        <v>53</v>
      </c>
      <c r="V370" s="1" t="n">
        <v>53</v>
      </c>
      <c r="W370" s="1" t="n">
        <v>60</v>
      </c>
      <c r="X370" s="1" t="n">
        <v>60</v>
      </c>
      <c r="Y370" s="46" t="n">
        <f aca="false">+X370-V370</f>
        <v>7</v>
      </c>
      <c r="Z370" s="14" t="n">
        <f aca="false">+X370-W370</f>
        <v>0</v>
      </c>
      <c r="AA370" s="47" t="s">
        <v>69</v>
      </c>
      <c r="AB370" s="48"/>
      <c r="AC370" s="45"/>
      <c r="AD370" s="5" t="n">
        <v>313389</v>
      </c>
      <c r="AE370" s="5" t="n">
        <v>133160</v>
      </c>
      <c r="AF370" s="49" t="s">
        <v>52</v>
      </c>
      <c r="AG370" s="50" t="n">
        <v>0.065</v>
      </c>
      <c r="AH370" s="51"/>
      <c r="AI370" s="52" t="s">
        <v>53</v>
      </c>
      <c r="AJ370" s="52" t="s">
        <v>4</v>
      </c>
      <c r="AK370" s="4" t="s">
        <v>1122</v>
      </c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  <c r="BC370" s="0"/>
      <c r="BD370" s="0"/>
      <c r="BE370" s="0"/>
      <c r="BF370" s="0"/>
      <c r="BG370" s="0"/>
      <c r="BH370" s="0"/>
      <c r="BI370" s="0"/>
      <c r="BJ370" s="0"/>
      <c r="BK370" s="0"/>
      <c r="BL370" s="0"/>
      <c r="BM370" s="0"/>
      <c r="BN370" s="0"/>
      <c r="BO370" s="0"/>
      <c r="BP370" s="0"/>
      <c r="BQ370" s="0"/>
      <c r="BR370" s="0"/>
      <c r="BS370" s="0"/>
      <c r="BT370" s="0"/>
      <c r="BU370" s="0"/>
      <c r="BV370" s="0"/>
      <c r="BW370" s="0"/>
      <c r="BX370" s="0"/>
      <c r="BY370" s="0"/>
      <c r="BZ370" s="0"/>
      <c r="CA370" s="0"/>
      <c r="CB370" s="0"/>
      <c r="CC370" s="0"/>
      <c r="CD370" s="0"/>
      <c r="CE370" s="0"/>
      <c r="CF370" s="0"/>
      <c r="CG370" s="0"/>
      <c r="CH370" s="0"/>
      <c r="CI370" s="0"/>
      <c r="CJ370" s="0"/>
      <c r="CK370" s="0"/>
      <c r="CL370" s="0"/>
      <c r="CM370" s="0"/>
      <c r="CN370" s="0"/>
      <c r="CO370" s="0"/>
      <c r="CP370" s="0"/>
      <c r="CQ370" s="0"/>
      <c r="CR370" s="0"/>
      <c r="CS370" s="0"/>
      <c r="CT370" s="0"/>
      <c r="CU370" s="0"/>
      <c r="CV370" s="0"/>
      <c r="CW370" s="0"/>
      <c r="CX370" s="0"/>
      <c r="CY370" s="0"/>
      <c r="CZ370" s="0"/>
      <c r="DA370" s="0"/>
      <c r="DB370" s="0"/>
      <c r="DC370" s="0"/>
      <c r="DD370" s="0"/>
      <c r="DE370" s="0"/>
      <c r="DF370" s="0"/>
      <c r="DG370" s="0"/>
      <c r="DH370" s="0"/>
      <c r="DI370" s="0"/>
      <c r="DJ370" s="0"/>
      <c r="DK370" s="0"/>
      <c r="DL370" s="0"/>
      <c r="DM370" s="0"/>
      <c r="DN370" s="0"/>
      <c r="DO370" s="0"/>
      <c r="DP370" s="0"/>
      <c r="DQ370" s="0"/>
      <c r="DR370" s="0"/>
      <c r="DS370" s="0"/>
      <c r="DT370" s="0"/>
      <c r="DU370" s="0"/>
      <c r="DV370" s="0"/>
      <c r="DW370" s="0"/>
      <c r="DX370" s="0"/>
      <c r="DY370" s="0"/>
      <c r="DZ370" s="0"/>
      <c r="EA370" s="0"/>
      <c r="EB370" s="0"/>
      <c r="EC370" s="0"/>
      <c r="ED370" s="0"/>
      <c r="EE370" s="0"/>
      <c r="EF370" s="0"/>
      <c r="EG370" s="0"/>
      <c r="EH370" s="0"/>
      <c r="EI370" s="0"/>
      <c r="EJ370" s="0"/>
      <c r="EK370" s="0"/>
      <c r="EL370" s="0"/>
      <c r="EM370" s="0"/>
      <c r="EN370" s="0"/>
      <c r="EO370" s="0"/>
      <c r="EP370" s="0"/>
      <c r="EQ370" s="0"/>
      <c r="ER370" s="0"/>
      <c r="ES370" s="0"/>
      <c r="ET370" s="0"/>
      <c r="EU370" s="0"/>
      <c r="EV370" s="0"/>
      <c r="EW370" s="0"/>
      <c r="EX370" s="0"/>
      <c r="EY370" s="0"/>
      <c r="EZ370" s="0"/>
      <c r="FA370" s="0"/>
      <c r="FB370" s="0"/>
      <c r="FC370" s="0"/>
      <c r="FD370" s="0"/>
      <c r="FE370" s="0"/>
      <c r="FF370" s="0"/>
      <c r="FG370" s="0"/>
      <c r="FH370" s="0"/>
      <c r="FI370" s="0"/>
      <c r="FJ370" s="0"/>
      <c r="FK370" s="0"/>
      <c r="FL370" s="0"/>
      <c r="FM370" s="0"/>
      <c r="FN370" s="0"/>
      <c r="FO370" s="0"/>
      <c r="FP370" s="0"/>
      <c r="FQ370" s="0"/>
      <c r="FR370" s="0"/>
      <c r="FS370" s="0"/>
      <c r="FT370" s="0"/>
      <c r="FU370" s="0"/>
      <c r="FV370" s="0"/>
      <c r="FW370" s="0"/>
      <c r="FX370" s="0"/>
      <c r="FY370" s="0"/>
      <c r="FZ370" s="0"/>
      <c r="GA370" s="0"/>
      <c r="GB370" s="0"/>
      <c r="GC370" s="0"/>
      <c r="GD370" s="0"/>
      <c r="GE370" s="0"/>
      <c r="GF370" s="0"/>
      <c r="GG370" s="0"/>
      <c r="GH370" s="0"/>
      <c r="GI370" s="0"/>
      <c r="GJ370" s="0"/>
      <c r="GK370" s="0"/>
      <c r="GL370" s="0"/>
      <c r="GM370" s="0"/>
      <c r="GN370" s="0"/>
      <c r="GO370" s="0"/>
      <c r="GP370" s="0"/>
      <c r="GQ370" s="0"/>
      <c r="GR370" s="0"/>
      <c r="GS370" s="0"/>
      <c r="GT370" s="0"/>
      <c r="GU370" s="0"/>
      <c r="GV370" s="0"/>
      <c r="GW370" s="0"/>
      <c r="GX370" s="0"/>
      <c r="GY370" s="0"/>
      <c r="GZ370" s="0"/>
      <c r="HA370" s="0"/>
      <c r="HB370" s="0"/>
      <c r="HC370" s="0"/>
      <c r="HD370" s="0"/>
      <c r="HE370" s="0"/>
      <c r="HF370" s="0"/>
      <c r="HG370" s="0"/>
      <c r="HH370" s="0"/>
      <c r="HI370" s="0"/>
      <c r="HJ370" s="0"/>
      <c r="HK370" s="0"/>
      <c r="HL370" s="0"/>
      <c r="HM370" s="0"/>
      <c r="HN370" s="0"/>
      <c r="HO370" s="0"/>
      <c r="HP370" s="0"/>
      <c r="HQ370" s="0"/>
      <c r="HR370" s="0"/>
      <c r="HS370" s="0"/>
      <c r="HT370" s="0"/>
      <c r="HU370" s="0"/>
      <c r="HV370" s="0"/>
      <c r="HW370" s="0"/>
      <c r="HX370" s="0"/>
      <c r="HY370" s="0"/>
      <c r="HZ370" s="0"/>
      <c r="IA370" s="0"/>
      <c r="IB370" s="0"/>
      <c r="IC370" s="0"/>
      <c r="ID370" s="0"/>
      <c r="IE370" s="0"/>
      <c r="IF370" s="0"/>
      <c r="IG370" s="0"/>
      <c r="IH370" s="0"/>
      <c r="II370" s="0"/>
      <c r="IJ370" s="0"/>
      <c r="IK370" s="0"/>
      <c r="IL370" s="0"/>
      <c r="IM370" s="0"/>
      <c r="IN370" s="0"/>
      <c r="IO370" s="0"/>
      <c r="IP370" s="0"/>
      <c r="IQ370" s="0"/>
      <c r="IR370" s="0"/>
      <c r="IS370" s="0"/>
      <c r="IT370" s="0"/>
      <c r="IU370" s="0"/>
      <c r="IV370" s="0"/>
      <c r="IW370" s="0"/>
    </row>
    <row r="371" customFormat="false" ht="12.75" hidden="false" customHeight="false" outlineLevel="0" collapsed="false">
      <c r="A371" s="43"/>
      <c r="B371" s="11" t="s">
        <v>42</v>
      </c>
      <c r="C371" s="68"/>
      <c r="D371" s="1"/>
      <c r="E371" s="3" t="s">
        <v>1119</v>
      </c>
      <c r="F371" s="3" t="s">
        <v>1124</v>
      </c>
      <c r="G371" s="6" t="s">
        <v>60</v>
      </c>
      <c r="H371" s="6" t="n">
        <v>6649</v>
      </c>
      <c r="I371" s="4" t="n">
        <v>429</v>
      </c>
      <c r="J371" s="4" t="s">
        <v>46</v>
      </c>
      <c r="L371" s="1" t="s">
        <v>47</v>
      </c>
      <c r="M371" s="3" t="s">
        <v>1121</v>
      </c>
      <c r="N371" s="45"/>
      <c r="O371" s="1" t="s">
        <v>117</v>
      </c>
      <c r="Q371" s="1" t="n">
        <v>49</v>
      </c>
      <c r="R371" s="1" t="n">
        <v>49</v>
      </c>
      <c r="S371" s="14" t="n">
        <f aca="false">+R371-Q371</f>
        <v>0</v>
      </c>
      <c r="T371" s="15" t="s">
        <v>69</v>
      </c>
      <c r="U371" s="1" t="n">
        <v>33</v>
      </c>
      <c r="V371" s="1" t="n">
        <v>33</v>
      </c>
      <c r="W371" s="1" t="n">
        <v>32</v>
      </c>
      <c r="X371" s="1" t="n">
        <v>32</v>
      </c>
      <c r="Y371" s="46" t="n">
        <f aca="false">+X371-V371</f>
        <v>-1</v>
      </c>
      <c r="Z371" s="14" t="n">
        <f aca="false">+X371-W371</f>
        <v>0</v>
      </c>
      <c r="AA371" s="47" t="s">
        <v>69</v>
      </c>
      <c r="AB371" s="48"/>
      <c r="AC371" s="45"/>
      <c r="AD371" s="5" t="n">
        <v>313339</v>
      </c>
      <c r="AE371" s="5" t="n">
        <v>133120</v>
      </c>
      <c r="AF371" s="49" t="s">
        <v>52</v>
      </c>
      <c r="AG371" s="50" t="n">
        <v>0.065</v>
      </c>
      <c r="AH371" s="51"/>
      <c r="AI371" s="52" t="s">
        <v>53</v>
      </c>
      <c r="AJ371" s="52" t="s">
        <v>4</v>
      </c>
      <c r="AK371" s="4" t="s">
        <v>1122</v>
      </c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  <c r="BC371" s="0"/>
      <c r="BD371" s="0"/>
      <c r="BE371" s="0"/>
      <c r="BF371" s="0"/>
      <c r="BG371" s="0"/>
      <c r="BH371" s="0"/>
      <c r="BI371" s="0"/>
      <c r="BJ371" s="0"/>
      <c r="BK371" s="0"/>
      <c r="BL371" s="0"/>
      <c r="BM371" s="0"/>
      <c r="BN371" s="0"/>
      <c r="BO371" s="0"/>
      <c r="BP371" s="0"/>
      <c r="BQ371" s="0"/>
      <c r="BR371" s="0"/>
      <c r="BS371" s="0"/>
      <c r="BT371" s="0"/>
      <c r="BU371" s="0"/>
      <c r="BV371" s="0"/>
      <c r="BW371" s="0"/>
      <c r="BX371" s="0"/>
      <c r="BY371" s="0"/>
      <c r="BZ371" s="0"/>
      <c r="CA371" s="0"/>
      <c r="CB371" s="0"/>
      <c r="CC371" s="0"/>
      <c r="CD371" s="0"/>
      <c r="CE371" s="0"/>
      <c r="CF371" s="0"/>
      <c r="CG371" s="0"/>
      <c r="CH371" s="0"/>
      <c r="CI371" s="0"/>
      <c r="CJ371" s="0"/>
      <c r="CK371" s="0"/>
      <c r="CL371" s="0"/>
      <c r="CM371" s="0"/>
      <c r="CN371" s="0"/>
      <c r="CO371" s="0"/>
      <c r="CP371" s="0"/>
      <c r="CQ371" s="0"/>
      <c r="CR371" s="0"/>
      <c r="CS371" s="0"/>
      <c r="CT371" s="0"/>
      <c r="CU371" s="0"/>
      <c r="CV371" s="0"/>
      <c r="CW371" s="0"/>
      <c r="CX371" s="0"/>
      <c r="CY371" s="0"/>
      <c r="CZ371" s="0"/>
      <c r="DA371" s="0"/>
      <c r="DB371" s="0"/>
      <c r="DC371" s="0"/>
      <c r="DD371" s="0"/>
      <c r="DE371" s="0"/>
      <c r="DF371" s="0"/>
      <c r="DG371" s="0"/>
      <c r="DH371" s="0"/>
      <c r="DI371" s="0"/>
      <c r="DJ371" s="0"/>
      <c r="DK371" s="0"/>
      <c r="DL371" s="0"/>
      <c r="DM371" s="0"/>
      <c r="DN371" s="0"/>
      <c r="DO371" s="0"/>
      <c r="DP371" s="0"/>
      <c r="DQ371" s="0"/>
      <c r="DR371" s="0"/>
      <c r="DS371" s="0"/>
      <c r="DT371" s="0"/>
      <c r="DU371" s="0"/>
      <c r="DV371" s="0"/>
      <c r="DW371" s="0"/>
      <c r="DX371" s="0"/>
      <c r="DY371" s="0"/>
      <c r="DZ371" s="0"/>
      <c r="EA371" s="0"/>
      <c r="EB371" s="0"/>
      <c r="EC371" s="0"/>
      <c r="ED371" s="0"/>
      <c r="EE371" s="0"/>
      <c r="EF371" s="0"/>
      <c r="EG371" s="0"/>
      <c r="EH371" s="0"/>
      <c r="EI371" s="0"/>
      <c r="EJ371" s="0"/>
      <c r="EK371" s="0"/>
      <c r="EL371" s="0"/>
      <c r="EM371" s="0"/>
      <c r="EN371" s="0"/>
      <c r="EO371" s="0"/>
      <c r="EP371" s="0"/>
      <c r="EQ371" s="0"/>
      <c r="ER371" s="0"/>
      <c r="ES371" s="0"/>
      <c r="ET371" s="0"/>
      <c r="EU371" s="0"/>
      <c r="EV371" s="0"/>
      <c r="EW371" s="0"/>
      <c r="EX371" s="0"/>
      <c r="EY371" s="0"/>
      <c r="EZ371" s="0"/>
      <c r="FA371" s="0"/>
      <c r="FB371" s="0"/>
      <c r="FC371" s="0"/>
      <c r="FD371" s="0"/>
      <c r="FE371" s="0"/>
      <c r="FF371" s="0"/>
      <c r="FG371" s="0"/>
      <c r="FH371" s="0"/>
      <c r="FI371" s="0"/>
      <c r="FJ371" s="0"/>
      <c r="FK371" s="0"/>
      <c r="FL371" s="0"/>
      <c r="FM371" s="0"/>
      <c r="FN371" s="0"/>
      <c r="FO371" s="0"/>
      <c r="FP371" s="0"/>
      <c r="FQ371" s="0"/>
      <c r="FR371" s="0"/>
      <c r="FS371" s="0"/>
      <c r="FT371" s="0"/>
      <c r="FU371" s="0"/>
      <c r="FV371" s="0"/>
      <c r="FW371" s="0"/>
      <c r="FX371" s="0"/>
      <c r="FY371" s="0"/>
      <c r="FZ371" s="0"/>
      <c r="GA371" s="0"/>
      <c r="GB371" s="0"/>
      <c r="GC371" s="0"/>
      <c r="GD371" s="0"/>
      <c r="GE371" s="0"/>
      <c r="GF371" s="0"/>
      <c r="GG371" s="0"/>
      <c r="GH371" s="0"/>
      <c r="GI371" s="0"/>
      <c r="GJ371" s="0"/>
      <c r="GK371" s="0"/>
      <c r="GL371" s="0"/>
      <c r="GM371" s="0"/>
      <c r="GN371" s="0"/>
      <c r="GO371" s="0"/>
      <c r="GP371" s="0"/>
      <c r="GQ371" s="0"/>
      <c r="GR371" s="0"/>
      <c r="GS371" s="0"/>
      <c r="GT371" s="0"/>
      <c r="GU371" s="0"/>
      <c r="GV371" s="0"/>
      <c r="GW371" s="0"/>
      <c r="GX371" s="0"/>
      <c r="GY371" s="0"/>
      <c r="GZ371" s="0"/>
      <c r="HA371" s="0"/>
      <c r="HB371" s="0"/>
      <c r="HC371" s="0"/>
      <c r="HD371" s="0"/>
      <c r="HE371" s="0"/>
      <c r="HF371" s="0"/>
      <c r="HG371" s="0"/>
      <c r="HH371" s="0"/>
      <c r="HI371" s="0"/>
      <c r="HJ371" s="0"/>
      <c r="HK371" s="0"/>
      <c r="HL371" s="0"/>
      <c r="HM371" s="0"/>
      <c r="HN371" s="0"/>
      <c r="HO371" s="0"/>
      <c r="HP371" s="0"/>
      <c r="HQ371" s="0"/>
      <c r="HR371" s="0"/>
      <c r="HS371" s="0"/>
      <c r="HT371" s="0"/>
      <c r="HU371" s="0"/>
      <c r="HV371" s="0"/>
      <c r="HW371" s="0"/>
      <c r="HX371" s="0"/>
      <c r="HY371" s="0"/>
      <c r="HZ371" s="0"/>
      <c r="IA371" s="0"/>
      <c r="IB371" s="0"/>
      <c r="IC371" s="0"/>
      <c r="ID371" s="0"/>
      <c r="IE371" s="0"/>
      <c r="IF371" s="0"/>
      <c r="IG371" s="0"/>
      <c r="IH371" s="0"/>
      <c r="II371" s="0"/>
      <c r="IJ371" s="0"/>
      <c r="IK371" s="0"/>
      <c r="IL371" s="0"/>
      <c r="IM371" s="0"/>
      <c r="IN371" s="0"/>
      <c r="IO371" s="0"/>
      <c r="IP371" s="0"/>
      <c r="IQ371" s="0"/>
      <c r="IR371" s="0"/>
      <c r="IS371" s="0"/>
      <c r="IT371" s="0"/>
      <c r="IU371" s="0"/>
      <c r="IV371" s="0"/>
      <c r="IW371" s="0"/>
    </row>
    <row r="372" customFormat="false" ht="12.75" hidden="false" customHeight="false" outlineLevel="0" collapsed="false">
      <c r="A372" s="54"/>
      <c r="B372" s="55" t="s">
        <v>42</v>
      </c>
      <c r="C372" s="56"/>
      <c r="D372" s="57"/>
      <c r="E372" s="56" t="s">
        <v>1125</v>
      </c>
      <c r="F372" s="56" t="s">
        <v>1126</v>
      </c>
      <c r="G372" s="58" t="s">
        <v>60</v>
      </c>
      <c r="H372" s="58" t="n">
        <v>6668</v>
      </c>
      <c r="I372" s="57" t="n">
        <v>479</v>
      </c>
      <c r="J372" s="57" t="s">
        <v>46</v>
      </c>
      <c r="K372" s="57"/>
      <c r="L372" s="53" t="s">
        <v>47</v>
      </c>
      <c r="M372" s="56" t="s">
        <v>1127</v>
      </c>
      <c r="N372" s="0"/>
      <c r="O372" s="53" t="s">
        <v>125</v>
      </c>
      <c r="P372" s="60"/>
      <c r="Q372" s="53" t="n">
        <v>275</v>
      </c>
      <c r="R372" s="53" t="n">
        <v>275</v>
      </c>
      <c r="S372" s="61" t="n">
        <f aca="false">+R372-Q372</f>
        <v>0</v>
      </c>
      <c r="T372" s="47" t="s">
        <v>63</v>
      </c>
      <c r="U372" s="53" t="n">
        <v>222</v>
      </c>
      <c r="V372" s="53" t="n">
        <v>222</v>
      </c>
      <c r="W372" s="53" t="n">
        <v>218</v>
      </c>
      <c r="X372" s="53" t="n">
        <v>218</v>
      </c>
      <c r="Y372" s="46" t="n">
        <f aca="false">+X372-V372</f>
        <v>-4</v>
      </c>
      <c r="Z372" s="61" t="n">
        <f aca="false">+X372-W372</f>
        <v>0</v>
      </c>
      <c r="AA372" s="15" t="s">
        <v>63</v>
      </c>
      <c r="AB372" s="71"/>
      <c r="AD372" s="62" t="n">
        <v>357789</v>
      </c>
      <c r="AE372" s="62" t="n">
        <v>137949</v>
      </c>
      <c r="AF372" s="63" t="s">
        <v>70</v>
      </c>
      <c r="AG372" s="64" t="n">
        <v>0.065</v>
      </c>
      <c r="AH372" s="65"/>
      <c r="AI372" s="66" t="s">
        <v>53</v>
      </c>
      <c r="AJ372" s="66" t="s">
        <v>4</v>
      </c>
      <c r="AK372" s="57" t="s">
        <v>1128</v>
      </c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  <c r="BC372" s="0"/>
      <c r="BD372" s="0"/>
      <c r="BE372" s="0"/>
      <c r="BF372" s="0"/>
      <c r="BG372" s="0"/>
      <c r="BH372" s="0"/>
      <c r="BI372" s="0"/>
      <c r="BJ372" s="0"/>
      <c r="BK372" s="0"/>
      <c r="BL372" s="0"/>
      <c r="BM372" s="0"/>
      <c r="BN372" s="0"/>
      <c r="BO372" s="0"/>
      <c r="BP372" s="0"/>
      <c r="BQ372" s="0"/>
      <c r="BR372" s="0"/>
      <c r="BS372" s="0"/>
      <c r="BT372" s="0"/>
      <c r="BU372" s="0"/>
      <c r="BV372" s="0"/>
      <c r="BW372" s="0"/>
      <c r="BX372" s="0"/>
      <c r="BY372" s="0"/>
      <c r="BZ372" s="0"/>
      <c r="CA372" s="0"/>
      <c r="CB372" s="0"/>
      <c r="CC372" s="0"/>
      <c r="CD372" s="0"/>
      <c r="CE372" s="0"/>
      <c r="CF372" s="0"/>
      <c r="CG372" s="0"/>
      <c r="CH372" s="0"/>
      <c r="CI372" s="0"/>
      <c r="CJ372" s="0"/>
      <c r="CK372" s="0"/>
      <c r="CL372" s="0"/>
      <c r="CM372" s="0"/>
      <c r="CN372" s="0"/>
      <c r="CO372" s="0"/>
      <c r="CP372" s="0"/>
      <c r="CQ372" s="0"/>
      <c r="CR372" s="0"/>
      <c r="CS372" s="0"/>
      <c r="CT372" s="0"/>
      <c r="CU372" s="0"/>
      <c r="CV372" s="0"/>
      <c r="CW372" s="0"/>
      <c r="CX372" s="0"/>
      <c r="CY372" s="0"/>
      <c r="CZ372" s="0"/>
      <c r="DA372" s="0"/>
      <c r="DB372" s="0"/>
      <c r="DC372" s="0"/>
      <c r="DD372" s="0"/>
      <c r="DE372" s="0"/>
      <c r="DF372" s="0"/>
      <c r="DG372" s="0"/>
      <c r="DH372" s="0"/>
      <c r="DI372" s="0"/>
      <c r="DJ372" s="0"/>
      <c r="DK372" s="0"/>
      <c r="DL372" s="0"/>
      <c r="DM372" s="0"/>
      <c r="DN372" s="0"/>
      <c r="DO372" s="0"/>
      <c r="DP372" s="0"/>
      <c r="DQ372" s="0"/>
      <c r="DR372" s="0"/>
      <c r="DS372" s="0"/>
      <c r="DT372" s="0"/>
      <c r="DU372" s="0"/>
      <c r="DV372" s="0"/>
      <c r="DW372" s="0"/>
      <c r="DX372" s="0"/>
      <c r="DY372" s="0"/>
      <c r="DZ372" s="0"/>
      <c r="EA372" s="0"/>
      <c r="EB372" s="0"/>
      <c r="EC372" s="0"/>
      <c r="ED372" s="0"/>
      <c r="EE372" s="0"/>
      <c r="EF372" s="0"/>
      <c r="EG372" s="0"/>
      <c r="EH372" s="0"/>
      <c r="EI372" s="0"/>
      <c r="EJ372" s="0"/>
      <c r="EK372" s="0"/>
      <c r="EL372" s="0"/>
      <c r="EM372" s="0"/>
      <c r="EN372" s="0"/>
      <c r="EO372" s="0"/>
      <c r="EP372" s="0"/>
      <c r="EQ372" s="0"/>
      <c r="ER372" s="0"/>
      <c r="ES372" s="0"/>
      <c r="ET372" s="0"/>
      <c r="EU372" s="0"/>
      <c r="EV372" s="0"/>
      <c r="EW372" s="0"/>
      <c r="EX372" s="0"/>
      <c r="EY372" s="0"/>
      <c r="EZ372" s="0"/>
      <c r="FA372" s="0"/>
      <c r="FB372" s="0"/>
      <c r="FC372" s="0"/>
      <c r="FD372" s="0"/>
      <c r="FE372" s="0"/>
      <c r="FF372" s="0"/>
      <c r="FG372" s="0"/>
      <c r="FH372" s="0"/>
      <c r="FI372" s="0"/>
      <c r="FJ372" s="0"/>
      <c r="FK372" s="0"/>
      <c r="FL372" s="0"/>
      <c r="FM372" s="0"/>
      <c r="FN372" s="0"/>
      <c r="FO372" s="0"/>
      <c r="FP372" s="0"/>
      <c r="FQ372" s="0"/>
      <c r="FR372" s="0"/>
      <c r="FS372" s="0"/>
      <c r="FT372" s="0"/>
      <c r="FU372" s="0"/>
      <c r="FV372" s="0"/>
      <c r="FW372" s="0"/>
      <c r="FX372" s="0"/>
      <c r="FY372" s="0"/>
      <c r="FZ372" s="0"/>
      <c r="GA372" s="0"/>
      <c r="GB372" s="0"/>
      <c r="GC372" s="0"/>
      <c r="GD372" s="0"/>
      <c r="GE372" s="0"/>
      <c r="GF372" s="0"/>
      <c r="GG372" s="0"/>
      <c r="GH372" s="0"/>
      <c r="GI372" s="0"/>
      <c r="GJ372" s="0"/>
      <c r="GK372" s="0"/>
      <c r="GL372" s="0"/>
      <c r="GM372" s="0"/>
      <c r="GN372" s="0"/>
      <c r="GO372" s="0"/>
      <c r="GP372" s="0"/>
      <c r="GQ372" s="0"/>
      <c r="GR372" s="0"/>
      <c r="GS372" s="0"/>
      <c r="GT372" s="0"/>
      <c r="GU372" s="0"/>
      <c r="GV372" s="0"/>
      <c r="GW372" s="0"/>
      <c r="GX372" s="0"/>
      <c r="GY372" s="0"/>
      <c r="GZ372" s="0"/>
      <c r="HA372" s="0"/>
      <c r="HB372" s="0"/>
      <c r="HC372" s="0"/>
      <c r="HD372" s="0"/>
      <c r="HE372" s="0"/>
      <c r="HF372" s="0"/>
      <c r="HG372" s="0"/>
      <c r="HH372" s="0"/>
      <c r="HI372" s="0"/>
      <c r="HJ372" s="0"/>
      <c r="HK372" s="0"/>
      <c r="HL372" s="0"/>
      <c r="HM372" s="0"/>
      <c r="HN372" s="0"/>
      <c r="HO372" s="0"/>
      <c r="HP372" s="0"/>
      <c r="HQ372" s="0"/>
      <c r="HR372" s="0"/>
      <c r="HS372" s="0"/>
      <c r="HT372" s="0"/>
      <c r="HU372" s="0"/>
      <c r="HV372" s="0"/>
      <c r="HW372" s="0"/>
      <c r="HX372" s="0"/>
      <c r="HY372" s="0"/>
      <c r="HZ372" s="0"/>
      <c r="IA372" s="0"/>
      <c r="IB372" s="0"/>
      <c r="IC372" s="0"/>
      <c r="ID372" s="0"/>
      <c r="IE372" s="0"/>
      <c r="IF372" s="0"/>
      <c r="IG372" s="0"/>
      <c r="IH372" s="0"/>
      <c r="II372" s="0"/>
      <c r="IJ372" s="0"/>
      <c r="IK372" s="0"/>
      <c r="IL372" s="0"/>
      <c r="IM372" s="0"/>
      <c r="IN372" s="0"/>
      <c r="IO372" s="0"/>
      <c r="IP372" s="0"/>
      <c r="IQ372" s="0"/>
      <c r="IR372" s="0"/>
      <c r="IS372" s="0"/>
      <c r="IT372" s="0"/>
      <c r="IU372" s="0"/>
      <c r="IV372" s="0"/>
      <c r="IW372" s="0"/>
    </row>
    <row r="373" customFormat="false" ht="12.75" hidden="false" customHeight="false" outlineLevel="0" collapsed="false">
      <c r="A373" s="43"/>
      <c r="B373" s="11"/>
      <c r="E373" s="3" t="s">
        <v>1129</v>
      </c>
      <c r="F373" s="3" t="s">
        <v>1130</v>
      </c>
      <c r="G373" s="6" t="s">
        <v>60</v>
      </c>
      <c r="H373" s="6" t="n">
        <v>5310</v>
      </c>
      <c r="I373" s="4" t="n">
        <v>447</v>
      </c>
      <c r="J373" s="4" t="s">
        <v>46</v>
      </c>
      <c r="L373" s="1" t="s">
        <v>47</v>
      </c>
      <c r="M373" s="3" t="s">
        <v>1131</v>
      </c>
      <c r="N373" s="45"/>
      <c r="O373" s="1" t="s">
        <v>318</v>
      </c>
      <c r="Q373" s="1" t="n">
        <v>7</v>
      </c>
      <c r="R373" s="1" t="n">
        <v>7</v>
      </c>
      <c r="S373" s="14" t="n">
        <f aca="false">+R373-Q373</f>
        <v>0</v>
      </c>
      <c r="T373" s="15" t="s">
        <v>63</v>
      </c>
      <c r="U373" s="1" t="n">
        <v>141</v>
      </c>
      <c r="V373" s="1" t="n">
        <v>141</v>
      </c>
      <c r="W373" s="1" t="n">
        <v>138</v>
      </c>
      <c r="X373" s="1" t="n">
        <v>138</v>
      </c>
      <c r="Y373" s="46" t="n">
        <f aca="false">+X373-V373</f>
        <v>-3</v>
      </c>
      <c r="Z373" s="14" t="n">
        <f aca="false">+X373-W373</f>
        <v>0</v>
      </c>
      <c r="AA373" s="47" t="s">
        <v>69</v>
      </c>
      <c r="AB373" s="48"/>
      <c r="AC373" s="45"/>
      <c r="AD373" s="5" t="n">
        <v>313313</v>
      </c>
      <c r="AE373" s="5" t="n">
        <v>28111</v>
      </c>
      <c r="AF373" s="49" t="s">
        <v>52</v>
      </c>
      <c r="AG373" s="50" t="n">
        <v>-0.803</v>
      </c>
      <c r="AH373" s="51" t="n">
        <v>9811</v>
      </c>
      <c r="AI373" s="52" t="s">
        <v>1132</v>
      </c>
      <c r="AJ373" s="52" t="s">
        <v>4</v>
      </c>
      <c r="AK373" s="4" t="s">
        <v>891</v>
      </c>
      <c r="AL373" s="0"/>
      <c r="AM373" s="0"/>
      <c r="AN373" s="0"/>
      <c r="AO373" s="0"/>
      <c r="AP373" s="0"/>
      <c r="AQ373" s="0"/>
      <c r="AR373" s="0"/>
      <c r="AS373" s="0"/>
      <c r="AT373" s="0"/>
      <c r="AU373" s="0"/>
      <c r="AV373" s="0"/>
      <c r="AW373" s="0"/>
      <c r="AX373" s="0"/>
      <c r="AY373" s="0"/>
      <c r="AZ373" s="0"/>
      <c r="BA373" s="0"/>
      <c r="BB373" s="0"/>
      <c r="BC373" s="0"/>
      <c r="BD373" s="0"/>
      <c r="BE373" s="0"/>
      <c r="BF373" s="0"/>
      <c r="BG373" s="0"/>
      <c r="BH373" s="0"/>
      <c r="BI373" s="0"/>
      <c r="BJ373" s="0"/>
      <c r="BK373" s="0"/>
      <c r="BL373" s="0"/>
      <c r="BM373" s="0"/>
      <c r="BN373" s="0"/>
      <c r="BO373" s="0"/>
      <c r="BP373" s="0"/>
      <c r="BQ373" s="0"/>
      <c r="BR373" s="0"/>
      <c r="BS373" s="0"/>
      <c r="BT373" s="0"/>
      <c r="BU373" s="0"/>
      <c r="BV373" s="0"/>
      <c r="BW373" s="0"/>
      <c r="BX373" s="0"/>
      <c r="BY373" s="0"/>
      <c r="BZ373" s="0"/>
      <c r="CA373" s="0"/>
      <c r="CB373" s="0"/>
      <c r="CC373" s="0"/>
      <c r="CD373" s="0"/>
      <c r="CE373" s="0"/>
      <c r="CF373" s="0"/>
      <c r="CG373" s="0"/>
      <c r="CH373" s="0"/>
      <c r="CI373" s="0"/>
      <c r="CJ373" s="0"/>
      <c r="CK373" s="0"/>
      <c r="CL373" s="0"/>
      <c r="CM373" s="0"/>
      <c r="CN373" s="0"/>
      <c r="CO373" s="0"/>
      <c r="CP373" s="0"/>
      <c r="CQ373" s="0"/>
      <c r="CR373" s="0"/>
      <c r="CS373" s="0"/>
      <c r="CT373" s="0"/>
      <c r="CU373" s="0"/>
      <c r="CV373" s="0"/>
      <c r="CW373" s="0"/>
      <c r="CX373" s="0"/>
      <c r="CY373" s="0"/>
      <c r="CZ373" s="0"/>
      <c r="DA373" s="0"/>
      <c r="DB373" s="0"/>
      <c r="DC373" s="0"/>
      <c r="DD373" s="0"/>
      <c r="DE373" s="0"/>
      <c r="DF373" s="0"/>
      <c r="DG373" s="0"/>
      <c r="DH373" s="0"/>
      <c r="DI373" s="0"/>
      <c r="DJ373" s="0"/>
      <c r="DK373" s="0"/>
      <c r="DL373" s="0"/>
      <c r="DM373" s="0"/>
      <c r="DN373" s="0"/>
      <c r="DO373" s="0"/>
      <c r="DP373" s="0"/>
      <c r="DQ373" s="0"/>
      <c r="DR373" s="0"/>
      <c r="DS373" s="0"/>
      <c r="DT373" s="0"/>
      <c r="DU373" s="0"/>
      <c r="DV373" s="0"/>
      <c r="DW373" s="0"/>
      <c r="DX373" s="0"/>
      <c r="DY373" s="0"/>
      <c r="DZ373" s="0"/>
      <c r="EA373" s="0"/>
      <c r="EB373" s="0"/>
      <c r="EC373" s="0"/>
      <c r="ED373" s="0"/>
      <c r="EE373" s="0"/>
      <c r="EF373" s="0"/>
      <c r="EG373" s="0"/>
      <c r="EH373" s="0"/>
      <c r="EI373" s="0"/>
      <c r="EJ373" s="0"/>
      <c r="EK373" s="0"/>
      <c r="EL373" s="0"/>
      <c r="EM373" s="0"/>
      <c r="EN373" s="0"/>
      <c r="EO373" s="0"/>
      <c r="EP373" s="0"/>
      <c r="EQ373" s="0"/>
      <c r="ER373" s="0"/>
      <c r="ES373" s="0"/>
      <c r="ET373" s="0"/>
      <c r="EU373" s="0"/>
      <c r="EV373" s="0"/>
      <c r="EW373" s="0"/>
      <c r="EX373" s="0"/>
      <c r="EY373" s="0"/>
      <c r="EZ373" s="0"/>
      <c r="FA373" s="0"/>
      <c r="FB373" s="0"/>
      <c r="FC373" s="0"/>
      <c r="FD373" s="0"/>
      <c r="FE373" s="0"/>
      <c r="FF373" s="0"/>
      <c r="FG373" s="0"/>
      <c r="FH373" s="0"/>
      <c r="FI373" s="0"/>
      <c r="FJ373" s="0"/>
      <c r="FK373" s="0"/>
      <c r="FL373" s="0"/>
      <c r="FM373" s="0"/>
      <c r="FN373" s="0"/>
      <c r="FO373" s="0"/>
      <c r="FP373" s="0"/>
      <c r="FQ373" s="0"/>
      <c r="FR373" s="0"/>
      <c r="FS373" s="0"/>
      <c r="FT373" s="0"/>
      <c r="FU373" s="0"/>
      <c r="FV373" s="0"/>
      <c r="FW373" s="0"/>
      <c r="FX373" s="0"/>
      <c r="FY373" s="0"/>
      <c r="FZ373" s="0"/>
      <c r="GA373" s="0"/>
      <c r="GB373" s="0"/>
      <c r="GC373" s="0"/>
      <c r="GD373" s="0"/>
      <c r="GE373" s="0"/>
      <c r="GF373" s="0"/>
      <c r="GG373" s="0"/>
      <c r="GH373" s="0"/>
      <c r="GI373" s="0"/>
      <c r="GJ373" s="0"/>
      <c r="GK373" s="0"/>
      <c r="GL373" s="0"/>
      <c r="GM373" s="0"/>
      <c r="GN373" s="0"/>
      <c r="GO373" s="0"/>
      <c r="GP373" s="0"/>
      <c r="GQ373" s="0"/>
      <c r="GR373" s="0"/>
      <c r="GS373" s="0"/>
      <c r="GT373" s="0"/>
      <c r="GU373" s="0"/>
      <c r="GV373" s="0"/>
      <c r="GW373" s="0"/>
      <c r="GX373" s="0"/>
      <c r="GY373" s="0"/>
      <c r="GZ373" s="0"/>
      <c r="HA373" s="0"/>
      <c r="HB373" s="0"/>
      <c r="HC373" s="0"/>
      <c r="HD373" s="0"/>
      <c r="HE373" s="0"/>
      <c r="HF373" s="0"/>
      <c r="HG373" s="0"/>
      <c r="HH373" s="0"/>
      <c r="HI373" s="0"/>
      <c r="HJ373" s="0"/>
      <c r="HK373" s="0"/>
      <c r="HL373" s="0"/>
      <c r="HM373" s="0"/>
      <c r="HN373" s="0"/>
      <c r="HO373" s="0"/>
      <c r="HP373" s="0"/>
      <c r="HQ373" s="0"/>
      <c r="HR373" s="0"/>
      <c r="HS373" s="0"/>
      <c r="HT373" s="0"/>
      <c r="HU373" s="0"/>
      <c r="HV373" s="0"/>
      <c r="HW373" s="0"/>
      <c r="HX373" s="0"/>
      <c r="HY373" s="0"/>
      <c r="HZ373" s="0"/>
      <c r="IA373" s="0"/>
      <c r="IB373" s="0"/>
      <c r="IC373" s="0"/>
      <c r="ID373" s="0"/>
      <c r="IE373" s="0"/>
      <c r="IF373" s="0"/>
      <c r="IG373" s="0"/>
      <c r="IH373" s="0"/>
      <c r="II373" s="0"/>
      <c r="IJ373" s="0"/>
      <c r="IK373" s="0"/>
      <c r="IL373" s="0"/>
      <c r="IM373" s="0"/>
      <c r="IN373" s="0"/>
      <c r="IO373" s="0"/>
      <c r="IP373" s="0"/>
      <c r="IQ373" s="0"/>
      <c r="IR373" s="0"/>
      <c r="IS373" s="0"/>
      <c r="IT373" s="0"/>
      <c r="IU373" s="0"/>
      <c r="IV373" s="0"/>
      <c r="IW373" s="0"/>
    </row>
    <row r="374" customFormat="false" ht="12.75" hidden="false" customHeight="false" outlineLevel="0" collapsed="false">
      <c r="A374" s="43"/>
      <c r="B374" s="11" t="s">
        <v>42</v>
      </c>
      <c r="E374" s="3" t="s">
        <v>1133</v>
      </c>
      <c r="F374" s="3" t="s">
        <v>482</v>
      </c>
      <c r="G374" s="6" t="s">
        <v>60</v>
      </c>
      <c r="H374" s="6" t="n">
        <v>6296</v>
      </c>
      <c r="I374" s="4" t="n">
        <v>764</v>
      </c>
      <c r="J374" s="4" t="s">
        <v>662</v>
      </c>
      <c r="L374" s="1" t="s">
        <v>47</v>
      </c>
      <c r="M374" s="3" t="s">
        <v>1134</v>
      </c>
      <c r="N374" s="45"/>
      <c r="O374" s="1" t="s">
        <v>117</v>
      </c>
      <c r="Q374" s="1" t="n">
        <v>36</v>
      </c>
      <c r="R374" s="1" t="n">
        <v>36</v>
      </c>
      <c r="S374" s="14" t="n">
        <f aca="false">+R374-Q374</f>
        <v>0</v>
      </c>
      <c r="T374" s="15" t="s">
        <v>63</v>
      </c>
      <c r="U374" s="1" t="n">
        <f aca="false">17+1+16+1</f>
        <v>35</v>
      </c>
      <c r="V374" s="1" t="n">
        <f aca="false">17+1+16+1</f>
        <v>35</v>
      </c>
      <c r="W374" s="1" t="n">
        <v>41</v>
      </c>
      <c r="X374" s="1" t="n">
        <v>41</v>
      </c>
      <c r="Y374" s="46" t="n">
        <f aca="false">+X374-V374</f>
        <v>6</v>
      </c>
      <c r="Z374" s="14" t="n">
        <f aca="false">+X374-W374</f>
        <v>0</v>
      </c>
      <c r="AA374" s="47" t="s">
        <v>69</v>
      </c>
      <c r="AB374" s="48"/>
      <c r="AC374" s="45"/>
      <c r="AD374" s="5" t="n">
        <v>309660</v>
      </c>
      <c r="AE374" s="5" t="s">
        <v>202</v>
      </c>
      <c r="AF374" s="49" t="s">
        <v>52</v>
      </c>
      <c r="AG374" s="50" t="n">
        <v>0.065</v>
      </c>
      <c r="AH374" s="51"/>
      <c r="AI374" s="52" t="s">
        <v>53</v>
      </c>
      <c r="AJ374" s="52" t="s">
        <v>4</v>
      </c>
      <c r="AK374" s="4" t="s">
        <v>64</v>
      </c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  <c r="BC374" s="0"/>
      <c r="BD374" s="0"/>
      <c r="BE374" s="0"/>
      <c r="BF374" s="0"/>
      <c r="BG374" s="0"/>
      <c r="BH374" s="0"/>
      <c r="BI374" s="0"/>
      <c r="BJ374" s="0"/>
      <c r="BK374" s="0"/>
      <c r="BL374" s="0"/>
      <c r="BM374" s="0"/>
      <c r="BN374" s="0"/>
      <c r="BO374" s="0"/>
      <c r="BP374" s="0"/>
      <c r="BQ374" s="0"/>
      <c r="BR374" s="0"/>
      <c r="BS374" s="0"/>
      <c r="BT374" s="0"/>
      <c r="BU374" s="0"/>
      <c r="BV374" s="0"/>
      <c r="BW374" s="0"/>
      <c r="BX374" s="0"/>
      <c r="BY374" s="0"/>
      <c r="BZ374" s="0"/>
      <c r="CA374" s="0"/>
      <c r="CB374" s="0"/>
      <c r="CC374" s="0"/>
      <c r="CD374" s="0"/>
      <c r="CE374" s="0"/>
      <c r="CF374" s="0"/>
      <c r="CG374" s="0"/>
      <c r="CH374" s="0"/>
      <c r="CI374" s="0"/>
      <c r="CJ374" s="0"/>
      <c r="CK374" s="0"/>
      <c r="CL374" s="0"/>
      <c r="CM374" s="0"/>
      <c r="CN374" s="0"/>
      <c r="CO374" s="0"/>
      <c r="CP374" s="0"/>
      <c r="CQ374" s="0"/>
      <c r="CR374" s="0"/>
      <c r="CS374" s="0"/>
      <c r="CT374" s="0"/>
      <c r="CU374" s="0"/>
      <c r="CV374" s="0"/>
      <c r="CW374" s="0"/>
      <c r="CX374" s="0"/>
      <c r="CY374" s="0"/>
      <c r="CZ374" s="0"/>
      <c r="DA374" s="0"/>
      <c r="DB374" s="0"/>
      <c r="DC374" s="0"/>
      <c r="DD374" s="0"/>
      <c r="DE374" s="0"/>
      <c r="DF374" s="0"/>
      <c r="DG374" s="0"/>
      <c r="DH374" s="0"/>
      <c r="DI374" s="0"/>
      <c r="DJ374" s="0"/>
      <c r="DK374" s="0"/>
      <c r="DL374" s="0"/>
      <c r="DM374" s="0"/>
      <c r="DN374" s="0"/>
      <c r="DO374" s="0"/>
      <c r="DP374" s="0"/>
      <c r="DQ374" s="0"/>
      <c r="DR374" s="0"/>
      <c r="DS374" s="0"/>
      <c r="DT374" s="0"/>
      <c r="DU374" s="0"/>
      <c r="DV374" s="0"/>
      <c r="DW374" s="0"/>
      <c r="DX374" s="0"/>
      <c r="DY374" s="0"/>
      <c r="DZ374" s="0"/>
      <c r="EA374" s="0"/>
      <c r="EB374" s="0"/>
      <c r="EC374" s="0"/>
      <c r="ED374" s="0"/>
      <c r="EE374" s="0"/>
      <c r="EF374" s="0"/>
      <c r="EG374" s="0"/>
      <c r="EH374" s="0"/>
      <c r="EI374" s="0"/>
      <c r="EJ374" s="0"/>
      <c r="EK374" s="0"/>
      <c r="EL374" s="0"/>
      <c r="EM374" s="0"/>
      <c r="EN374" s="0"/>
      <c r="EO374" s="0"/>
      <c r="EP374" s="0"/>
      <c r="EQ374" s="0"/>
      <c r="ER374" s="0"/>
      <c r="ES374" s="0"/>
      <c r="ET374" s="0"/>
      <c r="EU374" s="0"/>
      <c r="EV374" s="0"/>
      <c r="EW374" s="0"/>
      <c r="EX374" s="0"/>
      <c r="EY374" s="0"/>
      <c r="EZ374" s="0"/>
      <c r="FA374" s="0"/>
      <c r="FB374" s="0"/>
      <c r="FC374" s="0"/>
      <c r="FD374" s="0"/>
      <c r="FE374" s="0"/>
      <c r="FF374" s="0"/>
      <c r="FG374" s="0"/>
      <c r="FH374" s="0"/>
      <c r="FI374" s="0"/>
      <c r="FJ374" s="0"/>
      <c r="FK374" s="0"/>
      <c r="FL374" s="0"/>
      <c r="FM374" s="0"/>
      <c r="FN374" s="0"/>
      <c r="FO374" s="0"/>
      <c r="FP374" s="0"/>
      <c r="FQ374" s="0"/>
      <c r="FR374" s="0"/>
      <c r="FS374" s="0"/>
      <c r="FT374" s="0"/>
      <c r="FU374" s="0"/>
      <c r="FV374" s="0"/>
      <c r="FW374" s="0"/>
      <c r="FX374" s="0"/>
      <c r="FY374" s="0"/>
      <c r="FZ374" s="0"/>
      <c r="GA374" s="0"/>
      <c r="GB374" s="0"/>
      <c r="GC374" s="0"/>
      <c r="GD374" s="0"/>
      <c r="GE374" s="0"/>
      <c r="GF374" s="0"/>
      <c r="GG374" s="0"/>
      <c r="GH374" s="0"/>
      <c r="GI374" s="0"/>
      <c r="GJ374" s="0"/>
      <c r="GK374" s="0"/>
      <c r="GL374" s="0"/>
      <c r="GM374" s="0"/>
      <c r="GN374" s="0"/>
      <c r="GO374" s="0"/>
      <c r="GP374" s="0"/>
      <c r="GQ374" s="0"/>
      <c r="GR374" s="0"/>
      <c r="GS374" s="0"/>
      <c r="GT374" s="0"/>
      <c r="GU374" s="0"/>
      <c r="GV374" s="0"/>
      <c r="GW374" s="0"/>
      <c r="GX374" s="0"/>
      <c r="GY374" s="0"/>
      <c r="GZ374" s="0"/>
      <c r="HA374" s="0"/>
      <c r="HB374" s="0"/>
      <c r="HC374" s="0"/>
      <c r="HD374" s="0"/>
      <c r="HE374" s="0"/>
      <c r="HF374" s="0"/>
      <c r="HG374" s="0"/>
      <c r="HH374" s="0"/>
      <c r="HI374" s="0"/>
      <c r="HJ374" s="0"/>
      <c r="HK374" s="0"/>
      <c r="HL374" s="0"/>
      <c r="HM374" s="0"/>
      <c r="HN374" s="0"/>
      <c r="HO374" s="0"/>
      <c r="HP374" s="0"/>
      <c r="HQ374" s="0"/>
      <c r="HR374" s="0"/>
      <c r="HS374" s="0"/>
      <c r="HT374" s="0"/>
      <c r="HU374" s="0"/>
      <c r="HV374" s="0"/>
      <c r="HW374" s="0"/>
      <c r="HX374" s="0"/>
      <c r="HY374" s="0"/>
      <c r="HZ374" s="0"/>
      <c r="IA374" s="0"/>
      <c r="IB374" s="0"/>
      <c r="IC374" s="0"/>
      <c r="ID374" s="0"/>
      <c r="IE374" s="0"/>
      <c r="IF374" s="0"/>
      <c r="IG374" s="0"/>
      <c r="IH374" s="0"/>
      <c r="II374" s="0"/>
      <c r="IJ374" s="0"/>
      <c r="IK374" s="0"/>
      <c r="IL374" s="0"/>
      <c r="IM374" s="0"/>
      <c r="IN374" s="0"/>
      <c r="IO374" s="0"/>
      <c r="IP374" s="0"/>
      <c r="IQ374" s="0"/>
      <c r="IR374" s="0"/>
      <c r="IS374" s="0"/>
      <c r="IT374" s="0"/>
      <c r="IU374" s="0"/>
      <c r="IV374" s="0"/>
      <c r="IW374" s="0"/>
    </row>
    <row r="375" customFormat="false" ht="12.75" hidden="false" customHeight="false" outlineLevel="0" collapsed="false">
      <c r="A375" s="43"/>
      <c r="B375" s="11"/>
      <c r="E375" s="68" t="s">
        <v>1135</v>
      </c>
      <c r="F375" s="56" t="s">
        <v>403</v>
      </c>
      <c r="G375" s="6"/>
      <c r="H375" s="58" t="n">
        <v>6500</v>
      </c>
      <c r="I375" s="1"/>
      <c r="J375" s="69"/>
      <c r="K375" s="1"/>
      <c r="L375" s="1"/>
      <c r="M375" s="68"/>
      <c r="N375" s="1"/>
      <c r="O375" s="53" t="s">
        <v>62</v>
      </c>
      <c r="Q375" s="1"/>
      <c r="R375" s="1"/>
      <c r="S375" s="14"/>
      <c r="T375" s="15"/>
      <c r="U375" s="1" t="n">
        <v>488</v>
      </c>
      <c r="V375" s="1" t="n">
        <v>488</v>
      </c>
      <c r="W375" s="1" t="n">
        <v>313</v>
      </c>
      <c r="X375" s="1" t="n">
        <v>313</v>
      </c>
      <c r="Y375" s="46" t="n">
        <f aca="false">+X375-V375</f>
        <v>-175</v>
      </c>
      <c r="Z375" s="14"/>
      <c r="AA375" s="47" t="s">
        <v>1136</v>
      </c>
      <c r="AB375" s="48"/>
      <c r="AC375" s="45"/>
      <c r="AD375" s="5"/>
      <c r="AE375" s="5" t="n">
        <v>138578</v>
      </c>
      <c r="AF375" s="44"/>
      <c r="AG375" s="50"/>
      <c r="AH375" s="51"/>
      <c r="AI375" s="52"/>
      <c r="AJ375" s="52"/>
      <c r="AK375" s="1"/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  <c r="BC375" s="0"/>
      <c r="BD375" s="0"/>
      <c r="BE375" s="0"/>
      <c r="BF375" s="0"/>
      <c r="BG375" s="0"/>
      <c r="BH375" s="0"/>
      <c r="BI375" s="0"/>
      <c r="BJ375" s="0"/>
      <c r="BK375" s="0"/>
      <c r="BL375" s="0"/>
      <c r="BM375" s="0"/>
      <c r="BN375" s="0"/>
      <c r="BO375" s="0"/>
      <c r="BP375" s="0"/>
      <c r="BQ375" s="0"/>
      <c r="BR375" s="0"/>
      <c r="BS375" s="0"/>
      <c r="BT375" s="0"/>
      <c r="BU375" s="0"/>
      <c r="BV375" s="0"/>
      <c r="BW375" s="0"/>
      <c r="BX375" s="0"/>
      <c r="BY375" s="0"/>
      <c r="BZ375" s="0"/>
      <c r="CA375" s="0"/>
      <c r="CB375" s="0"/>
      <c r="CC375" s="0"/>
      <c r="CD375" s="0"/>
      <c r="CE375" s="0"/>
      <c r="CF375" s="0"/>
      <c r="CG375" s="0"/>
      <c r="CH375" s="0"/>
      <c r="CI375" s="0"/>
      <c r="CJ375" s="0"/>
      <c r="CK375" s="0"/>
      <c r="CL375" s="0"/>
      <c r="CM375" s="0"/>
      <c r="CN375" s="0"/>
      <c r="CO375" s="0"/>
      <c r="CP375" s="0"/>
      <c r="CQ375" s="0"/>
      <c r="CR375" s="0"/>
      <c r="CS375" s="0"/>
      <c r="CT375" s="0"/>
      <c r="CU375" s="0"/>
      <c r="CV375" s="0"/>
      <c r="CW375" s="0"/>
      <c r="CX375" s="0"/>
      <c r="CY375" s="0"/>
      <c r="CZ375" s="0"/>
      <c r="DA375" s="0"/>
      <c r="DB375" s="0"/>
      <c r="DC375" s="0"/>
      <c r="DD375" s="0"/>
      <c r="DE375" s="0"/>
      <c r="DF375" s="0"/>
      <c r="DG375" s="0"/>
      <c r="DH375" s="0"/>
      <c r="DI375" s="0"/>
      <c r="DJ375" s="0"/>
      <c r="DK375" s="0"/>
      <c r="DL375" s="0"/>
      <c r="DM375" s="0"/>
      <c r="DN375" s="0"/>
      <c r="DO375" s="0"/>
      <c r="DP375" s="0"/>
      <c r="DQ375" s="0"/>
      <c r="DR375" s="0"/>
      <c r="DS375" s="0"/>
      <c r="DT375" s="0"/>
      <c r="DU375" s="0"/>
      <c r="DV375" s="0"/>
      <c r="DW375" s="0"/>
      <c r="DX375" s="0"/>
      <c r="DY375" s="0"/>
      <c r="DZ375" s="0"/>
      <c r="EA375" s="0"/>
      <c r="EB375" s="0"/>
      <c r="EC375" s="0"/>
      <c r="ED375" s="0"/>
      <c r="EE375" s="0"/>
      <c r="EF375" s="0"/>
      <c r="EG375" s="0"/>
      <c r="EH375" s="0"/>
      <c r="EI375" s="0"/>
      <c r="EJ375" s="0"/>
      <c r="EK375" s="0"/>
      <c r="EL375" s="0"/>
      <c r="EM375" s="0"/>
      <c r="EN375" s="0"/>
      <c r="EO375" s="0"/>
      <c r="EP375" s="0"/>
      <c r="EQ375" s="0"/>
      <c r="ER375" s="0"/>
      <c r="ES375" s="0"/>
      <c r="ET375" s="0"/>
      <c r="EU375" s="0"/>
      <c r="EV375" s="0"/>
      <c r="EW375" s="0"/>
      <c r="EX375" s="0"/>
      <c r="EY375" s="0"/>
      <c r="EZ375" s="0"/>
      <c r="FA375" s="0"/>
      <c r="FB375" s="0"/>
      <c r="FC375" s="0"/>
      <c r="FD375" s="0"/>
      <c r="FE375" s="0"/>
      <c r="FF375" s="0"/>
      <c r="FG375" s="0"/>
      <c r="FH375" s="0"/>
      <c r="FI375" s="0"/>
      <c r="FJ375" s="0"/>
      <c r="FK375" s="0"/>
      <c r="FL375" s="0"/>
      <c r="FM375" s="0"/>
      <c r="FN375" s="0"/>
      <c r="FO375" s="0"/>
      <c r="FP375" s="0"/>
      <c r="FQ375" s="0"/>
      <c r="FR375" s="0"/>
      <c r="FS375" s="0"/>
      <c r="FT375" s="0"/>
      <c r="FU375" s="0"/>
      <c r="FV375" s="0"/>
      <c r="FW375" s="0"/>
      <c r="FX375" s="0"/>
      <c r="FY375" s="0"/>
      <c r="FZ375" s="0"/>
      <c r="GA375" s="0"/>
      <c r="GB375" s="0"/>
      <c r="GC375" s="0"/>
      <c r="GD375" s="0"/>
      <c r="GE375" s="0"/>
      <c r="GF375" s="0"/>
      <c r="GG375" s="0"/>
      <c r="GH375" s="0"/>
      <c r="GI375" s="0"/>
      <c r="GJ375" s="0"/>
      <c r="GK375" s="0"/>
      <c r="GL375" s="0"/>
      <c r="GM375" s="0"/>
      <c r="GN375" s="0"/>
      <c r="GO375" s="0"/>
      <c r="GP375" s="0"/>
      <c r="GQ375" s="0"/>
      <c r="GR375" s="0"/>
      <c r="GS375" s="0"/>
      <c r="GT375" s="0"/>
      <c r="GU375" s="0"/>
      <c r="GV375" s="0"/>
      <c r="GW375" s="0"/>
      <c r="GX375" s="0"/>
      <c r="GY375" s="0"/>
      <c r="GZ375" s="0"/>
      <c r="HA375" s="0"/>
      <c r="HB375" s="0"/>
      <c r="HC375" s="0"/>
      <c r="HD375" s="0"/>
      <c r="HE375" s="0"/>
      <c r="HF375" s="0"/>
      <c r="HG375" s="0"/>
      <c r="HH375" s="0"/>
      <c r="HI375" s="0"/>
      <c r="HJ375" s="0"/>
      <c r="HK375" s="0"/>
      <c r="HL375" s="0"/>
      <c r="HM375" s="0"/>
      <c r="HN375" s="0"/>
      <c r="HO375" s="0"/>
      <c r="HP375" s="0"/>
      <c r="HQ375" s="0"/>
      <c r="HR375" s="0"/>
      <c r="HS375" s="0"/>
      <c r="HT375" s="0"/>
      <c r="HU375" s="0"/>
      <c r="HV375" s="0"/>
      <c r="HW375" s="0"/>
      <c r="HX375" s="0"/>
      <c r="HY375" s="0"/>
      <c r="HZ375" s="0"/>
      <c r="IA375" s="0"/>
      <c r="IB375" s="0"/>
      <c r="IC375" s="0"/>
      <c r="ID375" s="0"/>
      <c r="IE375" s="0"/>
      <c r="IF375" s="0"/>
      <c r="IG375" s="0"/>
      <c r="IH375" s="0"/>
      <c r="II375" s="0"/>
      <c r="IJ375" s="0"/>
      <c r="IK375" s="0"/>
      <c r="IL375" s="0"/>
      <c r="IM375" s="0"/>
      <c r="IN375" s="0"/>
      <c r="IO375" s="0"/>
      <c r="IP375" s="0"/>
      <c r="IQ375" s="0"/>
      <c r="IR375" s="0"/>
      <c r="IS375" s="0"/>
      <c r="IT375" s="0"/>
      <c r="IU375" s="0"/>
      <c r="IV375" s="0"/>
      <c r="IW375" s="0"/>
    </row>
    <row r="376" customFormat="false" ht="12.75" hidden="false" customHeight="false" outlineLevel="0" collapsed="false">
      <c r="A376" s="43"/>
      <c r="B376" s="11" t="n">
        <v>36325</v>
      </c>
      <c r="E376" s="68" t="s">
        <v>1137</v>
      </c>
      <c r="F376" s="68" t="s">
        <v>1138</v>
      </c>
      <c r="G376" s="6" t="s">
        <v>60</v>
      </c>
      <c r="H376" s="5" t="n">
        <v>6588</v>
      </c>
      <c r="I376" s="1"/>
      <c r="J376" s="69"/>
      <c r="K376" s="1"/>
      <c r="L376" s="68"/>
      <c r="M376" s="68"/>
      <c r="N376" s="1" t="s">
        <v>152</v>
      </c>
      <c r="O376" s="53" t="s">
        <v>125</v>
      </c>
      <c r="Q376" s="1"/>
      <c r="R376" s="14"/>
      <c r="S376" s="14" t="n">
        <f aca="false">+R376-Q376</f>
        <v>0</v>
      </c>
      <c r="T376" s="15"/>
      <c r="U376" s="1"/>
      <c r="V376" s="14" t="n">
        <v>270</v>
      </c>
      <c r="W376" s="1" t="n">
        <v>248</v>
      </c>
      <c r="X376" s="1" t="n">
        <v>248</v>
      </c>
      <c r="Y376" s="46" t="n">
        <f aca="false">+X376-V376</f>
        <v>-22</v>
      </c>
      <c r="Z376" s="14" t="n">
        <f aca="false">+X376-W376</f>
        <v>0</v>
      </c>
      <c r="AA376" s="15" t="s">
        <v>100</v>
      </c>
      <c r="AB376" s="48"/>
      <c r="AC376" s="45"/>
      <c r="AD376" s="5"/>
      <c r="AE376" s="5" t="s">
        <v>202</v>
      </c>
      <c r="AF376" s="44" t="s">
        <v>70</v>
      </c>
      <c r="AG376" s="50"/>
      <c r="AH376" s="73"/>
      <c r="AI376" s="52"/>
      <c r="AJ376" s="52" t="s">
        <v>4</v>
      </c>
      <c r="AK376" s="1"/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  <c r="BC376" s="0"/>
      <c r="BD376" s="0"/>
      <c r="BE376" s="0"/>
      <c r="BF376" s="0"/>
      <c r="BG376" s="0"/>
      <c r="BH376" s="0"/>
      <c r="BI376" s="0"/>
      <c r="BJ376" s="0"/>
      <c r="BK376" s="0"/>
      <c r="BL376" s="0"/>
      <c r="BM376" s="0"/>
      <c r="BN376" s="0"/>
      <c r="BO376" s="0"/>
      <c r="BP376" s="0"/>
      <c r="BQ376" s="0"/>
      <c r="BR376" s="0"/>
      <c r="BS376" s="0"/>
      <c r="BT376" s="0"/>
      <c r="BU376" s="0"/>
      <c r="BV376" s="0"/>
      <c r="BW376" s="0"/>
      <c r="BX376" s="0"/>
      <c r="BY376" s="0"/>
      <c r="BZ376" s="0"/>
      <c r="CA376" s="0"/>
      <c r="CB376" s="0"/>
      <c r="CC376" s="0"/>
      <c r="CD376" s="0"/>
      <c r="CE376" s="0"/>
      <c r="CF376" s="0"/>
      <c r="CG376" s="0"/>
      <c r="CH376" s="0"/>
      <c r="CI376" s="0"/>
      <c r="CJ376" s="0"/>
      <c r="CK376" s="0"/>
      <c r="CL376" s="0"/>
      <c r="CM376" s="0"/>
      <c r="CN376" s="0"/>
      <c r="CO376" s="0"/>
      <c r="CP376" s="0"/>
      <c r="CQ376" s="0"/>
      <c r="CR376" s="0"/>
      <c r="CS376" s="0"/>
      <c r="CT376" s="0"/>
      <c r="CU376" s="0"/>
      <c r="CV376" s="0"/>
      <c r="CW376" s="0"/>
      <c r="CX376" s="0"/>
      <c r="CY376" s="0"/>
      <c r="CZ376" s="0"/>
      <c r="DA376" s="0"/>
      <c r="DB376" s="0"/>
      <c r="DC376" s="0"/>
      <c r="DD376" s="0"/>
      <c r="DE376" s="0"/>
      <c r="DF376" s="0"/>
      <c r="DG376" s="0"/>
      <c r="DH376" s="0"/>
      <c r="DI376" s="0"/>
      <c r="DJ376" s="0"/>
      <c r="DK376" s="0"/>
      <c r="DL376" s="0"/>
      <c r="DM376" s="0"/>
      <c r="DN376" s="0"/>
      <c r="DO376" s="0"/>
      <c r="DP376" s="0"/>
      <c r="DQ376" s="0"/>
      <c r="DR376" s="0"/>
      <c r="DS376" s="0"/>
      <c r="DT376" s="0"/>
      <c r="DU376" s="0"/>
      <c r="DV376" s="0"/>
      <c r="DW376" s="0"/>
      <c r="DX376" s="0"/>
      <c r="DY376" s="0"/>
      <c r="DZ376" s="0"/>
      <c r="EA376" s="0"/>
      <c r="EB376" s="0"/>
      <c r="EC376" s="0"/>
      <c r="ED376" s="0"/>
      <c r="EE376" s="0"/>
      <c r="EF376" s="0"/>
      <c r="EG376" s="0"/>
      <c r="EH376" s="0"/>
      <c r="EI376" s="0"/>
      <c r="EJ376" s="0"/>
      <c r="EK376" s="0"/>
      <c r="EL376" s="0"/>
      <c r="EM376" s="0"/>
      <c r="EN376" s="0"/>
      <c r="EO376" s="0"/>
      <c r="EP376" s="0"/>
      <c r="EQ376" s="0"/>
      <c r="ER376" s="0"/>
      <c r="ES376" s="0"/>
      <c r="ET376" s="0"/>
      <c r="EU376" s="0"/>
      <c r="EV376" s="0"/>
      <c r="EW376" s="0"/>
      <c r="EX376" s="0"/>
      <c r="EY376" s="0"/>
      <c r="EZ376" s="0"/>
      <c r="FA376" s="0"/>
      <c r="FB376" s="0"/>
      <c r="FC376" s="0"/>
      <c r="FD376" s="0"/>
      <c r="FE376" s="0"/>
      <c r="FF376" s="0"/>
      <c r="FG376" s="0"/>
      <c r="FH376" s="0"/>
      <c r="FI376" s="0"/>
      <c r="FJ376" s="0"/>
      <c r="FK376" s="0"/>
      <c r="FL376" s="0"/>
      <c r="FM376" s="0"/>
      <c r="FN376" s="0"/>
      <c r="FO376" s="0"/>
      <c r="FP376" s="0"/>
      <c r="FQ376" s="0"/>
      <c r="FR376" s="0"/>
      <c r="FS376" s="0"/>
      <c r="FT376" s="0"/>
      <c r="FU376" s="0"/>
      <c r="FV376" s="0"/>
      <c r="FW376" s="0"/>
      <c r="FX376" s="0"/>
      <c r="FY376" s="0"/>
      <c r="FZ376" s="0"/>
      <c r="GA376" s="0"/>
      <c r="GB376" s="0"/>
      <c r="GC376" s="0"/>
      <c r="GD376" s="0"/>
      <c r="GE376" s="0"/>
      <c r="GF376" s="0"/>
      <c r="GG376" s="0"/>
      <c r="GH376" s="0"/>
      <c r="GI376" s="0"/>
      <c r="GJ376" s="0"/>
      <c r="GK376" s="0"/>
      <c r="GL376" s="0"/>
      <c r="GM376" s="0"/>
      <c r="GN376" s="0"/>
      <c r="GO376" s="0"/>
      <c r="GP376" s="0"/>
      <c r="GQ376" s="0"/>
      <c r="GR376" s="0"/>
      <c r="GS376" s="0"/>
      <c r="GT376" s="0"/>
      <c r="GU376" s="0"/>
      <c r="GV376" s="0"/>
      <c r="GW376" s="0"/>
      <c r="GX376" s="0"/>
      <c r="GY376" s="0"/>
      <c r="GZ376" s="0"/>
      <c r="HA376" s="0"/>
      <c r="HB376" s="0"/>
      <c r="HC376" s="0"/>
      <c r="HD376" s="0"/>
      <c r="HE376" s="0"/>
      <c r="HF376" s="0"/>
      <c r="HG376" s="0"/>
      <c r="HH376" s="0"/>
      <c r="HI376" s="0"/>
      <c r="HJ376" s="0"/>
      <c r="HK376" s="0"/>
      <c r="HL376" s="0"/>
      <c r="HM376" s="0"/>
      <c r="HN376" s="0"/>
      <c r="HO376" s="0"/>
      <c r="HP376" s="0"/>
      <c r="HQ376" s="0"/>
      <c r="HR376" s="0"/>
      <c r="HS376" s="0"/>
      <c r="HT376" s="0"/>
      <c r="HU376" s="0"/>
      <c r="HV376" s="0"/>
      <c r="HW376" s="0"/>
      <c r="HX376" s="0"/>
      <c r="HY376" s="0"/>
      <c r="HZ376" s="0"/>
      <c r="IA376" s="0"/>
      <c r="IB376" s="0"/>
      <c r="IC376" s="0"/>
      <c r="ID376" s="0"/>
      <c r="IE376" s="0"/>
      <c r="IF376" s="0"/>
      <c r="IG376" s="0"/>
      <c r="IH376" s="0"/>
      <c r="II376" s="0"/>
      <c r="IJ376" s="0"/>
      <c r="IK376" s="0"/>
      <c r="IL376" s="0"/>
      <c r="IM376" s="0"/>
      <c r="IN376" s="0"/>
      <c r="IO376" s="0"/>
      <c r="IP376" s="0"/>
      <c r="IQ376" s="0"/>
      <c r="IR376" s="0"/>
      <c r="IS376" s="0"/>
      <c r="IT376" s="0"/>
      <c r="IU376" s="0"/>
      <c r="IV376" s="0"/>
      <c r="IW376" s="0"/>
    </row>
    <row r="377" customFormat="false" ht="22.5" hidden="false" customHeight="false" outlineLevel="0" collapsed="false">
      <c r="A377" s="54"/>
      <c r="B377" s="55" t="n">
        <v>36447</v>
      </c>
      <c r="C377" s="56"/>
      <c r="D377" s="57"/>
      <c r="E377" s="3" t="s">
        <v>1139</v>
      </c>
      <c r="F377" s="70" t="s">
        <v>1140</v>
      </c>
      <c r="G377" s="58" t="s">
        <v>45</v>
      </c>
      <c r="H377" s="62" t="n">
        <v>4028</v>
      </c>
      <c r="I377" s="53"/>
      <c r="J377" s="79"/>
      <c r="K377" s="53"/>
      <c r="L377" s="70"/>
      <c r="M377" s="70" t="s">
        <v>1141</v>
      </c>
      <c r="N377" s="53" t="s">
        <v>152</v>
      </c>
      <c r="O377" s="1" t="s">
        <v>62</v>
      </c>
      <c r="P377" s="60"/>
      <c r="Q377" s="53"/>
      <c r="R377" s="61" t="n">
        <v>1856</v>
      </c>
      <c r="S377" s="61" t="n">
        <f aca="false">+R377-Q377</f>
        <v>1856</v>
      </c>
      <c r="T377" s="47" t="s">
        <v>459</v>
      </c>
      <c r="U377" s="53" t="n">
        <v>1297</v>
      </c>
      <c r="V377" s="1" t="n">
        <v>1241</v>
      </c>
      <c r="W377" s="53" t="n">
        <v>1113</v>
      </c>
      <c r="X377" s="1" t="n">
        <v>1113</v>
      </c>
      <c r="Y377" s="46" t="n">
        <f aca="false">+X377-V377</f>
        <v>-128</v>
      </c>
      <c r="Z377" s="61" t="n">
        <f aca="false">+X377-W377</f>
        <v>0</v>
      </c>
      <c r="AA377" s="15" t="s">
        <v>171</v>
      </c>
      <c r="AB377" s="71"/>
      <c r="AD377" s="62"/>
      <c r="AE377" s="62" t="n">
        <v>131715</v>
      </c>
      <c r="AF377" s="59" t="s">
        <v>70</v>
      </c>
      <c r="AG377" s="64"/>
      <c r="AH377" s="80"/>
      <c r="AI377" s="66"/>
      <c r="AJ377" s="66" t="s">
        <v>4</v>
      </c>
      <c r="AK377" s="53"/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  <c r="BC377" s="0"/>
      <c r="BD377" s="0"/>
      <c r="BE377" s="0"/>
      <c r="BF377" s="0"/>
      <c r="BG377" s="0"/>
      <c r="BH377" s="0"/>
      <c r="BI377" s="0"/>
      <c r="BJ377" s="0"/>
      <c r="BK377" s="0"/>
      <c r="BL377" s="0"/>
      <c r="BM377" s="0"/>
      <c r="BN377" s="0"/>
      <c r="BO377" s="0"/>
      <c r="BP377" s="0"/>
      <c r="BQ377" s="0"/>
      <c r="BR377" s="0"/>
      <c r="BS377" s="0"/>
      <c r="BT377" s="0"/>
      <c r="BU377" s="0"/>
      <c r="BV377" s="0"/>
      <c r="BW377" s="0"/>
      <c r="BX377" s="0"/>
      <c r="BY377" s="0"/>
      <c r="BZ377" s="0"/>
      <c r="CA377" s="0"/>
      <c r="CB377" s="0"/>
      <c r="CC377" s="0"/>
      <c r="CD377" s="0"/>
      <c r="CE377" s="0"/>
      <c r="CF377" s="0"/>
      <c r="CG377" s="0"/>
      <c r="CH377" s="0"/>
      <c r="CI377" s="0"/>
      <c r="CJ377" s="0"/>
      <c r="CK377" s="0"/>
      <c r="CL377" s="0"/>
      <c r="CM377" s="0"/>
      <c r="CN377" s="0"/>
      <c r="CO377" s="0"/>
      <c r="CP377" s="0"/>
      <c r="CQ377" s="0"/>
      <c r="CR377" s="0"/>
      <c r="CS377" s="0"/>
      <c r="CT377" s="0"/>
      <c r="CU377" s="0"/>
      <c r="CV377" s="0"/>
      <c r="CW377" s="0"/>
      <c r="CX377" s="0"/>
      <c r="CY377" s="0"/>
      <c r="CZ377" s="0"/>
      <c r="DA377" s="0"/>
      <c r="DB377" s="0"/>
      <c r="DC377" s="0"/>
      <c r="DD377" s="0"/>
      <c r="DE377" s="0"/>
      <c r="DF377" s="0"/>
      <c r="DG377" s="0"/>
      <c r="DH377" s="0"/>
      <c r="DI377" s="0"/>
      <c r="DJ377" s="0"/>
      <c r="DK377" s="0"/>
      <c r="DL377" s="0"/>
      <c r="DM377" s="0"/>
      <c r="DN377" s="0"/>
      <c r="DO377" s="0"/>
      <c r="DP377" s="0"/>
      <c r="DQ377" s="0"/>
      <c r="DR377" s="0"/>
      <c r="DS377" s="0"/>
      <c r="DT377" s="0"/>
      <c r="DU377" s="0"/>
      <c r="DV377" s="0"/>
      <c r="DW377" s="0"/>
      <c r="DX377" s="0"/>
      <c r="DY377" s="0"/>
      <c r="DZ377" s="0"/>
      <c r="EA377" s="0"/>
      <c r="EB377" s="0"/>
      <c r="EC377" s="0"/>
      <c r="ED377" s="0"/>
      <c r="EE377" s="0"/>
      <c r="EF377" s="0"/>
      <c r="EG377" s="0"/>
      <c r="EH377" s="0"/>
      <c r="EI377" s="0"/>
      <c r="EJ377" s="0"/>
      <c r="EK377" s="0"/>
      <c r="EL377" s="0"/>
      <c r="EM377" s="0"/>
      <c r="EN377" s="0"/>
      <c r="EO377" s="0"/>
      <c r="EP377" s="0"/>
      <c r="EQ377" s="0"/>
      <c r="ER377" s="0"/>
      <c r="ES377" s="0"/>
      <c r="ET377" s="0"/>
      <c r="EU377" s="0"/>
      <c r="EV377" s="0"/>
      <c r="EW377" s="0"/>
      <c r="EX377" s="0"/>
      <c r="EY377" s="0"/>
      <c r="EZ377" s="0"/>
      <c r="FA377" s="0"/>
      <c r="FB377" s="0"/>
      <c r="FC377" s="0"/>
      <c r="FD377" s="0"/>
      <c r="FE377" s="0"/>
      <c r="FF377" s="0"/>
      <c r="FG377" s="0"/>
      <c r="FH377" s="0"/>
      <c r="FI377" s="0"/>
      <c r="FJ377" s="0"/>
      <c r="FK377" s="0"/>
      <c r="FL377" s="0"/>
      <c r="FM377" s="0"/>
      <c r="FN377" s="0"/>
      <c r="FO377" s="0"/>
      <c r="FP377" s="0"/>
      <c r="FQ377" s="0"/>
      <c r="FR377" s="0"/>
      <c r="FS377" s="0"/>
      <c r="FT377" s="0"/>
      <c r="FU377" s="0"/>
      <c r="FV377" s="0"/>
      <c r="FW377" s="0"/>
      <c r="FX377" s="0"/>
      <c r="FY377" s="0"/>
      <c r="FZ377" s="0"/>
      <c r="GA377" s="0"/>
      <c r="GB377" s="0"/>
      <c r="GC377" s="0"/>
      <c r="GD377" s="0"/>
      <c r="GE377" s="0"/>
      <c r="GF377" s="0"/>
      <c r="GG377" s="0"/>
      <c r="GH377" s="0"/>
      <c r="GI377" s="0"/>
      <c r="GJ377" s="0"/>
      <c r="GK377" s="0"/>
      <c r="GL377" s="0"/>
      <c r="GM377" s="0"/>
      <c r="GN377" s="0"/>
      <c r="GO377" s="0"/>
      <c r="GP377" s="0"/>
      <c r="GQ377" s="0"/>
      <c r="GR377" s="0"/>
      <c r="GS377" s="0"/>
      <c r="GT377" s="0"/>
      <c r="GU377" s="0"/>
      <c r="GV377" s="0"/>
      <c r="GW377" s="0"/>
      <c r="GX377" s="0"/>
      <c r="GY377" s="0"/>
      <c r="GZ377" s="0"/>
      <c r="HA377" s="0"/>
      <c r="HB377" s="0"/>
      <c r="HC377" s="0"/>
      <c r="HD377" s="0"/>
      <c r="HE377" s="0"/>
      <c r="HF377" s="0"/>
      <c r="HG377" s="0"/>
      <c r="HH377" s="0"/>
      <c r="HI377" s="0"/>
      <c r="HJ377" s="0"/>
      <c r="HK377" s="0"/>
      <c r="HL377" s="0"/>
      <c r="HM377" s="0"/>
      <c r="HN377" s="0"/>
      <c r="HO377" s="0"/>
      <c r="HP377" s="0"/>
      <c r="HQ377" s="0"/>
      <c r="HR377" s="0"/>
      <c r="HS377" s="0"/>
      <c r="HT377" s="0"/>
      <c r="HU377" s="0"/>
      <c r="HV377" s="0"/>
      <c r="HW377" s="0"/>
      <c r="HX377" s="0"/>
      <c r="HY377" s="0"/>
      <c r="HZ377" s="0"/>
      <c r="IA377" s="0"/>
      <c r="IB377" s="0"/>
      <c r="IC377" s="0"/>
      <c r="ID377" s="0"/>
      <c r="IE377" s="0"/>
      <c r="IF377" s="0"/>
      <c r="IG377" s="0"/>
      <c r="IH377" s="0"/>
      <c r="II377" s="0"/>
      <c r="IJ377" s="0"/>
      <c r="IK377" s="0"/>
      <c r="IL377" s="0"/>
      <c r="IM377" s="0"/>
      <c r="IN377" s="0"/>
      <c r="IO377" s="0"/>
      <c r="IP377" s="0"/>
      <c r="IQ377" s="0"/>
      <c r="IR377" s="0"/>
      <c r="IS377" s="0"/>
      <c r="IT377" s="0"/>
      <c r="IU377" s="0"/>
      <c r="IV377" s="0"/>
      <c r="IW377" s="0"/>
    </row>
    <row r="378" customFormat="false" ht="12.75" hidden="false" customHeight="false" outlineLevel="0" collapsed="false">
      <c r="A378" s="43"/>
      <c r="B378" s="11" t="n">
        <v>36423</v>
      </c>
      <c r="E378" s="3" t="s">
        <v>1139</v>
      </c>
      <c r="F378" s="68" t="s">
        <v>1142</v>
      </c>
      <c r="G378" s="6" t="s">
        <v>45</v>
      </c>
      <c r="H378" s="5" t="n">
        <v>4965</v>
      </c>
      <c r="I378" s="1"/>
      <c r="J378" s="69"/>
      <c r="K378" s="1"/>
      <c r="L378" s="68"/>
      <c r="M378" s="68" t="s">
        <v>1141</v>
      </c>
      <c r="N378" s="1" t="s">
        <v>152</v>
      </c>
      <c r="O378" s="1" t="s">
        <v>62</v>
      </c>
      <c r="Q378" s="74" t="n">
        <v>152</v>
      </c>
      <c r="R378" s="74" t="n">
        <v>152</v>
      </c>
      <c r="S378" s="14" t="n">
        <f aca="false">+R378-Q378</f>
        <v>0</v>
      </c>
      <c r="T378" s="15" t="s">
        <v>454</v>
      </c>
      <c r="U378" s="74" t="n">
        <v>196</v>
      </c>
      <c r="V378" s="74" t="n">
        <v>222</v>
      </c>
      <c r="W378" s="74" t="n">
        <v>180</v>
      </c>
      <c r="X378" s="74" t="n">
        <v>180</v>
      </c>
      <c r="Y378" s="46" t="n">
        <f aca="false">+X378-V378</f>
        <v>-42</v>
      </c>
      <c r="Z378" s="14" t="n">
        <f aca="false">+X378-W378</f>
        <v>0</v>
      </c>
      <c r="AA378" s="47" t="s">
        <v>100</v>
      </c>
      <c r="AB378" s="48"/>
      <c r="AC378" s="45"/>
      <c r="AD378" s="5"/>
      <c r="AE378" s="5" t="n">
        <v>131720</v>
      </c>
      <c r="AF378" s="44" t="s">
        <v>70</v>
      </c>
      <c r="AG378" s="50"/>
      <c r="AH378" s="73"/>
      <c r="AI378" s="52"/>
      <c r="AJ378" s="52" t="s">
        <v>4</v>
      </c>
      <c r="AK378" s="1"/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  <c r="BC378" s="0"/>
      <c r="BD378" s="0"/>
      <c r="BE378" s="0"/>
      <c r="BF378" s="0"/>
      <c r="BG378" s="0"/>
      <c r="BH378" s="0"/>
      <c r="BI378" s="0"/>
      <c r="BJ378" s="0"/>
      <c r="BK378" s="0"/>
      <c r="BL378" s="0"/>
      <c r="BM378" s="0"/>
      <c r="BN378" s="0"/>
      <c r="BO378" s="0"/>
      <c r="BP378" s="0"/>
      <c r="BQ378" s="0"/>
      <c r="BR378" s="0"/>
      <c r="BS378" s="0"/>
      <c r="BT378" s="0"/>
      <c r="BU378" s="0"/>
      <c r="BV378" s="0"/>
      <c r="BW378" s="0"/>
      <c r="BX378" s="0"/>
      <c r="BY378" s="0"/>
      <c r="BZ378" s="0"/>
      <c r="CA378" s="0"/>
      <c r="CB378" s="0"/>
      <c r="CC378" s="0"/>
      <c r="CD378" s="0"/>
      <c r="CE378" s="0"/>
      <c r="CF378" s="0"/>
      <c r="CG378" s="0"/>
      <c r="CH378" s="0"/>
      <c r="CI378" s="0"/>
      <c r="CJ378" s="0"/>
      <c r="CK378" s="0"/>
      <c r="CL378" s="0"/>
      <c r="CM378" s="0"/>
      <c r="CN378" s="0"/>
      <c r="CO378" s="0"/>
      <c r="CP378" s="0"/>
      <c r="CQ378" s="0"/>
      <c r="CR378" s="0"/>
      <c r="CS378" s="0"/>
      <c r="CT378" s="0"/>
      <c r="CU378" s="0"/>
      <c r="CV378" s="0"/>
      <c r="CW378" s="0"/>
      <c r="CX378" s="0"/>
      <c r="CY378" s="0"/>
      <c r="CZ378" s="0"/>
      <c r="DA378" s="0"/>
      <c r="DB378" s="0"/>
      <c r="DC378" s="0"/>
      <c r="DD378" s="0"/>
      <c r="DE378" s="0"/>
      <c r="DF378" s="0"/>
      <c r="DG378" s="0"/>
      <c r="DH378" s="0"/>
      <c r="DI378" s="0"/>
      <c r="DJ378" s="0"/>
      <c r="DK378" s="0"/>
      <c r="DL378" s="0"/>
      <c r="DM378" s="0"/>
      <c r="DN378" s="0"/>
      <c r="DO378" s="0"/>
      <c r="DP378" s="0"/>
      <c r="DQ378" s="0"/>
      <c r="DR378" s="0"/>
      <c r="DS378" s="0"/>
      <c r="DT378" s="0"/>
      <c r="DU378" s="0"/>
      <c r="DV378" s="0"/>
      <c r="DW378" s="0"/>
      <c r="DX378" s="0"/>
      <c r="DY378" s="0"/>
      <c r="DZ378" s="0"/>
      <c r="EA378" s="0"/>
      <c r="EB378" s="0"/>
      <c r="EC378" s="0"/>
      <c r="ED378" s="0"/>
      <c r="EE378" s="0"/>
      <c r="EF378" s="0"/>
      <c r="EG378" s="0"/>
      <c r="EH378" s="0"/>
      <c r="EI378" s="0"/>
      <c r="EJ378" s="0"/>
      <c r="EK378" s="0"/>
      <c r="EL378" s="0"/>
      <c r="EM378" s="0"/>
      <c r="EN378" s="0"/>
      <c r="EO378" s="0"/>
      <c r="EP378" s="0"/>
      <c r="EQ378" s="0"/>
      <c r="ER378" s="0"/>
      <c r="ES378" s="0"/>
      <c r="ET378" s="0"/>
      <c r="EU378" s="0"/>
      <c r="EV378" s="0"/>
      <c r="EW378" s="0"/>
      <c r="EX378" s="0"/>
      <c r="EY378" s="0"/>
      <c r="EZ378" s="0"/>
      <c r="FA378" s="0"/>
      <c r="FB378" s="0"/>
      <c r="FC378" s="0"/>
      <c r="FD378" s="0"/>
      <c r="FE378" s="0"/>
      <c r="FF378" s="0"/>
      <c r="FG378" s="0"/>
      <c r="FH378" s="0"/>
      <c r="FI378" s="0"/>
      <c r="FJ378" s="0"/>
      <c r="FK378" s="0"/>
      <c r="FL378" s="0"/>
      <c r="FM378" s="0"/>
      <c r="FN378" s="0"/>
      <c r="FO378" s="0"/>
      <c r="FP378" s="0"/>
      <c r="FQ378" s="0"/>
      <c r="FR378" s="0"/>
      <c r="FS378" s="0"/>
      <c r="FT378" s="0"/>
      <c r="FU378" s="0"/>
      <c r="FV378" s="0"/>
      <c r="FW378" s="0"/>
      <c r="FX378" s="0"/>
      <c r="FY378" s="0"/>
      <c r="FZ378" s="0"/>
      <c r="GA378" s="0"/>
      <c r="GB378" s="0"/>
      <c r="GC378" s="0"/>
      <c r="GD378" s="0"/>
      <c r="GE378" s="0"/>
      <c r="GF378" s="0"/>
      <c r="GG378" s="0"/>
      <c r="GH378" s="0"/>
      <c r="GI378" s="0"/>
      <c r="GJ378" s="0"/>
      <c r="GK378" s="0"/>
      <c r="GL378" s="0"/>
      <c r="GM378" s="0"/>
      <c r="GN378" s="0"/>
      <c r="GO378" s="0"/>
      <c r="GP378" s="0"/>
      <c r="GQ378" s="0"/>
      <c r="GR378" s="0"/>
      <c r="GS378" s="0"/>
      <c r="GT378" s="0"/>
      <c r="GU378" s="0"/>
      <c r="GV378" s="0"/>
      <c r="GW378" s="0"/>
      <c r="GX378" s="0"/>
      <c r="GY378" s="0"/>
      <c r="GZ378" s="0"/>
      <c r="HA378" s="0"/>
      <c r="HB378" s="0"/>
      <c r="HC378" s="0"/>
      <c r="HD378" s="0"/>
      <c r="HE378" s="0"/>
      <c r="HF378" s="0"/>
      <c r="HG378" s="0"/>
      <c r="HH378" s="0"/>
      <c r="HI378" s="0"/>
      <c r="HJ378" s="0"/>
      <c r="HK378" s="0"/>
      <c r="HL378" s="0"/>
      <c r="HM378" s="0"/>
      <c r="HN378" s="0"/>
      <c r="HO378" s="0"/>
      <c r="HP378" s="0"/>
      <c r="HQ378" s="0"/>
      <c r="HR378" s="0"/>
      <c r="HS378" s="0"/>
      <c r="HT378" s="0"/>
      <c r="HU378" s="0"/>
      <c r="HV378" s="0"/>
      <c r="HW378" s="0"/>
      <c r="HX378" s="0"/>
      <c r="HY378" s="0"/>
      <c r="HZ378" s="0"/>
      <c r="IA378" s="0"/>
      <c r="IB378" s="0"/>
      <c r="IC378" s="0"/>
      <c r="ID378" s="0"/>
      <c r="IE378" s="0"/>
      <c r="IF378" s="0"/>
      <c r="IG378" s="0"/>
      <c r="IH378" s="0"/>
      <c r="II378" s="0"/>
      <c r="IJ378" s="0"/>
      <c r="IK378" s="0"/>
      <c r="IL378" s="0"/>
      <c r="IM378" s="0"/>
      <c r="IN378" s="0"/>
      <c r="IO378" s="0"/>
      <c r="IP378" s="0"/>
      <c r="IQ378" s="0"/>
      <c r="IR378" s="0"/>
      <c r="IS378" s="0"/>
      <c r="IT378" s="0"/>
      <c r="IU378" s="0"/>
      <c r="IV378" s="0"/>
      <c r="IW378" s="0"/>
    </row>
    <row r="379" customFormat="false" ht="22.5" hidden="false" customHeight="false" outlineLevel="0" collapsed="false">
      <c r="A379" s="43"/>
      <c r="B379" s="11" t="n">
        <v>36423</v>
      </c>
      <c r="E379" s="3" t="s">
        <v>1139</v>
      </c>
      <c r="F379" s="68" t="s">
        <v>1143</v>
      </c>
      <c r="G379" s="6" t="s">
        <v>45</v>
      </c>
      <c r="H379" s="5" t="n">
        <v>5121</v>
      </c>
      <c r="I379" s="1"/>
      <c r="J379" s="69"/>
      <c r="K379" s="1"/>
      <c r="L379" s="68"/>
      <c r="M379" s="68" t="s">
        <v>1141</v>
      </c>
      <c r="N379" s="1" t="s">
        <v>152</v>
      </c>
      <c r="O379" s="1" t="s">
        <v>206</v>
      </c>
      <c r="Q379" s="74" t="n">
        <v>1055</v>
      </c>
      <c r="R379" s="74" t="n">
        <v>1055</v>
      </c>
      <c r="S379" s="14" t="n">
        <f aca="false">+R379-Q379</f>
        <v>0</v>
      </c>
      <c r="T379" s="15" t="s">
        <v>1144</v>
      </c>
      <c r="U379" s="74" t="n">
        <v>942</v>
      </c>
      <c r="V379" s="1" t="n">
        <v>1213</v>
      </c>
      <c r="W379" s="74" t="n">
        <v>1135</v>
      </c>
      <c r="X379" s="1" t="n">
        <v>1135</v>
      </c>
      <c r="Y379" s="46" t="n">
        <f aca="false">+X379-V379</f>
        <v>-78</v>
      </c>
      <c r="Z379" s="14" t="n">
        <f aca="false">+X379-W379</f>
        <v>0</v>
      </c>
      <c r="AA379" s="15" t="s">
        <v>171</v>
      </c>
      <c r="AB379" s="48"/>
      <c r="AC379" s="45"/>
      <c r="AD379" s="5"/>
      <c r="AE379" s="5" t="n">
        <v>133807</v>
      </c>
      <c r="AF379" s="44" t="s">
        <v>70</v>
      </c>
      <c r="AG379" s="50"/>
      <c r="AH379" s="73"/>
      <c r="AI379" s="52"/>
      <c r="AJ379" s="52" t="s">
        <v>4</v>
      </c>
      <c r="AK379" s="1"/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  <c r="BC379" s="0"/>
      <c r="BD379" s="0"/>
      <c r="BE379" s="0"/>
      <c r="BF379" s="0"/>
      <c r="BG379" s="0"/>
      <c r="BH379" s="0"/>
      <c r="BI379" s="0"/>
      <c r="BJ379" s="0"/>
      <c r="BK379" s="0"/>
      <c r="BL379" s="0"/>
      <c r="BM379" s="0"/>
      <c r="BN379" s="0"/>
      <c r="BO379" s="0"/>
      <c r="BP379" s="0"/>
      <c r="BQ379" s="0"/>
      <c r="BR379" s="0"/>
      <c r="BS379" s="0"/>
      <c r="BT379" s="0"/>
      <c r="BU379" s="0"/>
      <c r="BV379" s="0"/>
      <c r="BW379" s="0"/>
      <c r="BX379" s="0"/>
      <c r="BY379" s="0"/>
      <c r="BZ379" s="0"/>
      <c r="CA379" s="0"/>
      <c r="CB379" s="0"/>
      <c r="CC379" s="0"/>
      <c r="CD379" s="0"/>
      <c r="CE379" s="0"/>
      <c r="CF379" s="0"/>
      <c r="CG379" s="0"/>
      <c r="CH379" s="0"/>
      <c r="CI379" s="0"/>
      <c r="CJ379" s="0"/>
      <c r="CK379" s="0"/>
      <c r="CL379" s="0"/>
      <c r="CM379" s="0"/>
      <c r="CN379" s="0"/>
      <c r="CO379" s="0"/>
      <c r="CP379" s="0"/>
      <c r="CQ379" s="0"/>
      <c r="CR379" s="0"/>
      <c r="CS379" s="0"/>
      <c r="CT379" s="0"/>
      <c r="CU379" s="0"/>
      <c r="CV379" s="0"/>
      <c r="CW379" s="0"/>
      <c r="CX379" s="0"/>
      <c r="CY379" s="0"/>
      <c r="CZ379" s="0"/>
      <c r="DA379" s="0"/>
      <c r="DB379" s="0"/>
      <c r="DC379" s="0"/>
      <c r="DD379" s="0"/>
      <c r="DE379" s="0"/>
      <c r="DF379" s="0"/>
      <c r="DG379" s="0"/>
      <c r="DH379" s="0"/>
      <c r="DI379" s="0"/>
      <c r="DJ379" s="0"/>
      <c r="DK379" s="0"/>
      <c r="DL379" s="0"/>
      <c r="DM379" s="0"/>
      <c r="DN379" s="0"/>
      <c r="DO379" s="0"/>
      <c r="DP379" s="0"/>
      <c r="DQ379" s="0"/>
      <c r="DR379" s="0"/>
      <c r="DS379" s="0"/>
      <c r="DT379" s="0"/>
      <c r="DU379" s="0"/>
      <c r="DV379" s="0"/>
      <c r="DW379" s="0"/>
      <c r="DX379" s="0"/>
      <c r="DY379" s="0"/>
      <c r="DZ379" s="0"/>
      <c r="EA379" s="0"/>
      <c r="EB379" s="0"/>
      <c r="EC379" s="0"/>
      <c r="ED379" s="0"/>
      <c r="EE379" s="0"/>
      <c r="EF379" s="0"/>
      <c r="EG379" s="0"/>
      <c r="EH379" s="0"/>
      <c r="EI379" s="0"/>
      <c r="EJ379" s="0"/>
      <c r="EK379" s="0"/>
      <c r="EL379" s="0"/>
      <c r="EM379" s="0"/>
      <c r="EN379" s="0"/>
      <c r="EO379" s="0"/>
      <c r="EP379" s="0"/>
      <c r="EQ379" s="0"/>
      <c r="ER379" s="0"/>
      <c r="ES379" s="0"/>
      <c r="ET379" s="0"/>
      <c r="EU379" s="0"/>
      <c r="EV379" s="0"/>
      <c r="EW379" s="0"/>
      <c r="EX379" s="0"/>
      <c r="EY379" s="0"/>
      <c r="EZ379" s="0"/>
      <c r="FA379" s="0"/>
      <c r="FB379" s="0"/>
      <c r="FC379" s="0"/>
      <c r="FD379" s="0"/>
      <c r="FE379" s="0"/>
      <c r="FF379" s="0"/>
      <c r="FG379" s="0"/>
      <c r="FH379" s="0"/>
      <c r="FI379" s="0"/>
      <c r="FJ379" s="0"/>
      <c r="FK379" s="0"/>
      <c r="FL379" s="0"/>
      <c r="FM379" s="0"/>
      <c r="FN379" s="0"/>
      <c r="FO379" s="0"/>
      <c r="FP379" s="0"/>
      <c r="FQ379" s="0"/>
      <c r="FR379" s="0"/>
      <c r="FS379" s="0"/>
      <c r="FT379" s="0"/>
      <c r="FU379" s="0"/>
      <c r="FV379" s="0"/>
      <c r="FW379" s="0"/>
      <c r="FX379" s="0"/>
      <c r="FY379" s="0"/>
      <c r="FZ379" s="0"/>
      <c r="GA379" s="0"/>
      <c r="GB379" s="0"/>
      <c r="GC379" s="0"/>
      <c r="GD379" s="0"/>
      <c r="GE379" s="0"/>
      <c r="GF379" s="0"/>
      <c r="GG379" s="0"/>
      <c r="GH379" s="0"/>
      <c r="GI379" s="0"/>
      <c r="GJ379" s="0"/>
      <c r="GK379" s="0"/>
      <c r="GL379" s="0"/>
      <c r="GM379" s="0"/>
      <c r="GN379" s="0"/>
      <c r="GO379" s="0"/>
      <c r="GP379" s="0"/>
      <c r="GQ379" s="0"/>
      <c r="GR379" s="0"/>
      <c r="GS379" s="0"/>
      <c r="GT379" s="0"/>
      <c r="GU379" s="0"/>
      <c r="GV379" s="0"/>
      <c r="GW379" s="0"/>
      <c r="GX379" s="0"/>
      <c r="GY379" s="0"/>
      <c r="GZ379" s="0"/>
      <c r="HA379" s="0"/>
      <c r="HB379" s="0"/>
      <c r="HC379" s="0"/>
      <c r="HD379" s="0"/>
      <c r="HE379" s="0"/>
      <c r="HF379" s="0"/>
      <c r="HG379" s="0"/>
      <c r="HH379" s="0"/>
      <c r="HI379" s="0"/>
      <c r="HJ379" s="0"/>
      <c r="HK379" s="0"/>
      <c r="HL379" s="0"/>
      <c r="HM379" s="0"/>
      <c r="HN379" s="0"/>
      <c r="HO379" s="0"/>
      <c r="HP379" s="0"/>
      <c r="HQ379" s="0"/>
      <c r="HR379" s="0"/>
      <c r="HS379" s="0"/>
      <c r="HT379" s="0"/>
      <c r="HU379" s="0"/>
      <c r="HV379" s="0"/>
      <c r="HW379" s="0"/>
      <c r="HX379" s="0"/>
      <c r="HY379" s="0"/>
      <c r="HZ379" s="0"/>
      <c r="IA379" s="0"/>
      <c r="IB379" s="0"/>
      <c r="IC379" s="0"/>
      <c r="ID379" s="0"/>
      <c r="IE379" s="0"/>
      <c r="IF379" s="0"/>
      <c r="IG379" s="0"/>
      <c r="IH379" s="0"/>
      <c r="II379" s="0"/>
      <c r="IJ379" s="0"/>
      <c r="IK379" s="0"/>
      <c r="IL379" s="0"/>
      <c r="IM379" s="0"/>
      <c r="IN379" s="0"/>
      <c r="IO379" s="0"/>
      <c r="IP379" s="0"/>
      <c r="IQ379" s="0"/>
      <c r="IR379" s="0"/>
      <c r="IS379" s="0"/>
      <c r="IT379" s="0"/>
      <c r="IU379" s="0"/>
      <c r="IV379" s="0"/>
      <c r="IW379" s="0"/>
    </row>
    <row r="380" customFormat="false" ht="12.75" hidden="false" customHeight="false" outlineLevel="0" collapsed="false">
      <c r="A380" s="43"/>
      <c r="B380" s="11" t="s">
        <v>42</v>
      </c>
      <c r="E380" s="3" t="s">
        <v>1139</v>
      </c>
      <c r="F380" s="3" t="s">
        <v>218</v>
      </c>
      <c r="G380" s="6" t="s">
        <v>60</v>
      </c>
      <c r="H380" s="6" t="n">
        <v>5579</v>
      </c>
      <c r="I380" s="4" t="n">
        <v>550</v>
      </c>
      <c r="J380" s="4" t="s">
        <v>46</v>
      </c>
      <c r="L380" s="1" t="s">
        <v>47</v>
      </c>
      <c r="M380" s="3" t="s">
        <v>1145</v>
      </c>
      <c r="N380" s="45"/>
      <c r="O380" s="1" t="s">
        <v>86</v>
      </c>
      <c r="Q380" s="1" t="n">
        <v>3008</v>
      </c>
      <c r="R380" s="14" t="n">
        <v>3259</v>
      </c>
      <c r="S380" s="14" t="n">
        <f aca="false">+R380-Q380</f>
        <v>251</v>
      </c>
      <c r="T380" s="15" t="s">
        <v>165</v>
      </c>
      <c r="U380" s="1" t="n">
        <v>2762</v>
      </c>
      <c r="V380" s="1" t="n">
        <v>2877</v>
      </c>
      <c r="W380" s="1" t="n">
        <v>2590</v>
      </c>
      <c r="X380" s="1" t="n">
        <v>2733</v>
      </c>
      <c r="Y380" s="46" t="n">
        <f aca="false">+X380-V380</f>
        <v>-144</v>
      </c>
      <c r="Z380" s="14" t="n">
        <f aca="false">+X380-W380</f>
        <v>143</v>
      </c>
      <c r="AA380" s="47" t="s">
        <v>133</v>
      </c>
      <c r="AB380" s="48"/>
      <c r="AC380" s="45"/>
      <c r="AD380" s="5"/>
      <c r="AE380" s="5" t="n">
        <v>130891</v>
      </c>
      <c r="AF380" s="49" t="s">
        <v>70</v>
      </c>
      <c r="AG380" s="50" t="n">
        <v>0.181</v>
      </c>
      <c r="AH380" s="51" t="n">
        <v>9904</v>
      </c>
      <c r="AI380" s="52" t="s">
        <v>71</v>
      </c>
      <c r="AJ380" s="52" t="s">
        <v>4</v>
      </c>
      <c r="AK380" s="4" t="s">
        <v>1146</v>
      </c>
      <c r="AL380" s="0"/>
      <c r="AM380" s="0"/>
      <c r="AN380" s="0"/>
      <c r="AO380" s="0"/>
      <c r="AP380" s="0"/>
      <c r="AQ380" s="0"/>
      <c r="AR380" s="0"/>
      <c r="AS380" s="0"/>
      <c r="AT380" s="0"/>
      <c r="AU380" s="0"/>
      <c r="AV380" s="0"/>
      <c r="AW380" s="0"/>
      <c r="AX380" s="0"/>
      <c r="AY380" s="0"/>
      <c r="AZ380" s="0"/>
      <c r="BA380" s="0"/>
      <c r="BB380" s="0"/>
      <c r="BC380" s="0"/>
      <c r="BD380" s="0"/>
      <c r="BE380" s="0"/>
      <c r="BF380" s="0"/>
      <c r="BG380" s="0"/>
      <c r="BH380" s="0"/>
      <c r="BI380" s="0"/>
      <c r="BJ380" s="0"/>
      <c r="BK380" s="0"/>
      <c r="BL380" s="0"/>
      <c r="BM380" s="0"/>
      <c r="BN380" s="0"/>
      <c r="BO380" s="0"/>
      <c r="BP380" s="0"/>
      <c r="BQ380" s="0"/>
      <c r="BR380" s="0"/>
      <c r="BS380" s="0"/>
      <c r="BT380" s="0"/>
      <c r="BU380" s="0"/>
      <c r="BV380" s="0"/>
      <c r="BW380" s="0"/>
      <c r="BX380" s="0"/>
      <c r="BY380" s="0"/>
      <c r="BZ380" s="0"/>
      <c r="CA380" s="0"/>
      <c r="CB380" s="0"/>
      <c r="CC380" s="0"/>
      <c r="CD380" s="0"/>
      <c r="CE380" s="0"/>
      <c r="CF380" s="0"/>
      <c r="CG380" s="0"/>
      <c r="CH380" s="0"/>
      <c r="CI380" s="0"/>
      <c r="CJ380" s="0"/>
      <c r="CK380" s="0"/>
      <c r="CL380" s="0"/>
      <c r="CM380" s="0"/>
      <c r="CN380" s="0"/>
      <c r="CO380" s="0"/>
      <c r="CP380" s="0"/>
      <c r="CQ380" s="0"/>
      <c r="CR380" s="0"/>
      <c r="CS380" s="0"/>
      <c r="CT380" s="0"/>
      <c r="CU380" s="0"/>
      <c r="CV380" s="0"/>
      <c r="CW380" s="0"/>
      <c r="CX380" s="0"/>
      <c r="CY380" s="0"/>
      <c r="CZ380" s="0"/>
      <c r="DA380" s="0"/>
      <c r="DB380" s="0"/>
      <c r="DC380" s="0"/>
      <c r="DD380" s="0"/>
      <c r="DE380" s="0"/>
      <c r="DF380" s="0"/>
      <c r="DG380" s="0"/>
      <c r="DH380" s="0"/>
      <c r="DI380" s="0"/>
      <c r="DJ380" s="0"/>
      <c r="DK380" s="0"/>
      <c r="DL380" s="0"/>
      <c r="DM380" s="0"/>
      <c r="DN380" s="0"/>
      <c r="DO380" s="0"/>
      <c r="DP380" s="0"/>
      <c r="DQ380" s="0"/>
      <c r="DR380" s="0"/>
      <c r="DS380" s="0"/>
      <c r="DT380" s="0"/>
      <c r="DU380" s="0"/>
      <c r="DV380" s="0"/>
      <c r="DW380" s="0"/>
      <c r="DX380" s="0"/>
      <c r="DY380" s="0"/>
      <c r="DZ380" s="0"/>
      <c r="EA380" s="0"/>
      <c r="EB380" s="0"/>
      <c r="EC380" s="0"/>
      <c r="ED380" s="0"/>
      <c r="EE380" s="0"/>
      <c r="EF380" s="0"/>
      <c r="EG380" s="0"/>
      <c r="EH380" s="0"/>
      <c r="EI380" s="0"/>
      <c r="EJ380" s="0"/>
      <c r="EK380" s="0"/>
      <c r="EL380" s="0"/>
      <c r="EM380" s="0"/>
      <c r="EN380" s="0"/>
      <c r="EO380" s="0"/>
      <c r="EP380" s="0"/>
      <c r="EQ380" s="0"/>
      <c r="ER380" s="0"/>
      <c r="ES380" s="0"/>
      <c r="ET380" s="0"/>
      <c r="EU380" s="0"/>
      <c r="EV380" s="0"/>
      <c r="EW380" s="0"/>
      <c r="EX380" s="0"/>
      <c r="EY380" s="0"/>
      <c r="EZ380" s="0"/>
      <c r="FA380" s="0"/>
      <c r="FB380" s="0"/>
      <c r="FC380" s="0"/>
      <c r="FD380" s="0"/>
      <c r="FE380" s="0"/>
      <c r="FF380" s="0"/>
      <c r="FG380" s="0"/>
      <c r="FH380" s="0"/>
      <c r="FI380" s="0"/>
      <c r="FJ380" s="0"/>
      <c r="FK380" s="0"/>
      <c r="FL380" s="0"/>
      <c r="FM380" s="0"/>
      <c r="FN380" s="0"/>
      <c r="FO380" s="0"/>
      <c r="FP380" s="0"/>
      <c r="FQ380" s="0"/>
      <c r="FR380" s="0"/>
      <c r="FS380" s="0"/>
      <c r="FT380" s="0"/>
      <c r="FU380" s="0"/>
      <c r="FV380" s="0"/>
      <c r="FW380" s="0"/>
      <c r="FX380" s="0"/>
      <c r="FY380" s="0"/>
      <c r="FZ380" s="0"/>
      <c r="GA380" s="0"/>
      <c r="GB380" s="0"/>
      <c r="GC380" s="0"/>
      <c r="GD380" s="0"/>
      <c r="GE380" s="0"/>
      <c r="GF380" s="0"/>
      <c r="GG380" s="0"/>
      <c r="GH380" s="0"/>
      <c r="GI380" s="0"/>
      <c r="GJ380" s="0"/>
      <c r="GK380" s="0"/>
      <c r="GL380" s="0"/>
      <c r="GM380" s="0"/>
      <c r="GN380" s="0"/>
      <c r="GO380" s="0"/>
      <c r="GP380" s="0"/>
      <c r="GQ380" s="0"/>
      <c r="GR380" s="0"/>
      <c r="GS380" s="0"/>
      <c r="GT380" s="0"/>
      <c r="GU380" s="0"/>
      <c r="GV380" s="0"/>
      <c r="GW380" s="0"/>
      <c r="GX380" s="0"/>
      <c r="GY380" s="0"/>
      <c r="GZ380" s="0"/>
      <c r="HA380" s="0"/>
      <c r="HB380" s="0"/>
      <c r="HC380" s="0"/>
      <c r="HD380" s="0"/>
      <c r="HE380" s="0"/>
      <c r="HF380" s="0"/>
      <c r="HG380" s="0"/>
      <c r="HH380" s="0"/>
      <c r="HI380" s="0"/>
      <c r="HJ380" s="0"/>
      <c r="HK380" s="0"/>
      <c r="HL380" s="0"/>
      <c r="HM380" s="0"/>
      <c r="HN380" s="0"/>
      <c r="HO380" s="0"/>
      <c r="HP380" s="0"/>
      <c r="HQ380" s="0"/>
      <c r="HR380" s="0"/>
      <c r="HS380" s="0"/>
      <c r="HT380" s="0"/>
      <c r="HU380" s="0"/>
      <c r="HV380" s="0"/>
      <c r="HW380" s="0"/>
      <c r="HX380" s="0"/>
      <c r="HY380" s="0"/>
      <c r="HZ380" s="0"/>
      <c r="IA380" s="0"/>
      <c r="IB380" s="0"/>
      <c r="IC380" s="0"/>
      <c r="ID380" s="0"/>
      <c r="IE380" s="0"/>
      <c r="IF380" s="0"/>
      <c r="IG380" s="0"/>
      <c r="IH380" s="0"/>
      <c r="II380" s="0"/>
      <c r="IJ380" s="0"/>
      <c r="IK380" s="0"/>
      <c r="IL380" s="0"/>
      <c r="IM380" s="0"/>
      <c r="IN380" s="0"/>
      <c r="IO380" s="0"/>
      <c r="IP380" s="0"/>
      <c r="IQ380" s="0"/>
      <c r="IR380" s="0"/>
      <c r="IS380" s="0"/>
      <c r="IT380" s="0"/>
      <c r="IU380" s="0"/>
      <c r="IV380" s="0"/>
      <c r="IW380" s="0"/>
    </row>
    <row r="381" customFormat="false" ht="12.75" hidden="false" customHeight="false" outlineLevel="0" collapsed="false">
      <c r="A381" s="43"/>
      <c r="B381" s="11" t="n">
        <v>36325</v>
      </c>
      <c r="E381" s="3" t="s">
        <v>1139</v>
      </c>
      <c r="F381" s="68" t="s">
        <v>1147</v>
      </c>
      <c r="G381" s="6" t="s">
        <v>60</v>
      </c>
      <c r="H381" s="5" t="n">
        <v>5767</v>
      </c>
      <c r="I381" s="1"/>
      <c r="J381" s="69"/>
      <c r="K381" s="1"/>
      <c r="L381" s="68"/>
      <c r="M381" s="68" t="s">
        <v>151</v>
      </c>
      <c r="N381" s="1" t="s">
        <v>152</v>
      </c>
      <c r="O381" s="1" t="s">
        <v>663</v>
      </c>
      <c r="Q381" s="1"/>
      <c r="R381" s="14"/>
      <c r="S381" s="14" t="n">
        <f aca="false">+R381-Q381</f>
        <v>0</v>
      </c>
      <c r="T381" s="15" t="s">
        <v>153</v>
      </c>
      <c r="U381" s="1" t="n">
        <v>0</v>
      </c>
      <c r="V381" s="1" t="n">
        <v>130</v>
      </c>
      <c r="W381" s="1" t="n">
        <v>115</v>
      </c>
      <c r="X381" s="1" t="n">
        <v>115</v>
      </c>
      <c r="Y381" s="46" t="n">
        <f aca="false">+X381-V381</f>
        <v>-15</v>
      </c>
      <c r="Z381" s="14" t="n">
        <f aca="false">+X381-W381</f>
        <v>0</v>
      </c>
      <c r="AA381" s="15" t="s">
        <v>153</v>
      </c>
      <c r="AB381" s="48"/>
      <c r="AC381" s="45"/>
      <c r="AD381" s="5"/>
      <c r="AE381" s="5" t="n">
        <v>131089</v>
      </c>
      <c r="AF381" s="44" t="s">
        <v>70</v>
      </c>
      <c r="AG381" s="50" t="n">
        <v>0.055</v>
      </c>
      <c r="AH381" s="73"/>
      <c r="AI381" s="52" t="s">
        <v>53</v>
      </c>
      <c r="AJ381" s="52" t="s">
        <v>4</v>
      </c>
      <c r="AK381" s="1" t="s">
        <v>1148</v>
      </c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  <c r="BC381" s="0"/>
      <c r="BD381" s="0"/>
      <c r="BE381" s="0"/>
      <c r="BF381" s="0"/>
      <c r="BG381" s="0"/>
      <c r="BH381" s="0"/>
      <c r="BI381" s="0"/>
      <c r="BJ381" s="0"/>
      <c r="BK381" s="0"/>
      <c r="BL381" s="0"/>
      <c r="BM381" s="0"/>
      <c r="BN381" s="0"/>
      <c r="BO381" s="0"/>
      <c r="BP381" s="0"/>
      <c r="BQ381" s="0"/>
      <c r="BR381" s="0"/>
      <c r="BS381" s="0"/>
      <c r="BT381" s="0"/>
      <c r="BU381" s="0"/>
      <c r="BV381" s="0"/>
      <c r="BW381" s="0"/>
      <c r="BX381" s="0"/>
      <c r="BY381" s="0"/>
      <c r="BZ381" s="0"/>
      <c r="CA381" s="0"/>
      <c r="CB381" s="0"/>
      <c r="CC381" s="0"/>
      <c r="CD381" s="0"/>
      <c r="CE381" s="0"/>
      <c r="CF381" s="0"/>
      <c r="CG381" s="0"/>
      <c r="CH381" s="0"/>
      <c r="CI381" s="0"/>
      <c r="CJ381" s="0"/>
      <c r="CK381" s="0"/>
      <c r="CL381" s="0"/>
      <c r="CM381" s="0"/>
      <c r="CN381" s="0"/>
      <c r="CO381" s="0"/>
      <c r="CP381" s="0"/>
      <c r="CQ381" s="0"/>
      <c r="CR381" s="0"/>
      <c r="CS381" s="0"/>
      <c r="CT381" s="0"/>
      <c r="CU381" s="0"/>
      <c r="CV381" s="0"/>
      <c r="CW381" s="0"/>
      <c r="CX381" s="0"/>
      <c r="CY381" s="0"/>
      <c r="CZ381" s="0"/>
      <c r="DA381" s="0"/>
      <c r="DB381" s="0"/>
      <c r="DC381" s="0"/>
      <c r="DD381" s="0"/>
      <c r="DE381" s="0"/>
      <c r="DF381" s="0"/>
      <c r="DG381" s="0"/>
      <c r="DH381" s="0"/>
      <c r="DI381" s="0"/>
      <c r="DJ381" s="0"/>
      <c r="DK381" s="0"/>
      <c r="DL381" s="0"/>
      <c r="DM381" s="0"/>
      <c r="DN381" s="0"/>
      <c r="DO381" s="0"/>
      <c r="DP381" s="0"/>
      <c r="DQ381" s="0"/>
      <c r="DR381" s="0"/>
      <c r="DS381" s="0"/>
      <c r="DT381" s="0"/>
      <c r="DU381" s="0"/>
      <c r="DV381" s="0"/>
      <c r="DW381" s="0"/>
      <c r="DX381" s="0"/>
      <c r="DY381" s="0"/>
      <c r="DZ381" s="0"/>
      <c r="EA381" s="0"/>
      <c r="EB381" s="0"/>
      <c r="EC381" s="0"/>
      <c r="ED381" s="0"/>
      <c r="EE381" s="0"/>
      <c r="EF381" s="0"/>
      <c r="EG381" s="0"/>
      <c r="EH381" s="0"/>
      <c r="EI381" s="0"/>
      <c r="EJ381" s="0"/>
      <c r="EK381" s="0"/>
      <c r="EL381" s="0"/>
      <c r="EM381" s="0"/>
      <c r="EN381" s="0"/>
      <c r="EO381" s="0"/>
      <c r="EP381" s="0"/>
      <c r="EQ381" s="0"/>
      <c r="ER381" s="0"/>
      <c r="ES381" s="0"/>
      <c r="ET381" s="0"/>
      <c r="EU381" s="0"/>
      <c r="EV381" s="0"/>
      <c r="EW381" s="0"/>
      <c r="EX381" s="0"/>
      <c r="EY381" s="0"/>
      <c r="EZ381" s="0"/>
      <c r="FA381" s="0"/>
      <c r="FB381" s="0"/>
      <c r="FC381" s="0"/>
      <c r="FD381" s="0"/>
      <c r="FE381" s="0"/>
      <c r="FF381" s="0"/>
      <c r="FG381" s="0"/>
      <c r="FH381" s="0"/>
      <c r="FI381" s="0"/>
      <c r="FJ381" s="0"/>
      <c r="FK381" s="0"/>
      <c r="FL381" s="0"/>
      <c r="FM381" s="0"/>
      <c r="FN381" s="0"/>
      <c r="FO381" s="0"/>
      <c r="FP381" s="0"/>
      <c r="FQ381" s="0"/>
      <c r="FR381" s="0"/>
      <c r="FS381" s="0"/>
      <c r="FT381" s="0"/>
      <c r="FU381" s="0"/>
      <c r="FV381" s="0"/>
      <c r="FW381" s="0"/>
      <c r="FX381" s="0"/>
      <c r="FY381" s="0"/>
      <c r="FZ381" s="0"/>
      <c r="GA381" s="0"/>
      <c r="GB381" s="0"/>
      <c r="GC381" s="0"/>
      <c r="GD381" s="0"/>
      <c r="GE381" s="0"/>
      <c r="GF381" s="0"/>
      <c r="GG381" s="0"/>
      <c r="GH381" s="0"/>
      <c r="GI381" s="0"/>
      <c r="GJ381" s="0"/>
      <c r="GK381" s="0"/>
      <c r="GL381" s="0"/>
      <c r="GM381" s="0"/>
      <c r="GN381" s="0"/>
      <c r="GO381" s="0"/>
      <c r="GP381" s="0"/>
      <c r="GQ381" s="0"/>
      <c r="GR381" s="0"/>
      <c r="GS381" s="0"/>
      <c r="GT381" s="0"/>
      <c r="GU381" s="0"/>
      <c r="GV381" s="0"/>
      <c r="GW381" s="0"/>
      <c r="GX381" s="0"/>
      <c r="GY381" s="0"/>
      <c r="GZ381" s="0"/>
      <c r="HA381" s="0"/>
      <c r="HB381" s="0"/>
      <c r="HC381" s="0"/>
      <c r="HD381" s="0"/>
      <c r="HE381" s="0"/>
      <c r="HF381" s="0"/>
      <c r="HG381" s="0"/>
      <c r="HH381" s="0"/>
      <c r="HI381" s="0"/>
      <c r="HJ381" s="0"/>
      <c r="HK381" s="0"/>
      <c r="HL381" s="0"/>
      <c r="HM381" s="0"/>
      <c r="HN381" s="0"/>
      <c r="HO381" s="0"/>
      <c r="HP381" s="0"/>
      <c r="HQ381" s="0"/>
      <c r="HR381" s="0"/>
      <c r="HS381" s="0"/>
      <c r="HT381" s="0"/>
      <c r="HU381" s="0"/>
      <c r="HV381" s="0"/>
      <c r="HW381" s="0"/>
      <c r="HX381" s="0"/>
      <c r="HY381" s="0"/>
      <c r="HZ381" s="0"/>
      <c r="IA381" s="0"/>
      <c r="IB381" s="0"/>
      <c r="IC381" s="0"/>
      <c r="ID381" s="0"/>
      <c r="IE381" s="0"/>
      <c r="IF381" s="0"/>
      <c r="IG381" s="0"/>
      <c r="IH381" s="0"/>
      <c r="II381" s="0"/>
      <c r="IJ381" s="0"/>
      <c r="IK381" s="0"/>
      <c r="IL381" s="0"/>
      <c r="IM381" s="0"/>
      <c r="IN381" s="0"/>
      <c r="IO381" s="0"/>
      <c r="IP381" s="0"/>
      <c r="IQ381" s="0"/>
      <c r="IR381" s="0"/>
      <c r="IS381" s="0"/>
      <c r="IT381" s="0"/>
      <c r="IU381" s="0"/>
      <c r="IV381" s="0"/>
      <c r="IW381" s="0"/>
    </row>
    <row r="382" customFormat="false" ht="12.75" hidden="false" customHeight="false" outlineLevel="0" collapsed="false">
      <c r="A382" s="43"/>
      <c r="B382" s="11" t="s">
        <v>42</v>
      </c>
      <c r="E382" s="3" t="s">
        <v>1139</v>
      </c>
      <c r="F382" s="3" t="s">
        <v>1149</v>
      </c>
      <c r="G382" s="6" t="s">
        <v>60</v>
      </c>
      <c r="H382" s="6" t="n">
        <v>6191</v>
      </c>
      <c r="I382" s="4" t="n">
        <v>485</v>
      </c>
      <c r="J382" s="4" t="s">
        <v>46</v>
      </c>
      <c r="L382" s="1" t="s">
        <v>47</v>
      </c>
      <c r="M382" s="3" t="s">
        <v>1145</v>
      </c>
      <c r="N382" s="45"/>
      <c r="O382" s="1" t="s">
        <v>86</v>
      </c>
      <c r="Q382" s="1" t="n">
        <v>287</v>
      </c>
      <c r="R382" s="1" t="n">
        <v>287</v>
      </c>
      <c r="S382" s="14" t="n">
        <f aca="false">+R382-Q382</f>
        <v>0</v>
      </c>
      <c r="T382" s="15" t="s">
        <v>89</v>
      </c>
      <c r="U382" s="1" t="n">
        <v>246</v>
      </c>
      <c r="V382" s="1" t="n">
        <v>246</v>
      </c>
      <c r="W382" s="1" t="n">
        <v>249</v>
      </c>
      <c r="X382" s="1" t="n">
        <v>249</v>
      </c>
      <c r="Y382" s="46" t="n">
        <f aca="false">+X382-V382</f>
        <v>3</v>
      </c>
      <c r="Z382" s="14" t="n">
        <f aca="false">+X382-W382</f>
        <v>0</v>
      </c>
      <c r="AA382" s="47" t="s">
        <v>69</v>
      </c>
      <c r="AB382" s="48"/>
      <c r="AC382" s="45"/>
      <c r="AD382" s="5" t="n">
        <v>369932</v>
      </c>
      <c r="AE382" s="5" t="n">
        <v>28177</v>
      </c>
      <c r="AF382" s="49" t="s">
        <v>52</v>
      </c>
      <c r="AG382" s="50" t="n">
        <v>0.15</v>
      </c>
      <c r="AH382" s="51" t="n">
        <v>9904</v>
      </c>
      <c r="AI382" s="52" t="s">
        <v>71</v>
      </c>
      <c r="AJ382" s="52" t="s">
        <v>4</v>
      </c>
      <c r="AK382" s="4" t="s">
        <v>1146</v>
      </c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  <c r="BC382" s="0"/>
      <c r="BD382" s="0"/>
      <c r="BE382" s="0"/>
      <c r="BF382" s="0"/>
      <c r="BG382" s="0"/>
      <c r="BH382" s="0"/>
      <c r="BI382" s="0"/>
      <c r="BJ382" s="0"/>
      <c r="BK382" s="0"/>
      <c r="BL382" s="0"/>
      <c r="BM382" s="0"/>
      <c r="BN382" s="0"/>
      <c r="BO382" s="0"/>
      <c r="BP382" s="0"/>
      <c r="BQ382" s="0"/>
      <c r="BR382" s="0"/>
      <c r="BS382" s="0"/>
      <c r="BT382" s="0"/>
      <c r="BU382" s="0"/>
      <c r="BV382" s="0"/>
      <c r="BW382" s="0"/>
      <c r="BX382" s="0"/>
      <c r="BY382" s="0"/>
      <c r="BZ382" s="0"/>
      <c r="CA382" s="0"/>
      <c r="CB382" s="0"/>
      <c r="CC382" s="0"/>
      <c r="CD382" s="0"/>
      <c r="CE382" s="0"/>
      <c r="CF382" s="0"/>
      <c r="CG382" s="0"/>
      <c r="CH382" s="0"/>
      <c r="CI382" s="0"/>
      <c r="CJ382" s="0"/>
      <c r="CK382" s="0"/>
      <c r="CL382" s="0"/>
      <c r="CM382" s="0"/>
      <c r="CN382" s="0"/>
      <c r="CO382" s="0"/>
      <c r="CP382" s="0"/>
      <c r="CQ382" s="0"/>
      <c r="CR382" s="0"/>
      <c r="CS382" s="0"/>
      <c r="CT382" s="0"/>
      <c r="CU382" s="0"/>
      <c r="CV382" s="0"/>
      <c r="CW382" s="0"/>
      <c r="CX382" s="0"/>
      <c r="CY382" s="0"/>
      <c r="CZ382" s="0"/>
      <c r="DA382" s="0"/>
      <c r="DB382" s="0"/>
      <c r="DC382" s="0"/>
      <c r="DD382" s="0"/>
      <c r="DE382" s="0"/>
      <c r="DF382" s="0"/>
      <c r="DG382" s="0"/>
      <c r="DH382" s="0"/>
      <c r="DI382" s="0"/>
      <c r="DJ382" s="0"/>
      <c r="DK382" s="0"/>
      <c r="DL382" s="0"/>
      <c r="DM382" s="0"/>
      <c r="DN382" s="0"/>
      <c r="DO382" s="0"/>
      <c r="DP382" s="0"/>
      <c r="DQ382" s="0"/>
      <c r="DR382" s="0"/>
      <c r="DS382" s="0"/>
      <c r="DT382" s="0"/>
      <c r="DU382" s="0"/>
      <c r="DV382" s="0"/>
      <c r="DW382" s="0"/>
      <c r="DX382" s="0"/>
      <c r="DY382" s="0"/>
      <c r="DZ382" s="0"/>
      <c r="EA382" s="0"/>
      <c r="EB382" s="0"/>
      <c r="EC382" s="0"/>
      <c r="ED382" s="0"/>
      <c r="EE382" s="0"/>
      <c r="EF382" s="0"/>
      <c r="EG382" s="0"/>
      <c r="EH382" s="0"/>
      <c r="EI382" s="0"/>
      <c r="EJ382" s="0"/>
      <c r="EK382" s="0"/>
      <c r="EL382" s="0"/>
      <c r="EM382" s="0"/>
      <c r="EN382" s="0"/>
      <c r="EO382" s="0"/>
      <c r="EP382" s="0"/>
      <c r="EQ382" s="0"/>
      <c r="ER382" s="0"/>
      <c r="ES382" s="0"/>
      <c r="ET382" s="0"/>
      <c r="EU382" s="0"/>
      <c r="EV382" s="0"/>
      <c r="EW382" s="0"/>
      <c r="EX382" s="0"/>
      <c r="EY382" s="0"/>
      <c r="EZ382" s="0"/>
      <c r="FA382" s="0"/>
      <c r="FB382" s="0"/>
      <c r="FC382" s="0"/>
      <c r="FD382" s="0"/>
      <c r="FE382" s="0"/>
      <c r="FF382" s="0"/>
      <c r="FG382" s="0"/>
      <c r="FH382" s="0"/>
      <c r="FI382" s="0"/>
      <c r="FJ382" s="0"/>
      <c r="FK382" s="0"/>
      <c r="FL382" s="0"/>
      <c r="FM382" s="0"/>
      <c r="FN382" s="0"/>
      <c r="FO382" s="0"/>
      <c r="FP382" s="0"/>
      <c r="FQ382" s="0"/>
      <c r="FR382" s="0"/>
      <c r="FS382" s="0"/>
      <c r="FT382" s="0"/>
      <c r="FU382" s="0"/>
      <c r="FV382" s="0"/>
      <c r="FW382" s="0"/>
      <c r="FX382" s="0"/>
      <c r="FY382" s="0"/>
      <c r="FZ382" s="0"/>
      <c r="GA382" s="0"/>
      <c r="GB382" s="0"/>
      <c r="GC382" s="0"/>
      <c r="GD382" s="0"/>
      <c r="GE382" s="0"/>
      <c r="GF382" s="0"/>
      <c r="GG382" s="0"/>
      <c r="GH382" s="0"/>
      <c r="GI382" s="0"/>
      <c r="GJ382" s="0"/>
      <c r="GK382" s="0"/>
      <c r="GL382" s="0"/>
      <c r="GM382" s="0"/>
      <c r="GN382" s="0"/>
      <c r="GO382" s="0"/>
      <c r="GP382" s="0"/>
      <c r="GQ382" s="0"/>
      <c r="GR382" s="0"/>
      <c r="GS382" s="0"/>
      <c r="GT382" s="0"/>
      <c r="GU382" s="0"/>
      <c r="GV382" s="0"/>
      <c r="GW382" s="0"/>
      <c r="GX382" s="0"/>
      <c r="GY382" s="0"/>
      <c r="GZ382" s="0"/>
      <c r="HA382" s="0"/>
      <c r="HB382" s="0"/>
      <c r="HC382" s="0"/>
      <c r="HD382" s="0"/>
      <c r="HE382" s="0"/>
      <c r="HF382" s="0"/>
      <c r="HG382" s="0"/>
      <c r="HH382" s="0"/>
      <c r="HI382" s="0"/>
      <c r="HJ382" s="0"/>
      <c r="HK382" s="0"/>
      <c r="HL382" s="0"/>
      <c r="HM382" s="0"/>
      <c r="HN382" s="0"/>
      <c r="HO382" s="0"/>
      <c r="HP382" s="0"/>
      <c r="HQ382" s="0"/>
      <c r="HR382" s="0"/>
      <c r="HS382" s="0"/>
      <c r="HT382" s="0"/>
      <c r="HU382" s="0"/>
      <c r="HV382" s="0"/>
      <c r="HW382" s="0"/>
      <c r="HX382" s="0"/>
      <c r="HY382" s="0"/>
      <c r="HZ382" s="0"/>
      <c r="IA382" s="0"/>
      <c r="IB382" s="0"/>
      <c r="IC382" s="0"/>
      <c r="ID382" s="0"/>
      <c r="IE382" s="0"/>
      <c r="IF382" s="0"/>
      <c r="IG382" s="0"/>
      <c r="IH382" s="0"/>
      <c r="II382" s="0"/>
      <c r="IJ382" s="0"/>
      <c r="IK382" s="0"/>
      <c r="IL382" s="0"/>
      <c r="IM382" s="0"/>
      <c r="IN382" s="0"/>
      <c r="IO382" s="0"/>
      <c r="IP382" s="0"/>
      <c r="IQ382" s="0"/>
      <c r="IR382" s="0"/>
      <c r="IS382" s="0"/>
      <c r="IT382" s="0"/>
      <c r="IU382" s="0"/>
      <c r="IV382" s="0"/>
      <c r="IW382" s="0"/>
    </row>
    <row r="383" customFormat="false" ht="12.75" hidden="false" customHeight="false" outlineLevel="0" collapsed="false">
      <c r="A383" s="43"/>
      <c r="B383" s="11" t="s">
        <v>42</v>
      </c>
      <c r="E383" s="3" t="s">
        <v>1139</v>
      </c>
      <c r="F383" s="68" t="s">
        <v>1150</v>
      </c>
      <c r="G383" s="6" t="s">
        <v>60</v>
      </c>
      <c r="H383" s="5" t="n">
        <v>6510</v>
      </c>
      <c r="I383" s="1"/>
      <c r="J383" s="69"/>
      <c r="K383" s="1"/>
      <c r="L383" s="68"/>
      <c r="M383" s="68" t="s">
        <v>1151</v>
      </c>
      <c r="N383" s="1"/>
      <c r="O383" s="1" t="s">
        <v>86</v>
      </c>
      <c r="Q383" s="1" t="n">
        <v>0</v>
      </c>
      <c r="R383" s="53"/>
      <c r="S383" s="14" t="n">
        <f aca="false">+R383-Q383</f>
        <v>0</v>
      </c>
      <c r="T383" s="15" t="s">
        <v>692</v>
      </c>
      <c r="U383" s="1"/>
      <c r="V383" s="1"/>
      <c r="W383" s="1" t="n">
        <v>1</v>
      </c>
      <c r="X383" s="1" t="n">
        <v>1</v>
      </c>
      <c r="Y383" s="46" t="n">
        <f aca="false">+X383-V383</f>
        <v>1</v>
      </c>
      <c r="Z383" s="14" t="n">
        <f aca="false">+X383-W383</f>
        <v>0</v>
      </c>
      <c r="AA383" s="15" t="s">
        <v>692</v>
      </c>
      <c r="AB383" s="48"/>
      <c r="AC383" s="45"/>
      <c r="AD383" s="5" t="n">
        <v>358942</v>
      </c>
      <c r="AE383" s="5" t="n">
        <v>37884</v>
      </c>
      <c r="AF383" s="44" t="s">
        <v>52</v>
      </c>
      <c r="AG383" s="50" t="n">
        <v>0.055</v>
      </c>
      <c r="AH383" s="73"/>
      <c r="AI383" s="52" t="s">
        <v>53</v>
      </c>
      <c r="AJ383" s="52" t="s">
        <v>4</v>
      </c>
      <c r="AK383" s="1" t="s">
        <v>1146</v>
      </c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  <c r="BC383" s="0"/>
      <c r="BD383" s="0"/>
      <c r="BE383" s="0"/>
      <c r="BF383" s="0"/>
      <c r="BG383" s="0"/>
      <c r="BH383" s="0"/>
      <c r="BI383" s="0"/>
      <c r="BJ383" s="0"/>
      <c r="BK383" s="0"/>
      <c r="BL383" s="0"/>
      <c r="BM383" s="0"/>
      <c r="BN383" s="0"/>
      <c r="BO383" s="0"/>
      <c r="BP383" s="0"/>
      <c r="BQ383" s="0"/>
      <c r="BR383" s="0"/>
      <c r="BS383" s="0"/>
      <c r="BT383" s="0"/>
      <c r="BU383" s="0"/>
      <c r="BV383" s="0"/>
      <c r="BW383" s="0"/>
      <c r="BX383" s="0"/>
      <c r="BY383" s="0"/>
      <c r="BZ383" s="0"/>
      <c r="CA383" s="0"/>
      <c r="CB383" s="0"/>
      <c r="CC383" s="0"/>
      <c r="CD383" s="0"/>
      <c r="CE383" s="0"/>
      <c r="CF383" s="0"/>
      <c r="CG383" s="0"/>
      <c r="CH383" s="0"/>
      <c r="CI383" s="0"/>
      <c r="CJ383" s="0"/>
      <c r="CK383" s="0"/>
      <c r="CL383" s="0"/>
      <c r="CM383" s="0"/>
      <c r="CN383" s="0"/>
      <c r="CO383" s="0"/>
      <c r="CP383" s="0"/>
      <c r="CQ383" s="0"/>
      <c r="CR383" s="0"/>
      <c r="CS383" s="0"/>
      <c r="CT383" s="0"/>
      <c r="CU383" s="0"/>
      <c r="CV383" s="0"/>
      <c r="CW383" s="0"/>
      <c r="CX383" s="0"/>
      <c r="CY383" s="0"/>
      <c r="CZ383" s="0"/>
      <c r="DA383" s="0"/>
      <c r="DB383" s="0"/>
      <c r="DC383" s="0"/>
      <c r="DD383" s="0"/>
      <c r="DE383" s="0"/>
      <c r="DF383" s="0"/>
      <c r="DG383" s="0"/>
      <c r="DH383" s="0"/>
      <c r="DI383" s="0"/>
      <c r="DJ383" s="0"/>
      <c r="DK383" s="0"/>
      <c r="DL383" s="0"/>
      <c r="DM383" s="0"/>
      <c r="DN383" s="0"/>
      <c r="DO383" s="0"/>
      <c r="DP383" s="0"/>
      <c r="DQ383" s="0"/>
      <c r="DR383" s="0"/>
      <c r="DS383" s="0"/>
      <c r="DT383" s="0"/>
      <c r="DU383" s="0"/>
      <c r="DV383" s="0"/>
      <c r="DW383" s="0"/>
      <c r="DX383" s="0"/>
      <c r="DY383" s="0"/>
      <c r="DZ383" s="0"/>
      <c r="EA383" s="0"/>
      <c r="EB383" s="0"/>
      <c r="EC383" s="0"/>
      <c r="ED383" s="0"/>
      <c r="EE383" s="0"/>
      <c r="EF383" s="0"/>
      <c r="EG383" s="0"/>
      <c r="EH383" s="0"/>
      <c r="EI383" s="0"/>
      <c r="EJ383" s="0"/>
      <c r="EK383" s="0"/>
      <c r="EL383" s="0"/>
      <c r="EM383" s="0"/>
      <c r="EN383" s="0"/>
      <c r="EO383" s="0"/>
      <c r="EP383" s="0"/>
      <c r="EQ383" s="0"/>
      <c r="ER383" s="0"/>
      <c r="ES383" s="0"/>
      <c r="ET383" s="0"/>
      <c r="EU383" s="0"/>
      <c r="EV383" s="0"/>
      <c r="EW383" s="0"/>
      <c r="EX383" s="0"/>
      <c r="EY383" s="0"/>
      <c r="EZ383" s="0"/>
      <c r="FA383" s="0"/>
      <c r="FB383" s="0"/>
      <c r="FC383" s="0"/>
      <c r="FD383" s="0"/>
      <c r="FE383" s="0"/>
      <c r="FF383" s="0"/>
      <c r="FG383" s="0"/>
      <c r="FH383" s="0"/>
      <c r="FI383" s="0"/>
      <c r="FJ383" s="0"/>
      <c r="FK383" s="0"/>
      <c r="FL383" s="0"/>
      <c r="FM383" s="0"/>
      <c r="FN383" s="0"/>
      <c r="FO383" s="0"/>
      <c r="FP383" s="0"/>
      <c r="FQ383" s="0"/>
      <c r="FR383" s="0"/>
      <c r="FS383" s="0"/>
      <c r="FT383" s="0"/>
      <c r="FU383" s="0"/>
      <c r="FV383" s="0"/>
      <c r="FW383" s="0"/>
      <c r="FX383" s="0"/>
      <c r="FY383" s="0"/>
      <c r="FZ383" s="0"/>
      <c r="GA383" s="0"/>
      <c r="GB383" s="0"/>
      <c r="GC383" s="0"/>
      <c r="GD383" s="0"/>
      <c r="GE383" s="0"/>
      <c r="GF383" s="0"/>
      <c r="GG383" s="0"/>
      <c r="GH383" s="0"/>
      <c r="GI383" s="0"/>
      <c r="GJ383" s="0"/>
      <c r="GK383" s="0"/>
      <c r="GL383" s="0"/>
      <c r="GM383" s="0"/>
      <c r="GN383" s="0"/>
      <c r="GO383" s="0"/>
      <c r="GP383" s="0"/>
      <c r="GQ383" s="0"/>
      <c r="GR383" s="0"/>
      <c r="GS383" s="0"/>
      <c r="GT383" s="0"/>
      <c r="GU383" s="0"/>
      <c r="GV383" s="0"/>
      <c r="GW383" s="0"/>
      <c r="GX383" s="0"/>
      <c r="GY383" s="0"/>
      <c r="GZ383" s="0"/>
      <c r="HA383" s="0"/>
      <c r="HB383" s="0"/>
      <c r="HC383" s="0"/>
      <c r="HD383" s="0"/>
      <c r="HE383" s="0"/>
      <c r="HF383" s="0"/>
      <c r="HG383" s="0"/>
      <c r="HH383" s="0"/>
      <c r="HI383" s="0"/>
      <c r="HJ383" s="0"/>
      <c r="HK383" s="0"/>
      <c r="HL383" s="0"/>
      <c r="HM383" s="0"/>
      <c r="HN383" s="0"/>
      <c r="HO383" s="0"/>
      <c r="HP383" s="0"/>
      <c r="HQ383" s="0"/>
      <c r="HR383" s="0"/>
      <c r="HS383" s="0"/>
      <c r="HT383" s="0"/>
      <c r="HU383" s="0"/>
      <c r="HV383" s="0"/>
      <c r="HW383" s="0"/>
      <c r="HX383" s="0"/>
      <c r="HY383" s="0"/>
      <c r="HZ383" s="0"/>
      <c r="IA383" s="0"/>
      <c r="IB383" s="0"/>
      <c r="IC383" s="0"/>
      <c r="ID383" s="0"/>
      <c r="IE383" s="0"/>
      <c r="IF383" s="0"/>
      <c r="IG383" s="0"/>
      <c r="IH383" s="0"/>
      <c r="II383" s="0"/>
      <c r="IJ383" s="0"/>
      <c r="IK383" s="0"/>
      <c r="IL383" s="0"/>
      <c r="IM383" s="0"/>
      <c r="IN383" s="0"/>
      <c r="IO383" s="0"/>
      <c r="IP383" s="0"/>
      <c r="IQ383" s="0"/>
      <c r="IR383" s="0"/>
      <c r="IS383" s="0"/>
      <c r="IT383" s="0"/>
      <c r="IU383" s="0"/>
      <c r="IV383" s="0"/>
      <c r="IW383" s="0"/>
    </row>
    <row r="384" customFormat="false" ht="12.75" hidden="false" customHeight="false" outlineLevel="0" collapsed="false">
      <c r="A384" s="43"/>
      <c r="B384" s="11" t="n">
        <v>36325</v>
      </c>
      <c r="E384" s="68" t="s">
        <v>1139</v>
      </c>
      <c r="F384" s="68" t="s">
        <v>1152</v>
      </c>
      <c r="G384" s="6" t="s">
        <v>60</v>
      </c>
      <c r="H384" s="5" t="n">
        <v>6534</v>
      </c>
      <c r="I384" s="1"/>
      <c r="J384" s="69"/>
      <c r="K384" s="1"/>
      <c r="L384" s="68"/>
      <c r="M384" s="68" t="s">
        <v>151</v>
      </c>
      <c r="N384" s="1" t="s">
        <v>152</v>
      </c>
      <c r="O384" s="53" t="s">
        <v>86</v>
      </c>
      <c r="Q384" s="1"/>
      <c r="R384" s="14"/>
      <c r="S384" s="14" t="n">
        <f aca="false">+R384-Q384</f>
        <v>0</v>
      </c>
      <c r="T384" s="15" t="s">
        <v>153</v>
      </c>
      <c r="U384" s="1"/>
      <c r="V384" s="1" t="n">
        <v>2038</v>
      </c>
      <c r="W384" s="1" t="n">
        <v>2039</v>
      </c>
      <c r="X384" s="1" t="n">
        <v>1876</v>
      </c>
      <c r="Y384" s="46" t="n">
        <f aca="false">+X384-V384</f>
        <v>-162</v>
      </c>
      <c r="Z384" s="14" t="n">
        <f aca="false">+X384-W384</f>
        <v>-163</v>
      </c>
      <c r="AA384" s="47" t="s">
        <v>133</v>
      </c>
      <c r="AB384" s="48"/>
      <c r="AC384" s="45"/>
      <c r="AD384" s="5"/>
      <c r="AE384" s="5" t="s">
        <v>202</v>
      </c>
      <c r="AF384" s="44" t="s">
        <v>70</v>
      </c>
      <c r="AG384" s="50" t="n">
        <v>0.065</v>
      </c>
      <c r="AH384" s="73"/>
      <c r="AI384" s="52" t="s">
        <v>53</v>
      </c>
      <c r="AJ384" s="52" t="s">
        <v>4</v>
      </c>
      <c r="AK384" s="1" t="s">
        <v>1153</v>
      </c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  <c r="GB384" s="0"/>
      <c r="GC384" s="0"/>
      <c r="GD384" s="0"/>
      <c r="GE384" s="0"/>
      <c r="GF384" s="0"/>
      <c r="GG384" s="0"/>
      <c r="GH384" s="0"/>
      <c r="GI384" s="0"/>
      <c r="GJ384" s="0"/>
      <c r="GK384" s="0"/>
      <c r="GL384" s="0"/>
      <c r="GM384" s="0"/>
      <c r="GN384" s="0"/>
      <c r="GO384" s="0"/>
      <c r="GP384" s="0"/>
      <c r="GQ384" s="0"/>
      <c r="GR384" s="0"/>
      <c r="GS384" s="0"/>
      <c r="GT384" s="0"/>
      <c r="GU384" s="0"/>
      <c r="GV384" s="0"/>
      <c r="GW384" s="0"/>
      <c r="GX384" s="0"/>
      <c r="GY384" s="0"/>
      <c r="GZ384" s="0"/>
      <c r="HA384" s="0"/>
      <c r="HB384" s="0"/>
      <c r="HC384" s="0"/>
      <c r="HD384" s="0"/>
      <c r="HE384" s="0"/>
      <c r="HF384" s="0"/>
      <c r="HG384" s="0"/>
      <c r="HH384" s="0"/>
      <c r="HI384" s="0"/>
      <c r="HJ384" s="0"/>
      <c r="HK384" s="0"/>
      <c r="HL384" s="0"/>
      <c r="HM384" s="0"/>
      <c r="HN384" s="0"/>
      <c r="HO384" s="0"/>
      <c r="HP384" s="0"/>
      <c r="HQ384" s="0"/>
      <c r="HR384" s="0"/>
      <c r="HS384" s="0"/>
      <c r="HT384" s="0"/>
      <c r="HU384" s="0"/>
      <c r="HV384" s="0"/>
      <c r="HW384" s="0"/>
      <c r="HX384" s="0"/>
      <c r="HY384" s="0"/>
      <c r="HZ384" s="0"/>
      <c r="IA384" s="0"/>
      <c r="IB384" s="0"/>
      <c r="IC384" s="0"/>
      <c r="ID384" s="0"/>
      <c r="IE384" s="0"/>
      <c r="IF384" s="0"/>
      <c r="IG384" s="0"/>
      <c r="IH384" s="0"/>
      <c r="II384" s="0"/>
      <c r="IJ384" s="0"/>
      <c r="IK384" s="0"/>
      <c r="IL384" s="0"/>
      <c r="IM384" s="0"/>
      <c r="IN384" s="0"/>
      <c r="IO384" s="0"/>
      <c r="IP384" s="0"/>
      <c r="IQ384" s="0"/>
      <c r="IR384" s="0"/>
      <c r="IS384" s="0"/>
      <c r="IT384" s="0"/>
      <c r="IU384" s="0"/>
      <c r="IV384" s="0"/>
      <c r="IW384" s="0"/>
    </row>
    <row r="385" customFormat="false" ht="12.75" hidden="false" customHeight="false" outlineLevel="0" collapsed="false">
      <c r="A385" s="43"/>
      <c r="B385" s="11" t="n">
        <v>36325</v>
      </c>
      <c r="E385" s="68" t="s">
        <v>1139</v>
      </c>
      <c r="F385" s="68" t="s">
        <v>1154</v>
      </c>
      <c r="G385" s="6" t="s">
        <v>60</v>
      </c>
      <c r="H385" s="5" t="n">
        <v>6675</v>
      </c>
      <c r="I385" s="1"/>
      <c r="J385" s="69"/>
      <c r="K385" s="1"/>
      <c r="L385" s="68"/>
      <c r="M385" s="68" t="s">
        <v>151</v>
      </c>
      <c r="N385" s="1" t="s">
        <v>152</v>
      </c>
      <c r="O385" s="1" t="s">
        <v>663</v>
      </c>
      <c r="Q385" s="1"/>
      <c r="R385" s="14"/>
      <c r="S385" s="14" t="n">
        <f aca="false">+R385-Q385</f>
        <v>0</v>
      </c>
      <c r="T385" s="15" t="s">
        <v>153</v>
      </c>
      <c r="U385" s="1"/>
      <c r="V385" s="1" t="n">
        <v>120</v>
      </c>
      <c r="W385" s="1" t="n">
        <v>120</v>
      </c>
      <c r="X385" s="1" t="n">
        <v>120</v>
      </c>
      <c r="Y385" s="46" t="n">
        <f aca="false">+X385-V385</f>
        <v>0</v>
      </c>
      <c r="Z385" s="14" t="n">
        <f aca="false">+X385-W385</f>
        <v>0</v>
      </c>
      <c r="AA385" s="15" t="s">
        <v>166</v>
      </c>
      <c r="AB385" s="48"/>
      <c r="AC385" s="45"/>
      <c r="AD385" s="5"/>
      <c r="AE385" s="5" t="s">
        <v>202</v>
      </c>
      <c r="AF385" s="44" t="s">
        <v>70</v>
      </c>
      <c r="AG385" s="50" t="n">
        <v>0.025</v>
      </c>
      <c r="AH385" s="73"/>
      <c r="AI385" s="52" t="s">
        <v>53</v>
      </c>
      <c r="AJ385" s="78"/>
      <c r="AK385" s="1" t="s">
        <v>311</v>
      </c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12.75" hidden="false" customHeight="false" outlineLevel="0" collapsed="false">
      <c r="A386" s="43"/>
      <c r="B386" s="11" t="n">
        <v>36447</v>
      </c>
      <c r="E386" s="3" t="s">
        <v>1139</v>
      </c>
      <c r="F386" s="68" t="s">
        <v>1155</v>
      </c>
      <c r="G386" s="6" t="s">
        <v>45</v>
      </c>
      <c r="H386" s="5" t="n">
        <v>9604</v>
      </c>
      <c r="I386" s="1"/>
      <c r="J386" s="69"/>
      <c r="K386" s="1"/>
      <c r="L386" s="68"/>
      <c r="M386" s="68" t="s">
        <v>1141</v>
      </c>
      <c r="N386" s="1" t="s">
        <v>152</v>
      </c>
      <c r="O386" s="1" t="s">
        <v>62</v>
      </c>
      <c r="Q386" s="1" t="n">
        <v>51</v>
      </c>
      <c r="R386" s="1" t="n">
        <v>51</v>
      </c>
      <c r="S386" s="14" t="n">
        <f aca="false">+R386-Q386</f>
        <v>0</v>
      </c>
      <c r="T386" s="15"/>
      <c r="U386" s="1" t="n">
        <v>48</v>
      </c>
      <c r="V386" s="1" t="n">
        <v>48</v>
      </c>
      <c r="W386" s="1" t="n">
        <v>32</v>
      </c>
      <c r="X386" s="1" t="n">
        <v>32</v>
      </c>
      <c r="Y386" s="46" t="n">
        <f aca="false">+X386-V386</f>
        <v>-16</v>
      </c>
      <c r="Z386" s="14" t="n">
        <f aca="false">+X386-W386</f>
        <v>0</v>
      </c>
      <c r="AA386" s="47" t="s">
        <v>69</v>
      </c>
      <c r="AB386" s="48"/>
      <c r="AC386" s="45"/>
      <c r="AD386" s="5"/>
      <c r="AE386" s="5" t="n">
        <v>131719</v>
      </c>
      <c r="AF386" s="44" t="s">
        <v>70</v>
      </c>
      <c r="AG386" s="50"/>
      <c r="AH386" s="73"/>
      <c r="AI386" s="52"/>
      <c r="AJ386" s="52" t="s">
        <v>4</v>
      </c>
      <c r="AK386" s="1"/>
      <c r="AL386" s="0"/>
      <c r="AM386" s="0"/>
      <c r="AN386" s="0"/>
      <c r="AO386" s="0"/>
      <c r="AP386" s="0"/>
      <c r="AQ386" s="0"/>
      <c r="AR386" s="0"/>
      <c r="AS386" s="0"/>
      <c r="AT386" s="0"/>
      <c r="AU386" s="0"/>
      <c r="AV386" s="0"/>
      <c r="AW386" s="0"/>
      <c r="AX386" s="0"/>
      <c r="AY386" s="0"/>
      <c r="AZ386" s="0"/>
      <c r="BA386" s="0"/>
      <c r="BB386" s="0"/>
      <c r="BC386" s="0"/>
      <c r="BD386" s="0"/>
      <c r="BE386" s="0"/>
      <c r="BF386" s="0"/>
      <c r="BG386" s="0"/>
      <c r="BH386" s="0"/>
      <c r="BI386" s="0"/>
      <c r="BJ386" s="0"/>
      <c r="BK386" s="0"/>
      <c r="BL386" s="0"/>
      <c r="BM386" s="0"/>
      <c r="BN386" s="0"/>
      <c r="BO386" s="0"/>
      <c r="BP386" s="0"/>
      <c r="BQ386" s="0"/>
      <c r="BR386" s="0"/>
      <c r="BS386" s="0"/>
      <c r="BT386" s="0"/>
      <c r="BU386" s="0"/>
      <c r="BV386" s="0"/>
      <c r="BW386" s="0"/>
      <c r="BX386" s="0"/>
      <c r="BY386" s="0"/>
      <c r="BZ386" s="0"/>
      <c r="CA386" s="0"/>
      <c r="CB386" s="0"/>
      <c r="CC386" s="0"/>
      <c r="CD386" s="0"/>
      <c r="CE386" s="0"/>
      <c r="CF386" s="0"/>
      <c r="CG386" s="0"/>
      <c r="CH386" s="0"/>
      <c r="CI386" s="0"/>
      <c r="CJ386" s="0"/>
      <c r="CK386" s="0"/>
      <c r="CL386" s="0"/>
      <c r="CM386" s="0"/>
      <c r="CN386" s="0"/>
      <c r="CO386" s="0"/>
      <c r="CP386" s="0"/>
      <c r="CQ386" s="0"/>
      <c r="CR386" s="0"/>
      <c r="CS386" s="0"/>
      <c r="CT386" s="0"/>
      <c r="CU386" s="0"/>
      <c r="CV386" s="0"/>
      <c r="CW386" s="0"/>
      <c r="CX386" s="0"/>
      <c r="CY386" s="0"/>
      <c r="CZ386" s="0"/>
      <c r="DA386" s="0"/>
      <c r="DB386" s="0"/>
      <c r="DC386" s="0"/>
      <c r="DD386" s="0"/>
      <c r="DE386" s="0"/>
      <c r="DF386" s="0"/>
      <c r="DG386" s="0"/>
      <c r="DH386" s="0"/>
      <c r="DI386" s="0"/>
      <c r="DJ386" s="0"/>
      <c r="DK386" s="0"/>
      <c r="DL386" s="0"/>
      <c r="DM386" s="0"/>
      <c r="DN386" s="0"/>
      <c r="DO386" s="0"/>
      <c r="DP386" s="0"/>
      <c r="DQ386" s="0"/>
      <c r="DR386" s="0"/>
      <c r="DS386" s="0"/>
      <c r="DT386" s="0"/>
      <c r="DU386" s="0"/>
      <c r="DV386" s="0"/>
      <c r="DW386" s="0"/>
      <c r="DX386" s="0"/>
      <c r="DY386" s="0"/>
      <c r="DZ386" s="0"/>
      <c r="EA386" s="0"/>
      <c r="EB386" s="0"/>
      <c r="EC386" s="0"/>
      <c r="ED386" s="0"/>
      <c r="EE386" s="0"/>
      <c r="EF386" s="0"/>
      <c r="EG386" s="0"/>
      <c r="EH386" s="0"/>
      <c r="EI386" s="0"/>
      <c r="EJ386" s="0"/>
      <c r="EK386" s="0"/>
      <c r="EL386" s="0"/>
      <c r="EM386" s="0"/>
      <c r="EN386" s="0"/>
      <c r="EO386" s="0"/>
      <c r="EP386" s="0"/>
      <c r="EQ386" s="0"/>
      <c r="ER386" s="0"/>
      <c r="ES386" s="0"/>
      <c r="ET386" s="0"/>
      <c r="EU386" s="0"/>
      <c r="EV386" s="0"/>
      <c r="EW386" s="0"/>
      <c r="EX386" s="0"/>
      <c r="EY386" s="0"/>
      <c r="EZ386" s="0"/>
      <c r="FA386" s="0"/>
      <c r="FB386" s="0"/>
      <c r="FC386" s="0"/>
      <c r="FD386" s="0"/>
      <c r="FE386" s="0"/>
      <c r="FF386" s="0"/>
      <c r="FG386" s="0"/>
      <c r="FH386" s="0"/>
      <c r="FI386" s="0"/>
      <c r="FJ386" s="0"/>
      <c r="FK386" s="0"/>
      <c r="FL386" s="0"/>
      <c r="FM386" s="0"/>
      <c r="FN386" s="0"/>
      <c r="FO386" s="0"/>
      <c r="FP386" s="0"/>
      <c r="FQ386" s="0"/>
      <c r="FR386" s="0"/>
      <c r="FS386" s="0"/>
      <c r="FT386" s="0"/>
      <c r="FU386" s="0"/>
      <c r="FV386" s="0"/>
      <c r="FW386" s="0"/>
      <c r="FX386" s="0"/>
      <c r="FY386" s="0"/>
      <c r="FZ386" s="0"/>
      <c r="GA386" s="0"/>
      <c r="GB386" s="0"/>
      <c r="GC386" s="0"/>
      <c r="GD386" s="0"/>
      <c r="GE386" s="0"/>
      <c r="GF386" s="0"/>
      <c r="GG386" s="0"/>
      <c r="GH386" s="0"/>
      <c r="GI386" s="0"/>
      <c r="GJ386" s="0"/>
      <c r="GK386" s="0"/>
      <c r="GL386" s="0"/>
      <c r="GM386" s="0"/>
      <c r="GN386" s="0"/>
      <c r="GO386" s="0"/>
      <c r="GP386" s="0"/>
      <c r="GQ386" s="0"/>
      <c r="GR386" s="0"/>
      <c r="GS386" s="0"/>
      <c r="GT386" s="0"/>
      <c r="GU386" s="0"/>
      <c r="GV386" s="0"/>
      <c r="GW386" s="0"/>
      <c r="GX386" s="0"/>
      <c r="GY386" s="0"/>
      <c r="GZ386" s="0"/>
      <c r="HA386" s="0"/>
      <c r="HB386" s="0"/>
      <c r="HC386" s="0"/>
      <c r="HD386" s="0"/>
      <c r="HE386" s="0"/>
      <c r="HF386" s="0"/>
      <c r="HG386" s="0"/>
      <c r="HH386" s="0"/>
      <c r="HI386" s="0"/>
      <c r="HJ386" s="0"/>
      <c r="HK386" s="0"/>
      <c r="HL386" s="0"/>
      <c r="HM386" s="0"/>
      <c r="HN386" s="0"/>
      <c r="HO386" s="0"/>
      <c r="HP386" s="0"/>
      <c r="HQ386" s="0"/>
      <c r="HR386" s="0"/>
      <c r="HS386" s="0"/>
      <c r="HT386" s="0"/>
      <c r="HU386" s="0"/>
      <c r="HV386" s="0"/>
      <c r="HW386" s="0"/>
      <c r="HX386" s="0"/>
      <c r="HY386" s="0"/>
      <c r="HZ386" s="0"/>
      <c r="IA386" s="0"/>
      <c r="IB386" s="0"/>
      <c r="IC386" s="0"/>
      <c r="ID386" s="0"/>
      <c r="IE386" s="0"/>
      <c r="IF386" s="0"/>
      <c r="IG386" s="0"/>
      <c r="IH386" s="0"/>
      <c r="II386" s="0"/>
      <c r="IJ386" s="0"/>
      <c r="IK386" s="0"/>
      <c r="IL386" s="0"/>
      <c r="IM386" s="0"/>
      <c r="IN386" s="0"/>
      <c r="IO386" s="0"/>
      <c r="IP386" s="0"/>
      <c r="IQ386" s="0"/>
      <c r="IR386" s="0"/>
      <c r="IS386" s="0"/>
      <c r="IT386" s="0"/>
      <c r="IU386" s="0"/>
      <c r="IV386" s="0"/>
      <c r="IW386" s="0"/>
    </row>
    <row r="387" customFormat="false" ht="12.75" hidden="false" customHeight="false" outlineLevel="0" collapsed="false">
      <c r="A387" s="43"/>
      <c r="B387" s="11" t="s">
        <v>42</v>
      </c>
      <c r="E387" s="3" t="s">
        <v>1156</v>
      </c>
      <c r="F387" s="3" t="s">
        <v>1157</v>
      </c>
      <c r="G387" s="6" t="s">
        <v>60</v>
      </c>
      <c r="H387" s="6" t="n">
        <v>6438</v>
      </c>
      <c r="I387" s="4" t="n">
        <v>447</v>
      </c>
      <c r="J387" s="4" t="s">
        <v>46</v>
      </c>
      <c r="L387" s="1" t="s">
        <v>47</v>
      </c>
      <c r="M387" s="3" t="s">
        <v>1131</v>
      </c>
      <c r="N387" s="45"/>
      <c r="O387" s="1" t="s">
        <v>318</v>
      </c>
      <c r="Q387" s="1" t="n">
        <v>7</v>
      </c>
      <c r="R387" s="1" t="n">
        <v>7</v>
      </c>
      <c r="S387" s="14" t="n">
        <f aca="false">+R387-Q387</f>
        <v>0</v>
      </c>
      <c r="T387" s="15" t="s">
        <v>63</v>
      </c>
      <c r="U387" s="1" t="n">
        <v>4</v>
      </c>
      <c r="V387" s="1" t="n">
        <v>4</v>
      </c>
      <c r="W387" s="1" t="n">
        <v>4</v>
      </c>
      <c r="X387" s="1" t="n">
        <v>4</v>
      </c>
      <c r="Y387" s="46" t="n">
        <f aca="false">+X387-V387</f>
        <v>0</v>
      </c>
      <c r="Z387" s="14" t="n">
        <f aca="false">+X387-W387</f>
        <v>0</v>
      </c>
      <c r="AA387" s="47" t="s">
        <v>69</v>
      </c>
      <c r="AB387" s="48"/>
      <c r="AC387" s="45"/>
      <c r="AD387" s="5" t="n">
        <v>313313</v>
      </c>
      <c r="AE387" s="5" t="n">
        <v>133165</v>
      </c>
      <c r="AF387" s="49" t="s">
        <v>52</v>
      </c>
      <c r="AG387" s="50" t="n">
        <v>0.197</v>
      </c>
      <c r="AH387" s="51" t="n">
        <v>9812</v>
      </c>
      <c r="AI387" s="52" t="s">
        <v>81</v>
      </c>
      <c r="AJ387" s="52" t="s">
        <v>4</v>
      </c>
      <c r="AK387" s="4" t="s">
        <v>1158</v>
      </c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  <c r="BC387" s="0"/>
      <c r="BD387" s="0"/>
      <c r="BE387" s="0"/>
      <c r="BF387" s="0"/>
      <c r="BG387" s="0"/>
      <c r="BH387" s="0"/>
      <c r="BI387" s="0"/>
      <c r="BJ387" s="0"/>
      <c r="BK387" s="0"/>
      <c r="BL387" s="0"/>
      <c r="BM387" s="0"/>
      <c r="BN387" s="0"/>
      <c r="BO387" s="0"/>
      <c r="BP387" s="0"/>
      <c r="BQ387" s="0"/>
      <c r="BR387" s="0"/>
      <c r="BS387" s="0"/>
      <c r="BT387" s="0"/>
      <c r="BU387" s="0"/>
      <c r="BV387" s="0"/>
      <c r="BW387" s="0"/>
      <c r="BX387" s="0"/>
      <c r="BY387" s="0"/>
      <c r="BZ387" s="0"/>
      <c r="CA387" s="0"/>
      <c r="CB387" s="0"/>
      <c r="CC387" s="0"/>
      <c r="CD387" s="0"/>
      <c r="CE387" s="0"/>
      <c r="CF387" s="0"/>
      <c r="CG387" s="0"/>
      <c r="CH387" s="0"/>
      <c r="CI387" s="0"/>
      <c r="CJ387" s="0"/>
      <c r="CK387" s="0"/>
      <c r="CL387" s="0"/>
      <c r="CM387" s="0"/>
      <c r="CN387" s="0"/>
      <c r="CO387" s="0"/>
      <c r="CP387" s="0"/>
      <c r="CQ387" s="0"/>
      <c r="CR387" s="0"/>
      <c r="CS387" s="0"/>
      <c r="CT387" s="0"/>
      <c r="CU387" s="0"/>
      <c r="CV387" s="0"/>
      <c r="CW387" s="0"/>
      <c r="CX387" s="0"/>
      <c r="CY387" s="0"/>
      <c r="CZ387" s="0"/>
      <c r="DA387" s="0"/>
      <c r="DB387" s="0"/>
      <c r="DC387" s="0"/>
      <c r="DD387" s="0"/>
      <c r="DE387" s="0"/>
      <c r="DF387" s="0"/>
      <c r="DG387" s="0"/>
      <c r="DH387" s="0"/>
      <c r="DI387" s="0"/>
      <c r="DJ387" s="0"/>
      <c r="DK387" s="0"/>
      <c r="DL387" s="0"/>
      <c r="DM387" s="0"/>
      <c r="DN387" s="0"/>
      <c r="DO387" s="0"/>
      <c r="DP387" s="0"/>
      <c r="DQ387" s="0"/>
      <c r="DR387" s="0"/>
      <c r="DS387" s="0"/>
      <c r="DT387" s="0"/>
      <c r="DU387" s="0"/>
      <c r="DV387" s="0"/>
      <c r="DW387" s="0"/>
      <c r="DX387" s="0"/>
      <c r="DY387" s="0"/>
      <c r="DZ387" s="0"/>
      <c r="EA387" s="0"/>
      <c r="EB387" s="0"/>
      <c r="EC387" s="0"/>
      <c r="ED387" s="0"/>
      <c r="EE387" s="0"/>
      <c r="EF387" s="0"/>
      <c r="EG387" s="0"/>
      <c r="EH387" s="0"/>
      <c r="EI387" s="0"/>
      <c r="EJ387" s="0"/>
      <c r="EK387" s="0"/>
      <c r="EL387" s="0"/>
      <c r="EM387" s="0"/>
      <c r="EN387" s="0"/>
      <c r="EO387" s="0"/>
      <c r="EP387" s="0"/>
      <c r="EQ387" s="0"/>
      <c r="ER387" s="0"/>
      <c r="ES387" s="0"/>
      <c r="ET387" s="0"/>
      <c r="EU387" s="0"/>
      <c r="EV387" s="0"/>
      <c r="EW387" s="0"/>
      <c r="EX387" s="0"/>
      <c r="EY387" s="0"/>
      <c r="EZ387" s="0"/>
      <c r="FA387" s="0"/>
      <c r="FB387" s="0"/>
      <c r="FC387" s="0"/>
      <c r="FD387" s="0"/>
      <c r="FE387" s="0"/>
      <c r="FF387" s="0"/>
      <c r="FG387" s="0"/>
      <c r="FH387" s="0"/>
      <c r="FI387" s="0"/>
      <c r="FJ387" s="0"/>
      <c r="FK387" s="0"/>
      <c r="FL387" s="0"/>
      <c r="FM387" s="0"/>
      <c r="FN387" s="0"/>
      <c r="FO387" s="0"/>
      <c r="FP387" s="0"/>
      <c r="FQ387" s="0"/>
      <c r="FR387" s="0"/>
      <c r="FS387" s="0"/>
      <c r="FT387" s="0"/>
      <c r="FU387" s="0"/>
      <c r="FV387" s="0"/>
      <c r="FW387" s="0"/>
      <c r="FX387" s="0"/>
      <c r="FY387" s="0"/>
      <c r="FZ387" s="0"/>
      <c r="GA387" s="0"/>
      <c r="GB387" s="0"/>
      <c r="GC387" s="0"/>
      <c r="GD387" s="0"/>
      <c r="GE387" s="0"/>
      <c r="GF387" s="0"/>
      <c r="GG387" s="0"/>
      <c r="GH387" s="0"/>
      <c r="GI387" s="0"/>
      <c r="GJ387" s="0"/>
      <c r="GK387" s="0"/>
      <c r="GL387" s="0"/>
      <c r="GM387" s="0"/>
      <c r="GN387" s="0"/>
      <c r="GO387" s="0"/>
      <c r="GP387" s="0"/>
      <c r="GQ387" s="0"/>
      <c r="GR387" s="0"/>
      <c r="GS387" s="0"/>
      <c r="GT387" s="0"/>
      <c r="GU387" s="0"/>
      <c r="GV387" s="0"/>
      <c r="GW387" s="0"/>
      <c r="GX387" s="0"/>
      <c r="GY387" s="0"/>
      <c r="GZ387" s="0"/>
      <c r="HA387" s="0"/>
      <c r="HB387" s="0"/>
      <c r="HC387" s="0"/>
      <c r="HD387" s="0"/>
      <c r="HE387" s="0"/>
      <c r="HF387" s="0"/>
      <c r="HG387" s="0"/>
      <c r="HH387" s="0"/>
      <c r="HI387" s="0"/>
      <c r="HJ387" s="0"/>
      <c r="HK387" s="0"/>
      <c r="HL387" s="0"/>
      <c r="HM387" s="0"/>
      <c r="HN387" s="0"/>
      <c r="HO387" s="0"/>
      <c r="HP387" s="0"/>
      <c r="HQ387" s="0"/>
      <c r="HR387" s="0"/>
      <c r="HS387" s="0"/>
      <c r="HT387" s="0"/>
      <c r="HU387" s="0"/>
      <c r="HV387" s="0"/>
      <c r="HW387" s="0"/>
      <c r="HX387" s="0"/>
      <c r="HY387" s="0"/>
      <c r="HZ387" s="0"/>
      <c r="IA387" s="0"/>
      <c r="IB387" s="0"/>
      <c r="IC387" s="0"/>
      <c r="ID387" s="0"/>
      <c r="IE387" s="0"/>
      <c r="IF387" s="0"/>
      <c r="IG387" s="0"/>
      <c r="IH387" s="0"/>
      <c r="II387" s="0"/>
      <c r="IJ387" s="0"/>
      <c r="IK387" s="0"/>
      <c r="IL387" s="0"/>
      <c r="IM387" s="0"/>
      <c r="IN387" s="0"/>
      <c r="IO387" s="0"/>
      <c r="IP387" s="0"/>
      <c r="IQ387" s="0"/>
      <c r="IR387" s="0"/>
      <c r="IS387" s="0"/>
      <c r="IT387" s="0"/>
      <c r="IU387" s="0"/>
      <c r="IV387" s="0"/>
      <c r="IW387" s="0"/>
    </row>
    <row r="388" customFormat="false" ht="12.75" hidden="false" customHeight="false" outlineLevel="0" collapsed="false">
      <c r="A388" s="43"/>
      <c r="B388" s="11" t="s">
        <v>42</v>
      </c>
      <c r="E388" s="3" t="s">
        <v>1159</v>
      </c>
      <c r="F388" s="3" t="s">
        <v>1130</v>
      </c>
      <c r="G388" s="6" t="n">
        <v>5310</v>
      </c>
      <c r="H388" s="6" t="n">
        <v>5310</v>
      </c>
      <c r="I388" s="4" t="n">
        <v>429</v>
      </c>
      <c r="J388" s="4" t="s">
        <v>46</v>
      </c>
      <c r="L388" s="1" t="s">
        <v>47</v>
      </c>
      <c r="M388" s="3" t="s">
        <v>1159</v>
      </c>
      <c r="N388" s="45"/>
      <c r="O388" s="1" t="s">
        <v>318</v>
      </c>
      <c r="Q388" s="1" t="n">
        <v>323</v>
      </c>
      <c r="R388" s="1" t="n">
        <v>323</v>
      </c>
      <c r="S388" s="14" t="n">
        <f aca="false">+R388-Q388</f>
        <v>0</v>
      </c>
      <c r="T388" s="15" t="s">
        <v>89</v>
      </c>
      <c r="U388" s="1" t="n">
        <v>189</v>
      </c>
      <c r="V388" s="1" t="n">
        <v>189</v>
      </c>
      <c r="W388" s="1" t="n">
        <v>241</v>
      </c>
      <c r="X388" s="1" t="n">
        <v>241</v>
      </c>
      <c r="Y388" s="46" t="n">
        <f aca="false">+X388-V388</f>
        <v>52</v>
      </c>
      <c r="Z388" s="14" t="n">
        <f aca="false">+X388-W388</f>
        <v>0</v>
      </c>
      <c r="AA388" s="47" t="s">
        <v>69</v>
      </c>
      <c r="AB388" s="48"/>
      <c r="AC388" s="45"/>
      <c r="AD388" s="5" t="n">
        <v>358934</v>
      </c>
      <c r="AE388" s="5" t="s">
        <v>202</v>
      </c>
      <c r="AF388" s="49" t="s">
        <v>52</v>
      </c>
      <c r="AG388" s="50" t="n">
        <v>0.161</v>
      </c>
      <c r="AH388" s="51" t="n">
        <v>9904</v>
      </c>
      <c r="AI388" s="52" t="s">
        <v>71</v>
      </c>
      <c r="AJ388" s="52" t="s">
        <v>4</v>
      </c>
      <c r="AK388" s="4" t="s">
        <v>1160</v>
      </c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  <c r="BC388" s="0"/>
      <c r="BD388" s="0"/>
      <c r="BE388" s="0"/>
      <c r="BF388" s="0"/>
      <c r="BG388" s="0"/>
      <c r="BH388" s="0"/>
      <c r="BI388" s="0"/>
      <c r="BJ388" s="0"/>
      <c r="BK388" s="0"/>
      <c r="BL388" s="0"/>
      <c r="BM388" s="0"/>
      <c r="BN388" s="0"/>
      <c r="BO388" s="0"/>
      <c r="BP388" s="0"/>
      <c r="BQ388" s="0"/>
      <c r="BR388" s="0"/>
      <c r="BS388" s="0"/>
      <c r="BT388" s="0"/>
      <c r="BU388" s="0"/>
      <c r="BV388" s="0"/>
      <c r="BW388" s="0"/>
      <c r="BX388" s="0"/>
      <c r="BY388" s="0"/>
      <c r="BZ388" s="0"/>
      <c r="CA388" s="0"/>
      <c r="CB388" s="0"/>
      <c r="CC388" s="0"/>
      <c r="CD388" s="0"/>
      <c r="CE388" s="0"/>
      <c r="CF388" s="0"/>
      <c r="CG388" s="0"/>
      <c r="CH388" s="0"/>
      <c r="CI388" s="0"/>
      <c r="CJ388" s="0"/>
      <c r="CK388" s="0"/>
      <c r="CL388" s="0"/>
      <c r="CM388" s="0"/>
      <c r="CN388" s="0"/>
      <c r="CO388" s="0"/>
      <c r="CP388" s="0"/>
      <c r="CQ388" s="0"/>
      <c r="CR388" s="0"/>
      <c r="CS388" s="0"/>
      <c r="CT388" s="0"/>
      <c r="CU388" s="0"/>
      <c r="CV388" s="0"/>
      <c r="CW388" s="0"/>
      <c r="CX388" s="0"/>
      <c r="CY388" s="0"/>
      <c r="CZ388" s="0"/>
      <c r="DA388" s="0"/>
      <c r="DB388" s="0"/>
      <c r="DC388" s="0"/>
      <c r="DD388" s="0"/>
      <c r="DE388" s="0"/>
      <c r="DF388" s="0"/>
      <c r="DG388" s="0"/>
      <c r="DH388" s="0"/>
      <c r="DI388" s="0"/>
      <c r="DJ388" s="0"/>
      <c r="DK388" s="0"/>
      <c r="DL388" s="0"/>
      <c r="DM388" s="0"/>
      <c r="DN388" s="0"/>
      <c r="DO388" s="0"/>
      <c r="DP388" s="0"/>
      <c r="DQ388" s="0"/>
      <c r="DR388" s="0"/>
      <c r="DS388" s="0"/>
      <c r="DT388" s="0"/>
      <c r="DU388" s="0"/>
      <c r="DV388" s="0"/>
      <c r="DW388" s="0"/>
      <c r="DX388" s="0"/>
      <c r="DY388" s="0"/>
      <c r="DZ388" s="0"/>
      <c r="EA388" s="0"/>
      <c r="EB388" s="0"/>
      <c r="EC388" s="0"/>
      <c r="ED388" s="0"/>
      <c r="EE388" s="0"/>
      <c r="EF388" s="0"/>
      <c r="EG388" s="0"/>
      <c r="EH388" s="0"/>
      <c r="EI388" s="0"/>
      <c r="EJ388" s="0"/>
      <c r="EK388" s="0"/>
      <c r="EL388" s="0"/>
      <c r="EM388" s="0"/>
      <c r="EN388" s="0"/>
      <c r="EO388" s="0"/>
      <c r="EP388" s="0"/>
      <c r="EQ388" s="0"/>
      <c r="ER388" s="0"/>
      <c r="ES388" s="0"/>
      <c r="ET388" s="0"/>
      <c r="EU388" s="0"/>
      <c r="EV388" s="0"/>
      <c r="EW388" s="0"/>
      <c r="EX388" s="0"/>
      <c r="EY388" s="0"/>
      <c r="EZ388" s="0"/>
      <c r="FA388" s="0"/>
      <c r="FB388" s="0"/>
      <c r="FC388" s="0"/>
      <c r="FD388" s="0"/>
      <c r="FE388" s="0"/>
      <c r="FF388" s="0"/>
      <c r="FG388" s="0"/>
      <c r="FH388" s="0"/>
      <c r="FI388" s="0"/>
      <c r="FJ388" s="0"/>
      <c r="FK388" s="0"/>
      <c r="FL388" s="0"/>
      <c r="FM388" s="0"/>
      <c r="FN388" s="0"/>
      <c r="FO388" s="0"/>
      <c r="FP388" s="0"/>
      <c r="FQ388" s="0"/>
      <c r="FR388" s="0"/>
      <c r="FS388" s="0"/>
      <c r="FT388" s="0"/>
      <c r="FU388" s="0"/>
      <c r="FV388" s="0"/>
      <c r="FW388" s="0"/>
      <c r="FX388" s="0"/>
      <c r="FY388" s="0"/>
      <c r="FZ388" s="0"/>
      <c r="GA388" s="0"/>
      <c r="GB388" s="0"/>
      <c r="GC388" s="0"/>
      <c r="GD388" s="0"/>
      <c r="GE388" s="0"/>
      <c r="GF388" s="0"/>
      <c r="GG388" s="0"/>
      <c r="GH388" s="0"/>
      <c r="GI388" s="0"/>
      <c r="GJ388" s="0"/>
      <c r="GK388" s="0"/>
      <c r="GL388" s="0"/>
      <c r="GM388" s="0"/>
      <c r="GN388" s="0"/>
      <c r="GO388" s="0"/>
      <c r="GP388" s="0"/>
      <c r="GQ388" s="0"/>
      <c r="GR388" s="0"/>
      <c r="GS388" s="0"/>
      <c r="GT388" s="0"/>
      <c r="GU388" s="0"/>
      <c r="GV388" s="0"/>
      <c r="GW388" s="0"/>
      <c r="GX388" s="0"/>
      <c r="GY388" s="0"/>
      <c r="GZ388" s="0"/>
      <c r="HA388" s="0"/>
      <c r="HB388" s="0"/>
      <c r="HC388" s="0"/>
      <c r="HD388" s="0"/>
      <c r="HE388" s="0"/>
      <c r="HF388" s="0"/>
      <c r="HG388" s="0"/>
      <c r="HH388" s="0"/>
      <c r="HI388" s="0"/>
      <c r="HJ388" s="0"/>
      <c r="HK388" s="0"/>
      <c r="HL388" s="0"/>
      <c r="HM388" s="0"/>
      <c r="HN388" s="0"/>
      <c r="HO388" s="0"/>
      <c r="HP388" s="0"/>
      <c r="HQ388" s="0"/>
      <c r="HR388" s="0"/>
      <c r="HS388" s="0"/>
      <c r="HT388" s="0"/>
      <c r="HU388" s="0"/>
      <c r="HV388" s="0"/>
      <c r="HW388" s="0"/>
      <c r="HX388" s="0"/>
      <c r="HY388" s="0"/>
      <c r="HZ388" s="0"/>
      <c r="IA388" s="0"/>
      <c r="IB388" s="0"/>
      <c r="IC388" s="0"/>
      <c r="ID388" s="0"/>
      <c r="IE388" s="0"/>
      <c r="IF388" s="0"/>
      <c r="IG388" s="0"/>
      <c r="IH388" s="0"/>
      <c r="II388" s="0"/>
      <c r="IJ388" s="0"/>
      <c r="IK388" s="0"/>
      <c r="IL388" s="0"/>
      <c r="IM388" s="0"/>
      <c r="IN388" s="0"/>
      <c r="IO388" s="0"/>
      <c r="IP388" s="0"/>
      <c r="IQ388" s="0"/>
      <c r="IR388" s="0"/>
      <c r="IS388" s="0"/>
      <c r="IT388" s="0"/>
      <c r="IU388" s="0"/>
      <c r="IV388" s="0"/>
      <c r="IW388" s="0"/>
    </row>
    <row r="389" customFormat="false" ht="12.75" hidden="false" customHeight="false" outlineLevel="0" collapsed="false">
      <c r="A389" s="43"/>
      <c r="B389" s="11" t="s">
        <v>42</v>
      </c>
      <c r="E389" s="3" t="s">
        <v>1159</v>
      </c>
      <c r="F389" s="3" t="s">
        <v>1161</v>
      </c>
      <c r="G389" s="6" t="s">
        <v>60</v>
      </c>
      <c r="H389" s="6" t="n">
        <v>6648</v>
      </c>
      <c r="I389" s="4" t="n">
        <v>429</v>
      </c>
      <c r="J389" s="4" t="s">
        <v>46</v>
      </c>
      <c r="L389" s="1" t="s">
        <v>47</v>
      </c>
      <c r="M389" s="3" t="s">
        <v>1159</v>
      </c>
      <c r="N389" s="45"/>
      <c r="O389" s="1" t="s">
        <v>117</v>
      </c>
      <c r="Q389" s="1" t="n">
        <v>323</v>
      </c>
      <c r="R389" s="1" t="n">
        <v>323</v>
      </c>
      <c r="S389" s="14" t="n">
        <f aca="false">+R389-Q389</f>
        <v>0</v>
      </c>
      <c r="T389" s="15" t="s">
        <v>89</v>
      </c>
      <c r="U389" s="1" t="n">
        <v>280</v>
      </c>
      <c r="V389" s="1" t="n">
        <v>280</v>
      </c>
      <c r="W389" s="1" t="n">
        <v>254</v>
      </c>
      <c r="X389" s="1" t="n">
        <v>254</v>
      </c>
      <c r="Y389" s="46" t="n">
        <f aca="false">+X389-V389</f>
        <v>-26</v>
      </c>
      <c r="Z389" s="14" t="n">
        <f aca="false">+X389-W389</f>
        <v>0</v>
      </c>
      <c r="AA389" s="15" t="s">
        <v>63</v>
      </c>
      <c r="AB389" s="48"/>
      <c r="AC389" s="45"/>
      <c r="AD389" s="5" t="n">
        <v>358934</v>
      </c>
      <c r="AE389" s="5" t="n">
        <v>133206</v>
      </c>
      <c r="AF389" s="49" t="s">
        <v>52</v>
      </c>
      <c r="AG389" s="50" t="n">
        <v>0.161</v>
      </c>
      <c r="AH389" s="51" t="n">
        <v>9904</v>
      </c>
      <c r="AI389" s="52" t="s">
        <v>71</v>
      </c>
      <c r="AJ389" s="52" t="s">
        <v>4</v>
      </c>
      <c r="AK389" s="4" t="s">
        <v>1160</v>
      </c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  <c r="BC389" s="0"/>
      <c r="BD389" s="0"/>
      <c r="BE389" s="0"/>
      <c r="BF389" s="0"/>
      <c r="BG389" s="0"/>
      <c r="BH389" s="0"/>
      <c r="BI389" s="0"/>
      <c r="BJ389" s="0"/>
      <c r="BK389" s="0"/>
      <c r="BL389" s="0"/>
      <c r="BM389" s="0"/>
      <c r="BN389" s="0"/>
      <c r="BO389" s="0"/>
      <c r="BP389" s="0"/>
      <c r="BQ389" s="0"/>
      <c r="BR389" s="0"/>
      <c r="BS389" s="0"/>
      <c r="BT389" s="0"/>
      <c r="BU389" s="0"/>
      <c r="BV389" s="0"/>
      <c r="BW389" s="0"/>
      <c r="BX389" s="0"/>
      <c r="BY389" s="0"/>
      <c r="BZ389" s="0"/>
      <c r="CA389" s="0"/>
      <c r="CB389" s="0"/>
      <c r="CC389" s="0"/>
      <c r="CD389" s="0"/>
      <c r="CE389" s="0"/>
      <c r="CF389" s="0"/>
      <c r="CG389" s="0"/>
      <c r="CH389" s="0"/>
      <c r="CI389" s="0"/>
      <c r="CJ389" s="0"/>
      <c r="CK389" s="0"/>
      <c r="CL389" s="0"/>
      <c r="CM389" s="0"/>
      <c r="CN389" s="0"/>
      <c r="CO389" s="0"/>
      <c r="CP389" s="0"/>
      <c r="CQ389" s="0"/>
      <c r="CR389" s="0"/>
      <c r="CS389" s="0"/>
      <c r="CT389" s="0"/>
      <c r="CU389" s="0"/>
      <c r="CV389" s="0"/>
      <c r="CW389" s="0"/>
      <c r="CX389" s="0"/>
      <c r="CY389" s="0"/>
      <c r="CZ389" s="0"/>
      <c r="DA389" s="0"/>
      <c r="DB389" s="0"/>
      <c r="DC389" s="0"/>
      <c r="DD389" s="0"/>
      <c r="DE389" s="0"/>
      <c r="DF389" s="0"/>
      <c r="DG389" s="0"/>
      <c r="DH389" s="0"/>
      <c r="DI389" s="0"/>
      <c r="DJ389" s="0"/>
      <c r="DK389" s="0"/>
      <c r="DL389" s="0"/>
      <c r="DM389" s="0"/>
      <c r="DN389" s="0"/>
      <c r="DO389" s="0"/>
      <c r="DP389" s="0"/>
      <c r="DQ389" s="0"/>
      <c r="DR389" s="0"/>
      <c r="DS389" s="0"/>
      <c r="DT389" s="0"/>
      <c r="DU389" s="0"/>
      <c r="DV389" s="0"/>
      <c r="DW389" s="0"/>
      <c r="DX389" s="0"/>
      <c r="DY389" s="0"/>
      <c r="DZ389" s="0"/>
      <c r="EA389" s="0"/>
      <c r="EB389" s="0"/>
      <c r="EC389" s="0"/>
      <c r="ED389" s="0"/>
      <c r="EE389" s="0"/>
      <c r="EF389" s="0"/>
      <c r="EG389" s="0"/>
      <c r="EH389" s="0"/>
      <c r="EI389" s="0"/>
      <c r="EJ389" s="0"/>
      <c r="EK389" s="0"/>
      <c r="EL389" s="0"/>
      <c r="EM389" s="0"/>
      <c r="EN389" s="0"/>
      <c r="EO389" s="0"/>
      <c r="EP389" s="0"/>
      <c r="EQ389" s="0"/>
      <c r="ER389" s="0"/>
      <c r="ES389" s="0"/>
      <c r="ET389" s="0"/>
      <c r="EU389" s="0"/>
      <c r="EV389" s="0"/>
      <c r="EW389" s="0"/>
      <c r="EX389" s="0"/>
      <c r="EY389" s="0"/>
      <c r="EZ389" s="0"/>
      <c r="FA389" s="0"/>
      <c r="FB389" s="0"/>
      <c r="FC389" s="0"/>
      <c r="FD389" s="0"/>
      <c r="FE389" s="0"/>
      <c r="FF389" s="0"/>
      <c r="FG389" s="0"/>
      <c r="FH389" s="0"/>
      <c r="FI389" s="0"/>
      <c r="FJ389" s="0"/>
      <c r="FK389" s="0"/>
      <c r="FL389" s="0"/>
      <c r="FM389" s="0"/>
      <c r="FN389" s="0"/>
      <c r="FO389" s="0"/>
      <c r="FP389" s="0"/>
      <c r="FQ389" s="0"/>
      <c r="FR389" s="0"/>
      <c r="FS389" s="0"/>
      <c r="FT389" s="0"/>
      <c r="FU389" s="0"/>
      <c r="FV389" s="0"/>
      <c r="FW389" s="0"/>
      <c r="FX389" s="0"/>
      <c r="FY389" s="0"/>
      <c r="FZ389" s="0"/>
      <c r="GA389" s="0"/>
      <c r="GB389" s="0"/>
      <c r="GC389" s="0"/>
      <c r="GD389" s="0"/>
      <c r="GE389" s="0"/>
      <c r="GF389" s="0"/>
      <c r="GG389" s="0"/>
      <c r="GH389" s="0"/>
      <c r="GI389" s="0"/>
      <c r="GJ389" s="0"/>
      <c r="GK389" s="0"/>
      <c r="GL389" s="0"/>
      <c r="GM389" s="0"/>
      <c r="GN389" s="0"/>
      <c r="GO389" s="0"/>
      <c r="GP389" s="0"/>
      <c r="GQ389" s="0"/>
      <c r="GR389" s="0"/>
      <c r="GS389" s="0"/>
      <c r="GT389" s="0"/>
      <c r="GU389" s="0"/>
      <c r="GV389" s="0"/>
      <c r="GW389" s="0"/>
      <c r="GX389" s="0"/>
      <c r="GY389" s="0"/>
      <c r="GZ389" s="0"/>
      <c r="HA389" s="0"/>
      <c r="HB389" s="0"/>
      <c r="HC389" s="0"/>
      <c r="HD389" s="0"/>
      <c r="HE389" s="0"/>
      <c r="HF389" s="0"/>
      <c r="HG389" s="0"/>
      <c r="HH389" s="0"/>
      <c r="HI389" s="0"/>
      <c r="HJ389" s="0"/>
      <c r="HK389" s="0"/>
      <c r="HL389" s="0"/>
      <c r="HM389" s="0"/>
      <c r="HN389" s="0"/>
      <c r="HO389" s="0"/>
      <c r="HP389" s="0"/>
      <c r="HQ389" s="0"/>
      <c r="HR389" s="0"/>
      <c r="HS389" s="0"/>
      <c r="HT389" s="0"/>
      <c r="HU389" s="0"/>
      <c r="HV389" s="0"/>
      <c r="HW389" s="0"/>
      <c r="HX389" s="0"/>
      <c r="HY389" s="0"/>
      <c r="HZ389" s="0"/>
      <c r="IA389" s="0"/>
      <c r="IB389" s="0"/>
      <c r="IC389" s="0"/>
      <c r="ID389" s="0"/>
      <c r="IE389" s="0"/>
      <c r="IF389" s="0"/>
      <c r="IG389" s="0"/>
      <c r="IH389" s="0"/>
      <c r="II389" s="0"/>
      <c r="IJ389" s="0"/>
      <c r="IK389" s="0"/>
      <c r="IL389" s="0"/>
      <c r="IM389" s="0"/>
      <c r="IN389" s="0"/>
      <c r="IO389" s="0"/>
      <c r="IP389" s="0"/>
      <c r="IQ389" s="0"/>
      <c r="IR389" s="0"/>
      <c r="IS389" s="0"/>
      <c r="IT389" s="0"/>
      <c r="IU389" s="0"/>
      <c r="IV389" s="0"/>
      <c r="IW389" s="0"/>
    </row>
    <row r="390" customFormat="false" ht="12.75" hidden="false" customHeight="false" outlineLevel="0" collapsed="false">
      <c r="A390" s="43"/>
      <c r="B390" s="11" t="s">
        <v>42</v>
      </c>
      <c r="E390" s="3" t="s">
        <v>1162</v>
      </c>
      <c r="F390" s="3" t="s">
        <v>1163</v>
      </c>
      <c r="G390" s="6" t="s">
        <v>60</v>
      </c>
      <c r="H390" s="6" t="n">
        <v>6829</v>
      </c>
      <c r="I390" s="4" t="n">
        <v>765</v>
      </c>
      <c r="J390" s="4" t="s">
        <v>46</v>
      </c>
      <c r="L390" s="1" t="s">
        <v>47</v>
      </c>
      <c r="M390" s="3" t="s">
        <v>1164</v>
      </c>
      <c r="N390" s="45"/>
      <c r="O390" s="1" t="s">
        <v>68</v>
      </c>
      <c r="Q390" s="1" t="n">
        <v>79</v>
      </c>
      <c r="R390" s="1" t="n">
        <v>79</v>
      </c>
      <c r="S390" s="14" t="n">
        <f aca="false">+R390-Q390</f>
        <v>0</v>
      </c>
      <c r="T390" s="15" t="s">
        <v>1165</v>
      </c>
      <c r="U390" s="1" t="n">
        <v>66</v>
      </c>
      <c r="V390" s="1" t="n">
        <v>66</v>
      </c>
      <c r="W390" s="1" t="n">
        <v>78</v>
      </c>
      <c r="X390" s="1" t="n">
        <v>78</v>
      </c>
      <c r="Y390" s="46" t="n">
        <f aca="false">+X390-V390</f>
        <v>12</v>
      </c>
      <c r="Z390" s="14" t="n">
        <f aca="false">+X390-W390</f>
        <v>0</v>
      </c>
      <c r="AA390" s="47" t="s">
        <v>69</v>
      </c>
      <c r="AB390" s="48"/>
      <c r="AC390" s="45"/>
      <c r="AD390" s="45"/>
      <c r="AE390" s="5" t="n">
        <v>138523</v>
      </c>
      <c r="AF390" s="49" t="s">
        <v>70</v>
      </c>
      <c r="AG390" s="50" t="n">
        <v>0.145</v>
      </c>
      <c r="AH390" s="51" t="n">
        <v>9902</v>
      </c>
      <c r="AI390" s="52" t="s">
        <v>71</v>
      </c>
      <c r="AJ390" s="52" t="s">
        <v>4</v>
      </c>
      <c r="AK390" s="4" t="s">
        <v>1166</v>
      </c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  <c r="BC390" s="0"/>
      <c r="BD390" s="0"/>
      <c r="BE390" s="0"/>
      <c r="BF390" s="0"/>
      <c r="BG390" s="0"/>
      <c r="BH390" s="0"/>
      <c r="BI390" s="0"/>
      <c r="BJ390" s="0"/>
      <c r="BK390" s="0"/>
      <c r="BL390" s="0"/>
      <c r="BM390" s="0"/>
      <c r="BN390" s="0"/>
      <c r="BO390" s="0"/>
      <c r="BP390" s="0"/>
      <c r="BQ390" s="0"/>
      <c r="BR390" s="0"/>
      <c r="BS390" s="0"/>
      <c r="BT390" s="0"/>
      <c r="BU390" s="0"/>
      <c r="BV390" s="0"/>
      <c r="BW390" s="0"/>
      <c r="BX390" s="0"/>
      <c r="BY390" s="0"/>
      <c r="BZ390" s="0"/>
      <c r="CA390" s="0"/>
      <c r="CB390" s="0"/>
      <c r="CC390" s="0"/>
      <c r="CD390" s="0"/>
      <c r="CE390" s="0"/>
      <c r="CF390" s="0"/>
      <c r="CG390" s="0"/>
      <c r="CH390" s="0"/>
      <c r="CI390" s="0"/>
      <c r="CJ390" s="0"/>
      <c r="CK390" s="0"/>
      <c r="CL390" s="0"/>
      <c r="CM390" s="0"/>
      <c r="CN390" s="0"/>
      <c r="CO390" s="0"/>
      <c r="CP390" s="0"/>
      <c r="CQ390" s="0"/>
      <c r="CR390" s="0"/>
      <c r="CS390" s="0"/>
      <c r="CT390" s="0"/>
      <c r="CU390" s="0"/>
      <c r="CV390" s="0"/>
      <c r="CW390" s="0"/>
      <c r="CX390" s="0"/>
      <c r="CY390" s="0"/>
      <c r="CZ390" s="0"/>
      <c r="DA390" s="0"/>
      <c r="DB390" s="0"/>
      <c r="DC390" s="0"/>
      <c r="DD390" s="0"/>
      <c r="DE390" s="0"/>
      <c r="DF390" s="0"/>
      <c r="DG390" s="0"/>
      <c r="DH390" s="0"/>
      <c r="DI390" s="0"/>
      <c r="DJ390" s="0"/>
      <c r="DK390" s="0"/>
      <c r="DL390" s="0"/>
      <c r="DM390" s="0"/>
      <c r="DN390" s="0"/>
      <c r="DO390" s="0"/>
      <c r="DP390" s="0"/>
      <c r="DQ390" s="0"/>
      <c r="DR390" s="0"/>
      <c r="DS390" s="0"/>
      <c r="DT390" s="0"/>
      <c r="DU390" s="0"/>
      <c r="DV390" s="0"/>
      <c r="DW390" s="0"/>
      <c r="DX390" s="0"/>
      <c r="DY390" s="0"/>
      <c r="DZ390" s="0"/>
      <c r="EA390" s="0"/>
      <c r="EB390" s="0"/>
      <c r="EC390" s="0"/>
      <c r="ED390" s="0"/>
      <c r="EE390" s="0"/>
      <c r="EF390" s="0"/>
      <c r="EG390" s="0"/>
      <c r="EH390" s="0"/>
      <c r="EI390" s="0"/>
      <c r="EJ390" s="0"/>
      <c r="EK390" s="0"/>
      <c r="EL390" s="0"/>
      <c r="EM390" s="0"/>
      <c r="EN390" s="0"/>
      <c r="EO390" s="0"/>
      <c r="EP390" s="0"/>
      <c r="EQ390" s="0"/>
      <c r="ER390" s="0"/>
      <c r="ES390" s="0"/>
      <c r="ET390" s="0"/>
      <c r="EU390" s="0"/>
      <c r="EV390" s="0"/>
      <c r="EW390" s="0"/>
      <c r="EX390" s="0"/>
      <c r="EY390" s="0"/>
      <c r="EZ390" s="0"/>
      <c r="FA390" s="0"/>
      <c r="FB390" s="0"/>
      <c r="FC390" s="0"/>
      <c r="FD390" s="0"/>
      <c r="FE390" s="0"/>
      <c r="FF390" s="0"/>
      <c r="FG390" s="0"/>
      <c r="FH390" s="0"/>
      <c r="FI390" s="0"/>
      <c r="FJ390" s="0"/>
      <c r="FK390" s="0"/>
      <c r="FL390" s="0"/>
      <c r="FM390" s="0"/>
      <c r="FN390" s="0"/>
      <c r="FO390" s="0"/>
      <c r="FP390" s="0"/>
      <c r="FQ390" s="0"/>
      <c r="FR390" s="0"/>
      <c r="FS390" s="0"/>
      <c r="FT390" s="0"/>
      <c r="FU390" s="0"/>
      <c r="FV390" s="0"/>
      <c r="FW390" s="0"/>
      <c r="FX390" s="0"/>
      <c r="FY390" s="0"/>
      <c r="FZ390" s="0"/>
      <c r="GA390" s="0"/>
      <c r="GB390" s="0"/>
      <c r="GC390" s="0"/>
      <c r="GD390" s="0"/>
      <c r="GE390" s="0"/>
      <c r="GF390" s="0"/>
      <c r="GG390" s="0"/>
      <c r="GH390" s="0"/>
      <c r="GI390" s="0"/>
      <c r="GJ390" s="0"/>
      <c r="GK390" s="0"/>
      <c r="GL390" s="0"/>
      <c r="GM390" s="0"/>
      <c r="GN390" s="0"/>
      <c r="GO390" s="0"/>
      <c r="GP390" s="0"/>
      <c r="GQ390" s="0"/>
      <c r="GR390" s="0"/>
      <c r="GS390" s="0"/>
      <c r="GT390" s="0"/>
      <c r="GU390" s="0"/>
      <c r="GV390" s="0"/>
      <c r="GW390" s="0"/>
      <c r="GX390" s="0"/>
      <c r="GY390" s="0"/>
      <c r="GZ390" s="0"/>
      <c r="HA390" s="0"/>
      <c r="HB390" s="0"/>
      <c r="HC390" s="0"/>
      <c r="HD390" s="0"/>
      <c r="HE390" s="0"/>
      <c r="HF390" s="0"/>
      <c r="HG390" s="0"/>
      <c r="HH390" s="0"/>
      <c r="HI390" s="0"/>
      <c r="HJ390" s="0"/>
      <c r="HK390" s="0"/>
      <c r="HL390" s="0"/>
      <c r="HM390" s="0"/>
      <c r="HN390" s="0"/>
      <c r="HO390" s="0"/>
      <c r="HP390" s="0"/>
      <c r="HQ390" s="0"/>
      <c r="HR390" s="0"/>
      <c r="HS390" s="0"/>
      <c r="HT390" s="0"/>
      <c r="HU390" s="0"/>
      <c r="HV390" s="0"/>
      <c r="HW390" s="0"/>
      <c r="HX390" s="0"/>
      <c r="HY390" s="0"/>
      <c r="HZ390" s="0"/>
      <c r="IA390" s="0"/>
      <c r="IB390" s="0"/>
      <c r="IC390" s="0"/>
      <c r="ID390" s="0"/>
      <c r="IE390" s="0"/>
      <c r="IF390" s="0"/>
      <c r="IG390" s="0"/>
      <c r="IH390" s="0"/>
      <c r="II390" s="0"/>
      <c r="IJ390" s="0"/>
      <c r="IK390" s="0"/>
      <c r="IL390" s="0"/>
      <c r="IM390" s="0"/>
      <c r="IN390" s="0"/>
      <c r="IO390" s="0"/>
      <c r="IP390" s="0"/>
      <c r="IQ390" s="0"/>
      <c r="IR390" s="0"/>
      <c r="IS390" s="0"/>
      <c r="IT390" s="0"/>
      <c r="IU390" s="0"/>
      <c r="IV390" s="0"/>
      <c r="IW390" s="0"/>
    </row>
    <row r="391" customFormat="false" ht="12.75" hidden="false" customHeight="false" outlineLevel="0" collapsed="false">
      <c r="A391" s="43"/>
      <c r="B391" s="11" t="n">
        <v>36480</v>
      </c>
      <c r="E391" s="68" t="s">
        <v>1167</v>
      </c>
      <c r="F391" s="68" t="s">
        <v>1168</v>
      </c>
      <c r="G391" s="6" t="s">
        <v>60</v>
      </c>
      <c r="H391" s="5" t="n">
        <v>7283</v>
      </c>
      <c r="I391" s="1"/>
      <c r="J391" s="69"/>
      <c r="K391" s="1"/>
      <c r="L391" s="68"/>
      <c r="M391" s="68" t="s">
        <v>151</v>
      </c>
      <c r="N391" s="1" t="s">
        <v>152</v>
      </c>
      <c r="O391" s="1" t="s">
        <v>640</v>
      </c>
      <c r="Q391" s="1"/>
      <c r="R391" s="14" t="n">
        <v>8000</v>
      </c>
      <c r="S391" s="14" t="n">
        <f aca="false">+R391-Q391</f>
        <v>8000</v>
      </c>
      <c r="T391" s="15" t="s">
        <v>1169</v>
      </c>
      <c r="U391" s="1" t="n">
        <v>7200</v>
      </c>
      <c r="V391" s="1" t="n">
        <v>8000</v>
      </c>
      <c r="W391" s="1" t="n">
        <v>7200</v>
      </c>
      <c r="X391" s="1" t="n">
        <v>7200</v>
      </c>
      <c r="Y391" s="46" t="n">
        <f aca="false">+X391-V391</f>
        <v>-800</v>
      </c>
      <c r="Z391" s="14" t="n">
        <f aca="false">+X391-W391</f>
        <v>0</v>
      </c>
      <c r="AA391" s="15" t="s">
        <v>166</v>
      </c>
      <c r="AB391" s="48"/>
      <c r="AC391" s="45"/>
      <c r="AD391" s="5"/>
      <c r="AE391" s="5" t="n">
        <v>141691</v>
      </c>
      <c r="AF391" s="44" t="s">
        <v>70</v>
      </c>
      <c r="AG391" s="50" t="n">
        <v>0.055</v>
      </c>
      <c r="AH391" s="73"/>
      <c r="AI391" s="52" t="s">
        <v>53</v>
      </c>
      <c r="AJ391" s="52" t="s">
        <v>4</v>
      </c>
      <c r="AK391" s="1"/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  <c r="CE391" s="0"/>
      <c r="CF391" s="0"/>
      <c r="CG391" s="0"/>
      <c r="CH391" s="0"/>
      <c r="CI391" s="0"/>
      <c r="CJ391" s="0"/>
      <c r="CK391" s="0"/>
      <c r="CL391" s="0"/>
      <c r="CM391" s="0"/>
      <c r="CN391" s="0"/>
      <c r="CO391" s="0"/>
      <c r="CP391" s="0"/>
      <c r="CQ391" s="0"/>
      <c r="CR391" s="0"/>
      <c r="CS391" s="0"/>
      <c r="CT391" s="0"/>
      <c r="CU391" s="0"/>
      <c r="CV391" s="0"/>
      <c r="CW391" s="0"/>
      <c r="CX391" s="0"/>
      <c r="CY391" s="0"/>
      <c r="CZ391" s="0"/>
      <c r="DA391" s="0"/>
      <c r="DB391" s="0"/>
      <c r="DC391" s="0"/>
      <c r="DD391" s="0"/>
      <c r="DE391" s="0"/>
      <c r="DF391" s="0"/>
      <c r="DG391" s="0"/>
      <c r="DH391" s="0"/>
      <c r="DI391" s="0"/>
      <c r="DJ391" s="0"/>
      <c r="DK391" s="0"/>
      <c r="DL391" s="0"/>
      <c r="DM391" s="0"/>
      <c r="DN391" s="0"/>
      <c r="DO391" s="0"/>
      <c r="DP391" s="0"/>
      <c r="DQ391" s="0"/>
      <c r="DR391" s="0"/>
      <c r="DS391" s="0"/>
      <c r="DT391" s="0"/>
      <c r="DU391" s="0"/>
      <c r="DV391" s="0"/>
      <c r="DW391" s="0"/>
      <c r="DX391" s="0"/>
      <c r="DY391" s="0"/>
      <c r="DZ391" s="0"/>
      <c r="EA391" s="0"/>
      <c r="EB391" s="0"/>
      <c r="EC391" s="0"/>
      <c r="ED391" s="0"/>
      <c r="EE391" s="0"/>
      <c r="EF391" s="0"/>
      <c r="EG391" s="0"/>
      <c r="EH391" s="0"/>
      <c r="EI391" s="0"/>
      <c r="EJ391" s="0"/>
      <c r="EK391" s="0"/>
      <c r="EL391" s="0"/>
      <c r="EM391" s="0"/>
      <c r="EN391" s="0"/>
      <c r="EO391" s="0"/>
      <c r="EP391" s="0"/>
      <c r="EQ391" s="0"/>
      <c r="ER391" s="0"/>
      <c r="ES391" s="0"/>
      <c r="ET391" s="0"/>
      <c r="EU391" s="0"/>
      <c r="EV391" s="0"/>
      <c r="EW391" s="0"/>
      <c r="EX391" s="0"/>
      <c r="EY391" s="0"/>
      <c r="EZ391" s="0"/>
      <c r="FA391" s="0"/>
      <c r="FB391" s="0"/>
      <c r="FC391" s="0"/>
      <c r="FD391" s="0"/>
      <c r="FE391" s="0"/>
      <c r="FF391" s="0"/>
      <c r="FG391" s="0"/>
      <c r="FH391" s="0"/>
      <c r="FI391" s="0"/>
      <c r="FJ391" s="0"/>
      <c r="FK391" s="0"/>
      <c r="FL391" s="0"/>
      <c r="FM391" s="0"/>
      <c r="FN391" s="0"/>
      <c r="FO391" s="0"/>
      <c r="FP391" s="0"/>
      <c r="FQ391" s="0"/>
      <c r="FR391" s="0"/>
      <c r="FS391" s="0"/>
      <c r="FT391" s="0"/>
      <c r="FU391" s="0"/>
      <c r="FV391" s="0"/>
      <c r="FW391" s="0"/>
      <c r="FX391" s="0"/>
      <c r="FY391" s="0"/>
      <c r="FZ391" s="0"/>
      <c r="GA391" s="0"/>
      <c r="GB391" s="0"/>
      <c r="GC391" s="0"/>
      <c r="GD391" s="0"/>
      <c r="GE391" s="0"/>
      <c r="GF391" s="0"/>
      <c r="GG391" s="0"/>
      <c r="GH391" s="0"/>
      <c r="GI391" s="0"/>
      <c r="GJ391" s="0"/>
      <c r="GK391" s="0"/>
      <c r="GL391" s="0"/>
      <c r="GM391" s="0"/>
      <c r="GN391" s="0"/>
      <c r="GO391" s="0"/>
      <c r="GP391" s="0"/>
      <c r="GQ391" s="0"/>
      <c r="GR391" s="0"/>
      <c r="GS391" s="0"/>
      <c r="GT391" s="0"/>
      <c r="GU391" s="0"/>
      <c r="GV391" s="0"/>
      <c r="GW391" s="0"/>
      <c r="GX391" s="0"/>
      <c r="GY391" s="0"/>
      <c r="GZ391" s="0"/>
      <c r="HA391" s="0"/>
      <c r="HB391" s="0"/>
      <c r="HC391" s="0"/>
      <c r="HD391" s="0"/>
      <c r="HE391" s="0"/>
      <c r="HF391" s="0"/>
      <c r="HG391" s="0"/>
      <c r="HH391" s="0"/>
      <c r="HI391" s="0"/>
      <c r="HJ391" s="0"/>
      <c r="HK391" s="0"/>
      <c r="HL391" s="0"/>
      <c r="HM391" s="0"/>
      <c r="HN391" s="0"/>
      <c r="HO391" s="0"/>
      <c r="HP391" s="0"/>
      <c r="HQ391" s="0"/>
      <c r="HR391" s="0"/>
      <c r="HS391" s="0"/>
      <c r="HT391" s="0"/>
      <c r="HU391" s="0"/>
      <c r="HV391" s="0"/>
      <c r="HW391" s="0"/>
      <c r="HX391" s="0"/>
      <c r="HY391" s="0"/>
      <c r="HZ391" s="0"/>
      <c r="IA391" s="0"/>
      <c r="IB391" s="0"/>
      <c r="IC391" s="0"/>
      <c r="ID391" s="0"/>
      <c r="IE391" s="0"/>
      <c r="IF391" s="0"/>
      <c r="IG391" s="0"/>
      <c r="IH391" s="0"/>
      <c r="II391" s="0"/>
      <c r="IJ391" s="0"/>
      <c r="IK391" s="0"/>
      <c r="IL391" s="0"/>
      <c r="IM391" s="0"/>
      <c r="IN391" s="0"/>
      <c r="IO391" s="0"/>
      <c r="IP391" s="0"/>
      <c r="IQ391" s="0"/>
      <c r="IR391" s="0"/>
      <c r="IS391" s="0"/>
      <c r="IT391" s="0"/>
      <c r="IU391" s="0"/>
      <c r="IV391" s="0"/>
      <c r="IW391" s="0"/>
    </row>
    <row r="392" customFormat="false" ht="12.75" hidden="false" customHeight="false" outlineLevel="0" collapsed="false">
      <c r="A392" s="54"/>
      <c r="B392" s="55"/>
      <c r="C392" s="56"/>
      <c r="D392" s="57"/>
      <c r="E392" s="56" t="s">
        <v>1170</v>
      </c>
      <c r="F392" s="56" t="s">
        <v>1171</v>
      </c>
      <c r="G392" s="58"/>
      <c r="H392" s="58" t="n">
        <v>9673</v>
      </c>
      <c r="I392" s="57"/>
      <c r="J392" s="57"/>
      <c r="K392" s="57"/>
      <c r="L392" s="53"/>
      <c r="M392" s="56"/>
      <c r="N392" s="0"/>
      <c r="O392" s="53" t="s">
        <v>86</v>
      </c>
      <c r="P392" s="60"/>
      <c r="Q392" s="53"/>
      <c r="R392" s="53"/>
      <c r="S392" s="61"/>
      <c r="T392" s="47"/>
      <c r="U392" s="53" t="n">
        <v>243</v>
      </c>
      <c r="V392" s="53" t="n">
        <v>243</v>
      </c>
      <c r="W392" s="53" t="n">
        <v>727</v>
      </c>
      <c r="X392" s="53" t="n">
        <v>727</v>
      </c>
      <c r="Y392" s="46" t="n">
        <f aca="false">+X392-V392</f>
        <v>484</v>
      </c>
      <c r="Z392" s="61"/>
      <c r="AA392" s="47" t="s">
        <v>166</v>
      </c>
      <c r="AB392" s="71"/>
      <c r="AD392" s="62"/>
      <c r="AE392" s="62"/>
      <c r="AF392" s="63"/>
      <c r="AH392" s="67"/>
      <c r="AI392" s="53"/>
      <c r="AJ392" s="66"/>
      <c r="AK392" s="57"/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  <c r="CE392" s="0"/>
      <c r="CF392" s="0"/>
      <c r="CG392" s="0"/>
      <c r="CH392" s="0"/>
      <c r="CI392" s="0"/>
      <c r="CJ392" s="0"/>
      <c r="CK392" s="0"/>
      <c r="CL392" s="0"/>
      <c r="CM392" s="0"/>
      <c r="CN392" s="0"/>
      <c r="CO392" s="0"/>
      <c r="CP392" s="0"/>
      <c r="CQ392" s="0"/>
      <c r="CR392" s="0"/>
      <c r="CS392" s="0"/>
      <c r="CT392" s="0"/>
      <c r="CU392" s="0"/>
      <c r="CV392" s="0"/>
      <c r="CW392" s="0"/>
      <c r="CX392" s="0"/>
      <c r="CY392" s="0"/>
      <c r="CZ392" s="0"/>
      <c r="DA392" s="0"/>
      <c r="DB392" s="0"/>
      <c r="DC392" s="0"/>
      <c r="DD392" s="0"/>
      <c r="DE392" s="0"/>
      <c r="DF392" s="0"/>
      <c r="DG392" s="0"/>
      <c r="DH392" s="0"/>
      <c r="DI392" s="0"/>
      <c r="DJ392" s="0"/>
      <c r="DK392" s="0"/>
      <c r="DL392" s="0"/>
      <c r="DM392" s="0"/>
      <c r="DN392" s="0"/>
      <c r="DO392" s="0"/>
      <c r="DP392" s="0"/>
      <c r="DQ392" s="0"/>
      <c r="DR392" s="0"/>
      <c r="DS392" s="0"/>
      <c r="DT392" s="0"/>
      <c r="DU392" s="0"/>
      <c r="DV392" s="0"/>
      <c r="DW392" s="0"/>
      <c r="DX392" s="0"/>
      <c r="DY392" s="0"/>
      <c r="DZ392" s="0"/>
      <c r="EA392" s="0"/>
      <c r="EB392" s="0"/>
      <c r="EC392" s="0"/>
      <c r="ED392" s="0"/>
      <c r="EE392" s="0"/>
      <c r="EF392" s="0"/>
      <c r="EG392" s="0"/>
      <c r="EH392" s="0"/>
      <c r="EI392" s="0"/>
      <c r="EJ392" s="0"/>
      <c r="EK392" s="0"/>
      <c r="EL392" s="0"/>
      <c r="EM392" s="0"/>
      <c r="EN392" s="0"/>
      <c r="EO392" s="0"/>
      <c r="EP392" s="0"/>
      <c r="EQ392" s="0"/>
      <c r="ER392" s="0"/>
      <c r="ES392" s="0"/>
      <c r="ET392" s="0"/>
      <c r="EU392" s="0"/>
      <c r="EV392" s="0"/>
      <c r="EW392" s="0"/>
      <c r="EX392" s="0"/>
      <c r="EY392" s="0"/>
      <c r="EZ392" s="0"/>
      <c r="FA392" s="0"/>
      <c r="FB392" s="0"/>
      <c r="FC392" s="0"/>
      <c r="FD392" s="0"/>
      <c r="FE392" s="0"/>
      <c r="FF392" s="0"/>
      <c r="FG392" s="0"/>
      <c r="FH392" s="0"/>
      <c r="FI392" s="0"/>
      <c r="FJ392" s="0"/>
      <c r="FK392" s="0"/>
      <c r="FL392" s="0"/>
      <c r="FM392" s="0"/>
      <c r="FN392" s="0"/>
      <c r="FO392" s="0"/>
      <c r="FP392" s="0"/>
      <c r="FQ392" s="0"/>
      <c r="FR392" s="0"/>
      <c r="FS392" s="0"/>
      <c r="FT392" s="0"/>
      <c r="FU392" s="0"/>
      <c r="FV392" s="0"/>
      <c r="FW392" s="0"/>
      <c r="FX392" s="0"/>
      <c r="FY392" s="0"/>
      <c r="FZ392" s="0"/>
      <c r="GA392" s="0"/>
      <c r="GB392" s="0"/>
      <c r="GC392" s="0"/>
      <c r="GD392" s="0"/>
      <c r="GE392" s="0"/>
      <c r="GF392" s="0"/>
      <c r="GG392" s="0"/>
      <c r="GH392" s="0"/>
      <c r="GI392" s="0"/>
      <c r="GJ392" s="0"/>
      <c r="GK392" s="0"/>
      <c r="GL392" s="0"/>
      <c r="GM392" s="0"/>
      <c r="GN392" s="0"/>
      <c r="GO392" s="0"/>
      <c r="GP392" s="0"/>
      <c r="GQ392" s="0"/>
      <c r="GR392" s="0"/>
      <c r="GS392" s="0"/>
      <c r="GT392" s="0"/>
      <c r="GU392" s="0"/>
      <c r="GV392" s="0"/>
      <c r="GW392" s="0"/>
      <c r="GX392" s="0"/>
      <c r="GY392" s="0"/>
      <c r="GZ392" s="0"/>
      <c r="HA392" s="0"/>
      <c r="HB392" s="0"/>
      <c r="HC392" s="0"/>
      <c r="HD392" s="0"/>
      <c r="HE392" s="0"/>
      <c r="HF392" s="0"/>
      <c r="HG392" s="0"/>
      <c r="HH392" s="0"/>
      <c r="HI392" s="0"/>
      <c r="HJ392" s="0"/>
      <c r="HK392" s="0"/>
      <c r="HL392" s="0"/>
      <c r="HM392" s="0"/>
      <c r="HN392" s="0"/>
      <c r="HO392" s="0"/>
      <c r="HP392" s="0"/>
      <c r="HQ392" s="0"/>
      <c r="HR392" s="0"/>
      <c r="HS392" s="0"/>
      <c r="HT392" s="0"/>
      <c r="HU392" s="0"/>
      <c r="HV392" s="0"/>
      <c r="HW392" s="0"/>
      <c r="HX392" s="0"/>
      <c r="HY392" s="0"/>
      <c r="HZ392" s="0"/>
      <c r="IA392" s="0"/>
      <c r="IB392" s="0"/>
      <c r="IC392" s="0"/>
      <c r="ID392" s="0"/>
      <c r="IE392" s="0"/>
      <c r="IF392" s="0"/>
      <c r="IG392" s="0"/>
      <c r="IH392" s="0"/>
      <c r="II392" s="0"/>
      <c r="IJ392" s="0"/>
      <c r="IK392" s="0"/>
      <c r="IL392" s="0"/>
      <c r="IM392" s="0"/>
      <c r="IN392" s="0"/>
      <c r="IO392" s="0"/>
      <c r="IP392" s="0"/>
      <c r="IQ392" s="0"/>
      <c r="IR392" s="0"/>
      <c r="IS392" s="0"/>
      <c r="IT392" s="0"/>
      <c r="IU392" s="0"/>
      <c r="IV392" s="0"/>
      <c r="IW392" s="0"/>
    </row>
    <row r="393" customFormat="false" ht="12.75" hidden="false" customHeight="false" outlineLevel="0" collapsed="false">
      <c r="A393" s="54"/>
      <c r="B393" s="55" t="s">
        <v>42</v>
      </c>
      <c r="C393" s="70"/>
      <c r="D393" s="53"/>
      <c r="E393" s="56" t="s">
        <v>805</v>
      </c>
      <c r="F393" s="56" t="s">
        <v>1172</v>
      </c>
      <c r="G393" s="58" t="s">
        <v>60</v>
      </c>
      <c r="H393" s="58" t="n">
        <v>6015</v>
      </c>
      <c r="I393" s="57" t="n">
        <v>441</v>
      </c>
      <c r="J393" s="57" t="s">
        <v>46</v>
      </c>
      <c r="K393" s="57"/>
      <c r="L393" s="53" t="s">
        <v>47</v>
      </c>
      <c r="M393" s="56" t="s">
        <v>806</v>
      </c>
      <c r="N393" s="0"/>
      <c r="O393" s="53" t="s">
        <v>62</v>
      </c>
      <c r="P393" s="60"/>
      <c r="Q393" s="53" t="n">
        <v>1061</v>
      </c>
      <c r="R393" s="53" t="n">
        <v>1061</v>
      </c>
      <c r="S393" s="61" t="n">
        <f aca="false">+R393-Q393</f>
        <v>0</v>
      </c>
      <c r="T393" s="47" t="s">
        <v>63</v>
      </c>
      <c r="U393" s="53" t="n">
        <v>892</v>
      </c>
      <c r="V393" s="1" t="n">
        <v>892</v>
      </c>
      <c r="W393" s="53" t="n">
        <v>867</v>
      </c>
      <c r="X393" s="1" t="n">
        <v>867</v>
      </c>
      <c r="Y393" s="46" t="n">
        <f aca="false">+X393-V393</f>
        <v>-25</v>
      </c>
      <c r="Z393" s="61" t="n">
        <f aca="false">+X393-W393</f>
        <v>0</v>
      </c>
      <c r="AA393" s="47" t="s">
        <v>63</v>
      </c>
      <c r="AB393" s="71"/>
      <c r="AD393" s="62" t="n">
        <v>309688</v>
      </c>
      <c r="AE393" s="62" t="n">
        <v>138573</v>
      </c>
      <c r="AF393" s="63" t="s">
        <v>52</v>
      </c>
      <c r="AG393" s="64" t="n">
        <v>0.199</v>
      </c>
      <c r="AH393" s="65" t="n">
        <v>9903</v>
      </c>
      <c r="AI393" s="66" t="s">
        <v>71</v>
      </c>
      <c r="AJ393" s="66" t="s">
        <v>4</v>
      </c>
      <c r="AK393" s="57" t="s">
        <v>807</v>
      </c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  <c r="CE393" s="0"/>
      <c r="CF393" s="0"/>
      <c r="CG393" s="0"/>
      <c r="CH393" s="0"/>
      <c r="CI393" s="0"/>
      <c r="CJ393" s="0"/>
      <c r="CK393" s="0"/>
      <c r="CL393" s="0"/>
      <c r="CM393" s="0"/>
      <c r="CN393" s="0"/>
      <c r="CO393" s="0"/>
      <c r="CP393" s="0"/>
      <c r="CQ393" s="0"/>
      <c r="CR393" s="0"/>
      <c r="CS393" s="0"/>
      <c r="CT393" s="0"/>
      <c r="CU393" s="0"/>
      <c r="CV393" s="0"/>
      <c r="CW393" s="0"/>
      <c r="CX393" s="0"/>
      <c r="CY393" s="0"/>
      <c r="CZ393" s="0"/>
      <c r="DA393" s="0"/>
      <c r="DB393" s="0"/>
      <c r="DC393" s="0"/>
      <c r="DD393" s="0"/>
      <c r="DE393" s="0"/>
      <c r="DF393" s="0"/>
      <c r="DG393" s="0"/>
      <c r="DH393" s="0"/>
      <c r="DI393" s="0"/>
      <c r="DJ393" s="0"/>
      <c r="DK393" s="0"/>
      <c r="DL393" s="0"/>
      <c r="DM393" s="0"/>
      <c r="DN393" s="0"/>
      <c r="DO393" s="0"/>
      <c r="DP393" s="0"/>
      <c r="DQ393" s="0"/>
      <c r="DR393" s="0"/>
      <c r="DS393" s="0"/>
      <c r="DT393" s="0"/>
      <c r="DU393" s="0"/>
      <c r="DV393" s="0"/>
      <c r="DW393" s="0"/>
      <c r="DX393" s="0"/>
      <c r="DY393" s="0"/>
      <c r="DZ393" s="0"/>
      <c r="EA393" s="0"/>
      <c r="EB393" s="0"/>
      <c r="EC393" s="0"/>
      <c r="ED393" s="0"/>
      <c r="EE393" s="0"/>
      <c r="EF393" s="0"/>
      <c r="EG393" s="0"/>
      <c r="EH393" s="0"/>
      <c r="EI393" s="0"/>
      <c r="EJ393" s="0"/>
      <c r="EK393" s="0"/>
      <c r="EL393" s="0"/>
      <c r="EM393" s="0"/>
      <c r="EN393" s="0"/>
      <c r="EO393" s="0"/>
      <c r="EP393" s="0"/>
      <c r="EQ393" s="0"/>
      <c r="ER393" s="0"/>
      <c r="ES393" s="0"/>
      <c r="ET393" s="0"/>
      <c r="EU393" s="0"/>
      <c r="EV393" s="0"/>
      <c r="EW393" s="0"/>
      <c r="EX393" s="0"/>
      <c r="EY393" s="0"/>
      <c r="EZ393" s="0"/>
      <c r="FA393" s="0"/>
      <c r="FB393" s="0"/>
      <c r="FC393" s="0"/>
      <c r="FD393" s="0"/>
      <c r="FE393" s="0"/>
      <c r="FF393" s="0"/>
      <c r="FG393" s="0"/>
      <c r="FH393" s="0"/>
      <c r="FI393" s="0"/>
      <c r="FJ393" s="0"/>
      <c r="FK393" s="0"/>
      <c r="FL393" s="0"/>
      <c r="FM393" s="0"/>
      <c r="FN393" s="0"/>
      <c r="FO393" s="0"/>
      <c r="FP393" s="0"/>
      <c r="FQ393" s="0"/>
      <c r="FR393" s="0"/>
      <c r="FS393" s="0"/>
      <c r="FT393" s="0"/>
      <c r="FU393" s="0"/>
      <c r="FV393" s="0"/>
      <c r="FW393" s="0"/>
      <c r="FX393" s="0"/>
      <c r="FY393" s="0"/>
      <c r="FZ393" s="0"/>
      <c r="GA393" s="0"/>
      <c r="GB393" s="0"/>
      <c r="GC393" s="0"/>
      <c r="GD393" s="0"/>
      <c r="GE393" s="0"/>
      <c r="GF393" s="0"/>
      <c r="GG393" s="0"/>
      <c r="GH393" s="0"/>
      <c r="GI393" s="0"/>
      <c r="GJ393" s="0"/>
      <c r="GK393" s="0"/>
      <c r="GL393" s="0"/>
      <c r="GM393" s="0"/>
      <c r="GN393" s="0"/>
      <c r="GO393" s="0"/>
      <c r="GP393" s="0"/>
      <c r="GQ393" s="0"/>
      <c r="GR393" s="0"/>
      <c r="GS393" s="0"/>
      <c r="GT393" s="0"/>
      <c r="GU393" s="0"/>
      <c r="GV393" s="0"/>
      <c r="GW393" s="0"/>
      <c r="GX393" s="0"/>
      <c r="GY393" s="0"/>
      <c r="GZ393" s="0"/>
      <c r="HA393" s="0"/>
      <c r="HB393" s="0"/>
      <c r="HC393" s="0"/>
      <c r="HD393" s="0"/>
      <c r="HE393" s="0"/>
      <c r="HF393" s="0"/>
      <c r="HG393" s="0"/>
      <c r="HH393" s="0"/>
      <c r="HI393" s="0"/>
      <c r="HJ393" s="0"/>
      <c r="HK393" s="0"/>
      <c r="HL393" s="0"/>
      <c r="HM393" s="0"/>
      <c r="HN393" s="0"/>
      <c r="HO393" s="0"/>
      <c r="HP393" s="0"/>
      <c r="HQ393" s="0"/>
      <c r="HR393" s="0"/>
      <c r="HS393" s="0"/>
      <c r="HT393" s="0"/>
      <c r="HU393" s="0"/>
      <c r="HV393" s="0"/>
      <c r="HW393" s="0"/>
      <c r="HX393" s="0"/>
      <c r="HY393" s="0"/>
      <c r="HZ393" s="0"/>
      <c r="IA393" s="0"/>
      <c r="IB393" s="0"/>
      <c r="IC393" s="0"/>
      <c r="ID393" s="0"/>
      <c r="IE393" s="0"/>
      <c r="IF393" s="0"/>
      <c r="IG393" s="0"/>
      <c r="IH393" s="0"/>
      <c r="II393" s="0"/>
      <c r="IJ393" s="0"/>
      <c r="IK393" s="0"/>
      <c r="IL393" s="0"/>
      <c r="IM393" s="0"/>
      <c r="IN393" s="0"/>
      <c r="IO393" s="0"/>
      <c r="IP393" s="0"/>
      <c r="IQ393" s="0"/>
      <c r="IR393" s="0"/>
      <c r="IS393" s="0"/>
      <c r="IT393" s="0"/>
      <c r="IU393" s="0"/>
      <c r="IV393" s="0"/>
      <c r="IW393" s="0"/>
    </row>
    <row r="394" customFormat="false" ht="12.75" hidden="false" customHeight="false" outlineLevel="0" collapsed="false">
      <c r="A394" s="43"/>
      <c r="B394" s="11" t="s">
        <v>42</v>
      </c>
      <c r="E394" s="3" t="s">
        <v>805</v>
      </c>
      <c r="F394" s="3" t="s">
        <v>783</v>
      </c>
      <c r="G394" s="6" t="s">
        <v>60</v>
      </c>
      <c r="H394" s="6" t="n">
        <v>6272</v>
      </c>
      <c r="I394" s="4" t="n">
        <v>441</v>
      </c>
      <c r="J394" s="4" t="s">
        <v>46</v>
      </c>
      <c r="L394" s="1" t="s">
        <v>47</v>
      </c>
      <c r="M394" s="3" t="s">
        <v>806</v>
      </c>
      <c r="N394" s="45"/>
      <c r="O394" s="1" t="s">
        <v>62</v>
      </c>
      <c r="Q394" s="1" t="n">
        <f aca="false">217+25</f>
        <v>242</v>
      </c>
      <c r="R394" s="1" t="n">
        <f aca="false">217+25</f>
        <v>242</v>
      </c>
      <c r="S394" s="14" t="n">
        <f aca="false">+R394-Q394</f>
        <v>0</v>
      </c>
      <c r="T394" s="15" t="s">
        <v>63</v>
      </c>
      <c r="U394" s="1" t="n">
        <v>158</v>
      </c>
      <c r="V394" s="1" t="n">
        <v>158</v>
      </c>
      <c r="W394" s="1" t="n">
        <v>148</v>
      </c>
      <c r="X394" s="1" t="n">
        <v>148</v>
      </c>
      <c r="Y394" s="46" t="n">
        <f aca="false">+X394-V394</f>
        <v>-10</v>
      </c>
      <c r="Z394" s="14" t="n">
        <f aca="false">+X394-W394</f>
        <v>0</v>
      </c>
      <c r="AA394" s="47" t="s">
        <v>69</v>
      </c>
      <c r="AB394" s="15"/>
      <c r="AC394" s="45"/>
      <c r="AD394" s="5" t="n">
        <v>309692</v>
      </c>
      <c r="AE394" s="5" t="n">
        <v>138573</v>
      </c>
      <c r="AF394" s="49" t="s">
        <v>52</v>
      </c>
      <c r="AG394" s="50" t="n">
        <v>0.06</v>
      </c>
      <c r="AH394" s="51"/>
      <c r="AI394" s="52" t="s">
        <v>53</v>
      </c>
      <c r="AJ394" s="52" t="s">
        <v>4</v>
      </c>
      <c r="AK394" s="4" t="s">
        <v>807</v>
      </c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  <c r="BC394" s="0"/>
      <c r="BD394" s="0"/>
      <c r="BE394" s="0"/>
      <c r="BF394" s="0"/>
      <c r="BG394" s="0"/>
      <c r="BH394" s="0"/>
      <c r="BI394" s="0"/>
      <c r="BJ394" s="0"/>
      <c r="BK394" s="0"/>
      <c r="BL394" s="0"/>
      <c r="BM394" s="0"/>
      <c r="BN394" s="0"/>
      <c r="BO394" s="0"/>
      <c r="BP394" s="0"/>
      <c r="BQ394" s="0"/>
      <c r="BR394" s="0"/>
      <c r="BS394" s="0"/>
      <c r="BT394" s="0"/>
      <c r="BU394" s="0"/>
      <c r="BV394" s="0"/>
      <c r="BW394" s="0"/>
      <c r="BX394" s="0"/>
      <c r="BY394" s="0"/>
      <c r="BZ394" s="0"/>
      <c r="CA394" s="0"/>
      <c r="CB394" s="0"/>
      <c r="CC394" s="0"/>
      <c r="CD394" s="0"/>
      <c r="CE394" s="0"/>
      <c r="CF394" s="0"/>
      <c r="CG394" s="0"/>
      <c r="CH394" s="0"/>
      <c r="CI394" s="0"/>
      <c r="CJ394" s="0"/>
      <c r="CK394" s="0"/>
      <c r="CL394" s="0"/>
      <c r="CM394" s="0"/>
      <c r="CN394" s="0"/>
      <c r="CO394" s="0"/>
      <c r="CP394" s="0"/>
      <c r="CQ394" s="0"/>
      <c r="CR394" s="0"/>
      <c r="CS394" s="0"/>
      <c r="CT394" s="0"/>
      <c r="CU394" s="0"/>
      <c r="CV394" s="0"/>
      <c r="CW394" s="0"/>
      <c r="CX394" s="0"/>
      <c r="CY394" s="0"/>
      <c r="CZ394" s="0"/>
      <c r="DA394" s="0"/>
      <c r="DB394" s="0"/>
      <c r="DC394" s="0"/>
      <c r="DD394" s="0"/>
      <c r="DE394" s="0"/>
      <c r="DF394" s="0"/>
      <c r="DG394" s="0"/>
      <c r="DH394" s="0"/>
      <c r="DI394" s="0"/>
      <c r="DJ394" s="0"/>
      <c r="DK394" s="0"/>
      <c r="DL394" s="0"/>
      <c r="DM394" s="0"/>
      <c r="DN394" s="0"/>
      <c r="DO394" s="0"/>
      <c r="DP394" s="0"/>
      <c r="DQ394" s="0"/>
      <c r="DR394" s="0"/>
      <c r="DS394" s="0"/>
      <c r="DT394" s="0"/>
      <c r="DU394" s="0"/>
      <c r="DV394" s="0"/>
      <c r="DW394" s="0"/>
      <c r="DX394" s="0"/>
      <c r="DY394" s="0"/>
      <c r="DZ394" s="0"/>
      <c r="EA394" s="0"/>
      <c r="EB394" s="0"/>
      <c r="EC394" s="0"/>
      <c r="ED394" s="0"/>
      <c r="EE394" s="0"/>
      <c r="EF394" s="0"/>
      <c r="EG394" s="0"/>
      <c r="EH394" s="0"/>
      <c r="EI394" s="0"/>
      <c r="EJ394" s="0"/>
      <c r="EK394" s="0"/>
      <c r="EL394" s="0"/>
      <c r="EM394" s="0"/>
      <c r="EN394" s="0"/>
      <c r="EO394" s="0"/>
      <c r="EP394" s="0"/>
      <c r="EQ394" s="0"/>
      <c r="ER394" s="0"/>
      <c r="ES394" s="0"/>
      <c r="ET394" s="0"/>
      <c r="EU394" s="0"/>
      <c r="EV394" s="0"/>
      <c r="EW394" s="0"/>
      <c r="EX394" s="0"/>
      <c r="EY394" s="0"/>
      <c r="EZ394" s="0"/>
      <c r="FA394" s="0"/>
      <c r="FB394" s="0"/>
      <c r="FC394" s="0"/>
      <c r="FD394" s="0"/>
      <c r="FE394" s="0"/>
      <c r="FF394" s="0"/>
      <c r="FG394" s="0"/>
      <c r="FH394" s="0"/>
      <c r="FI394" s="0"/>
      <c r="FJ394" s="0"/>
      <c r="FK394" s="0"/>
      <c r="FL394" s="0"/>
      <c r="FM394" s="0"/>
      <c r="FN394" s="0"/>
      <c r="FO394" s="0"/>
      <c r="FP394" s="0"/>
      <c r="FQ394" s="0"/>
      <c r="FR394" s="0"/>
      <c r="FS394" s="0"/>
      <c r="FT394" s="0"/>
      <c r="FU394" s="0"/>
      <c r="FV394" s="0"/>
      <c r="FW394" s="0"/>
      <c r="FX394" s="0"/>
      <c r="FY394" s="0"/>
      <c r="FZ394" s="0"/>
      <c r="GA394" s="0"/>
      <c r="GB394" s="0"/>
      <c r="GC394" s="0"/>
      <c r="GD394" s="0"/>
      <c r="GE394" s="0"/>
      <c r="GF394" s="0"/>
      <c r="GG394" s="0"/>
      <c r="GH394" s="0"/>
      <c r="GI394" s="0"/>
      <c r="GJ394" s="0"/>
      <c r="GK394" s="0"/>
      <c r="GL394" s="0"/>
      <c r="GM394" s="0"/>
      <c r="GN394" s="0"/>
      <c r="GO394" s="0"/>
      <c r="GP394" s="0"/>
      <c r="GQ394" s="0"/>
      <c r="GR394" s="0"/>
      <c r="GS394" s="0"/>
      <c r="GT394" s="0"/>
      <c r="GU394" s="0"/>
      <c r="GV394" s="0"/>
      <c r="GW394" s="0"/>
      <c r="GX394" s="0"/>
      <c r="GY394" s="0"/>
      <c r="GZ394" s="0"/>
      <c r="HA394" s="0"/>
      <c r="HB394" s="0"/>
      <c r="HC394" s="0"/>
      <c r="HD394" s="0"/>
      <c r="HE394" s="0"/>
      <c r="HF394" s="0"/>
      <c r="HG394" s="0"/>
      <c r="HH394" s="0"/>
      <c r="HI394" s="0"/>
      <c r="HJ394" s="0"/>
      <c r="HK394" s="0"/>
      <c r="HL394" s="0"/>
      <c r="HM394" s="0"/>
      <c r="HN394" s="0"/>
      <c r="HO394" s="0"/>
      <c r="HP394" s="0"/>
      <c r="HQ394" s="0"/>
      <c r="HR394" s="0"/>
      <c r="HS394" s="0"/>
      <c r="HT394" s="0"/>
      <c r="HU394" s="0"/>
      <c r="HV394" s="0"/>
      <c r="HW394" s="0"/>
      <c r="HX394" s="0"/>
      <c r="HY394" s="0"/>
      <c r="HZ394" s="0"/>
      <c r="IA394" s="0"/>
      <c r="IB394" s="0"/>
      <c r="IC394" s="0"/>
      <c r="ID394" s="0"/>
      <c r="IE394" s="0"/>
      <c r="IF394" s="0"/>
      <c r="IG394" s="0"/>
      <c r="IH394" s="0"/>
      <c r="II394" s="0"/>
      <c r="IJ394" s="0"/>
      <c r="IK394" s="0"/>
      <c r="IL394" s="0"/>
      <c r="IM394" s="0"/>
      <c r="IN394" s="0"/>
      <c r="IO394" s="0"/>
      <c r="IP394" s="0"/>
      <c r="IQ394" s="0"/>
      <c r="IR394" s="0"/>
      <c r="IS394" s="0"/>
      <c r="IT394" s="0"/>
      <c r="IU394" s="0"/>
      <c r="IV394" s="0"/>
      <c r="IW394" s="0"/>
    </row>
    <row r="395" customFormat="false" ht="12.75" hidden="false" customHeight="false" outlineLevel="0" collapsed="false">
      <c r="A395" s="43"/>
      <c r="B395" s="11" t="s">
        <v>42</v>
      </c>
      <c r="C395" s="68"/>
      <c r="D395" s="1"/>
      <c r="E395" s="3" t="s">
        <v>805</v>
      </c>
      <c r="F395" s="68" t="s">
        <v>103</v>
      </c>
      <c r="G395" s="6" t="s">
        <v>60</v>
      </c>
      <c r="H395" s="5" t="n">
        <v>6390</v>
      </c>
      <c r="I395" s="1" t="n">
        <v>600</v>
      </c>
      <c r="J395" s="74" t="s">
        <v>46</v>
      </c>
      <c r="K395" s="1"/>
      <c r="L395" s="1" t="s">
        <v>47</v>
      </c>
      <c r="M395" s="3" t="s">
        <v>1173</v>
      </c>
      <c r="N395" s="1"/>
      <c r="O395" s="1" t="s">
        <v>105</v>
      </c>
      <c r="Q395" s="1" t="n">
        <v>641</v>
      </c>
      <c r="R395" s="1" t="n">
        <v>715</v>
      </c>
      <c r="S395" s="14" t="n">
        <f aca="false">+R395-Q395</f>
        <v>74</v>
      </c>
      <c r="T395" s="8" t="s">
        <v>1174</v>
      </c>
      <c r="U395" s="1" t="n">
        <v>0</v>
      </c>
      <c r="V395" s="1" t="n">
        <v>1</v>
      </c>
      <c r="W395" s="1" t="n">
        <v>392</v>
      </c>
      <c r="X395" s="1" t="n">
        <v>392</v>
      </c>
      <c r="Y395" s="46" t="n">
        <f aca="false">+X395-V395</f>
        <v>391</v>
      </c>
      <c r="Z395" s="14" t="n">
        <f aca="false">+X395-W395</f>
        <v>0</v>
      </c>
      <c r="AA395" s="15" t="s">
        <v>63</v>
      </c>
      <c r="AB395" s="48"/>
      <c r="AC395" s="45"/>
      <c r="AD395" s="67" t="n">
        <v>311836</v>
      </c>
      <c r="AE395" s="5" t="n">
        <v>138573</v>
      </c>
      <c r="AF395" s="49" t="s">
        <v>52</v>
      </c>
      <c r="AG395" s="50" t="n">
        <v>0.025</v>
      </c>
      <c r="AH395" s="51"/>
      <c r="AI395" s="52" t="s">
        <v>53</v>
      </c>
      <c r="AJ395" s="52" t="s">
        <v>4</v>
      </c>
      <c r="AK395" s="4" t="s">
        <v>107</v>
      </c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  <c r="BC395" s="0"/>
      <c r="BD395" s="0"/>
      <c r="BE395" s="0"/>
      <c r="BF395" s="0"/>
      <c r="BG395" s="0"/>
      <c r="BH395" s="0"/>
      <c r="BI395" s="0"/>
      <c r="BJ395" s="0"/>
      <c r="BK395" s="0"/>
      <c r="BL395" s="0"/>
      <c r="BM395" s="0"/>
      <c r="BN395" s="0"/>
      <c r="BO395" s="0"/>
      <c r="BP395" s="0"/>
      <c r="BQ395" s="0"/>
      <c r="BR395" s="0"/>
      <c r="BS395" s="0"/>
      <c r="BT395" s="0"/>
      <c r="BU395" s="0"/>
      <c r="BV395" s="0"/>
      <c r="BW395" s="0"/>
      <c r="BX395" s="0"/>
      <c r="BY395" s="0"/>
      <c r="BZ395" s="0"/>
      <c r="CA395" s="0"/>
      <c r="CB395" s="0"/>
      <c r="CC395" s="0"/>
      <c r="CD395" s="0"/>
      <c r="CE395" s="0"/>
      <c r="CF395" s="0"/>
      <c r="CG395" s="0"/>
      <c r="CH395" s="0"/>
      <c r="CI395" s="0"/>
      <c r="CJ395" s="0"/>
      <c r="CK395" s="0"/>
      <c r="CL395" s="0"/>
      <c r="CM395" s="0"/>
      <c r="CN395" s="0"/>
      <c r="CO395" s="0"/>
      <c r="CP395" s="0"/>
      <c r="CQ395" s="0"/>
      <c r="CR395" s="0"/>
      <c r="CS395" s="0"/>
      <c r="CT395" s="0"/>
      <c r="CU395" s="0"/>
      <c r="CV395" s="0"/>
      <c r="CW395" s="0"/>
      <c r="CX395" s="0"/>
      <c r="CY395" s="0"/>
      <c r="CZ395" s="0"/>
      <c r="DA395" s="0"/>
      <c r="DB395" s="0"/>
      <c r="DC395" s="0"/>
      <c r="DD395" s="0"/>
      <c r="DE395" s="0"/>
      <c r="DF395" s="0"/>
      <c r="DG395" s="0"/>
      <c r="DH395" s="0"/>
      <c r="DI395" s="0"/>
      <c r="DJ395" s="0"/>
      <c r="DK395" s="0"/>
      <c r="DL395" s="0"/>
      <c r="DM395" s="0"/>
      <c r="DN395" s="0"/>
      <c r="DO395" s="0"/>
      <c r="DP395" s="0"/>
      <c r="DQ395" s="0"/>
      <c r="DR395" s="0"/>
      <c r="DS395" s="0"/>
      <c r="DT395" s="0"/>
      <c r="DU395" s="0"/>
      <c r="DV395" s="0"/>
      <c r="DW395" s="0"/>
      <c r="DX395" s="0"/>
      <c r="DY395" s="0"/>
      <c r="DZ395" s="0"/>
      <c r="EA395" s="0"/>
      <c r="EB395" s="0"/>
      <c r="EC395" s="0"/>
      <c r="ED395" s="0"/>
      <c r="EE395" s="0"/>
      <c r="EF395" s="0"/>
      <c r="EG395" s="0"/>
      <c r="EH395" s="0"/>
      <c r="EI395" s="0"/>
      <c r="EJ395" s="0"/>
      <c r="EK395" s="0"/>
      <c r="EL395" s="0"/>
      <c r="EM395" s="0"/>
      <c r="EN395" s="0"/>
      <c r="EO395" s="0"/>
      <c r="EP395" s="0"/>
      <c r="EQ395" s="0"/>
      <c r="ER395" s="0"/>
      <c r="ES395" s="0"/>
      <c r="ET395" s="0"/>
      <c r="EU395" s="0"/>
      <c r="EV395" s="0"/>
      <c r="EW395" s="0"/>
      <c r="EX395" s="0"/>
      <c r="EY395" s="0"/>
      <c r="EZ395" s="0"/>
      <c r="FA395" s="0"/>
      <c r="FB395" s="0"/>
      <c r="FC395" s="0"/>
      <c r="FD395" s="0"/>
      <c r="FE395" s="0"/>
      <c r="FF395" s="0"/>
      <c r="FG395" s="0"/>
      <c r="FH395" s="0"/>
      <c r="FI395" s="0"/>
      <c r="FJ395" s="0"/>
      <c r="FK395" s="0"/>
      <c r="FL395" s="0"/>
      <c r="FM395" s="0"/>
      <c r="FN395" s="0"/>
      <c r="FO395" s="0"/>
      <c r="FP395" s="0"/>
      <c r="FQ395" s="0"/>
      <c r="FR395" s="0"/>
      <c r="FS395" s="0"/>
      <c r="FT395" s="0"/>
      <c r="FU395" s="0"/>
      <c r="FV395" s="0"/>
      <c r="FW395" s="0"/>
      <c r="FX395" s="0"/>
      <c r="FY395" s="0"/>
      <c r="FZ395" s="0"/>
      <c r="GA395" s="0"/>
      <c r="GB395" s="0"/>
      <c r="GC395" s="0"/>
      <c r="GD395" s="0"/>
      <c r="GE395" s="0"/>
      <c r="GF395" s="0"/>
      <c r="GG395" s="0"/>
      <c r="GH395" s="0"/>
      <c r="GI395" s="0"/>
      <c r="GJ395" s="0"/>
      <c r="GK395" s="0"/>
      <c r="GL395" s="0"/>
      <c r="GM395" s="0"/>
      <c r="GN395" s="0"/>
      <c r="GO395" s="0"/>
      <c r="GP395" s="0"/>
      <c r="GQ395" s="0"/>
      <c r="GR395" s="0"/>
      <c r="GS395" s="0"/>
      <c r="GT395" s="0"/>
      <c r="GU395" s="0"/>
      <c r="GV395" s="0"/>
      <c r="GW395" s="0"/>
      <c r="GX395" s="0"/>
      <c r="GY395" s="0"/>
      <c r="GZ395" s="0"/>
      <c r="HA395" s="0"/>
      <c r="HB395" s="0"/>
      <c r="HC395" s="0"/>
      <c r="HD395" s="0"/>
      <c r="HE395" s="0"/>
      <c r="HF395" s="0"/>
      <c r="HG395" s="0"/>
      <c r="HH395" s="0"/>
      <c r="HI395" s="0"/>
      <c r="HJ395" s="0"/>
      <c r="HK395" s="0"/>
      <c r="HL395" s="0"/>
      <c r="HM395" s="0"/>
      <c r="HN395" s="0"/>
      <c r="HO395" s="0"/>
      <c r="HP395" s="0"/>
      <c r="HQ395" s="0"/>
      <c r="HR395" s="0"/>
      <c r="HS395" s="0"/>
      <c r="HT395" s="0"/>
      <c r="HU395" s="0"/>
      <c r="HV395" s="0"/>
      <c r="HW395" s="0"/>
      <c r="HX395" s="0"/>
      <c r="HY395" s="0"/>
      <c r="HZ395" s="0"/>
      <c r="IA395" s="0"/>
      <c r="IB395" s="0"/>
      <c r="IC395" s="0"/>
      <c r="ID395" s="0"/>
      <c r="IE395" s="0"/>
      <c r="IF395" s="0"/>
      <c r="IG395" s="0"/>
      <c r="IH395" s="0"/>
      <c r="II395" s="0"/>
      <c r="IJ395" s="0"/>
      <c r="IK395" s="0"/>
      <c r="IL395" s="0"/>
      <c r="IM395" s="0"/>
      <c r="IN395" s="0"/>
      <c r="IO395" s="0"/>
      <c r="IP395" s="0"/>
      <c r="IQ395" s="0"/>
      <c r="IR395" s="0"/>
      <c r="IS395" s="0"/>
      <c r="IT395" s="0"/>
      <c r="IU395" s="0"/>
      <c r="IV395" s="0"/>
      <c r="IW395" s="0"/>
    </row>
    <row r="396" customFormat="false" ht="12.75" hidden="false" customHeight="false" outlineLevel="0" collapsed="false">
      <c r="A396" s="43"/>
      <c r="B396" s="11" t="s">
        <v>42</v>
      </c>
      <c r="C396" s="68"/>
      <c r="D396" s="1"/>
      <c r="E396" s="3" t="s">
        <v>805</v>
      </c>
      <c r="F396" s="3" t="s">
        <v>1175</v>
      </c>
      <c r="G396" s="6" t="s">
        <v>60</v>
      </c>
      <c r="H396" s="6" t="n">
        <v>6442</v>
      </c>
      <c r="I396" s="4" t="n">
        <v>600</v>
      </c>
      <c r="J396" s="4" t="s">
        <v>46</v>
      </c>
      <c r="L396" s="1" t="s">
        <v>47</v>
      </c>
      <c r="M396" s="3" t="s">
        <v>806</v>
      </c>
      <c r="N396" s="45"/>
      <c r="O396" s="1" t="s">
        <v>105</v>
      </c>
      <c r="Q396" s="1" t="n">
        <v>301</v>
      </c>
      <c r="R396" s="1" t="n">
        <v>301</v>
      </c>
      <c r="S396" s="14" t="n">
        <f aca="false">+R396-Q396</f>
        <v>0</v>
      </c>
      <c r="T396" s="15" t="s">
        <v>89</v>
      </c>
      <c r="U396" s="1" t="n">
        <v>364</v>
      </c>
      <c r="V396" s="1" t="n">
        <v>364</v>
      </c>
      <c r="W396" s="1" t="n">
        <v>408</v>
      </c>
      <c r="X396" s="1" t="n">
        <v>408</v>
      </c>
      <c r="Y396" s="46" t="n">
        <f aca="false">+X396-V396</f>
        <v>44</v>
      </c>
      <c r="Z396" s="14" t="n">
        <f aca="false">+X396-W396</f>
        <v>0</v>
      </c>
      <c r="AA396" s="15" t="s">
        <v>63</v>
      </c>
      <c r="AB396" s="48"/>
      <c r="AC396" s="45"/>
      <c r="AD396" s="5" t="n">
        <v>358923</v>
      </c>
      <c r="AE396" s="5" t="n">
        <v>138573</v>
      </c>
      <c r="AF396" s="49" t="s">
        <v>52</v>
      </c>
      <c r="AG396" s="50" t="n">
        <v>0.118</v>
      </c>
      <c r="AH396" s="51" t="n">
        <v>9903</v>
      </c>
      <c r="AI396" s="52" t="s">
        <v>71</v>
      </c>
      <c r="AJ396" s="52" t="s">
        <v>4</v>
      </c>
      <c r="AK396" s="4" t="s">
        <v>807</v>
      </c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  <c r="CE396" s="0"/>
      <c r="CF396" s="0"/>
      <c r="CG396" s="0"/>
      <c r="CH396" s="0"/>
      <c r="CI396" s="0"/>
      <c r="CJ396" s="0"/>
      <c r="CK396" s="0"/>
      <c r="CL396" s="0"/>
      <c r="CM396" s="0"/>
      <c r="CN396" s="0"/>
      <c r="CO396" s="0"/>
      <c r="CP396" s="0"/>
      <c r="CQ396" s="0"/>
      <c r="CR396" s="0"/>
      <c r="CS396" s="0"/>
      <c r="CT396" s="0"/>
      <c r="CU396" s="0"/>
      <c r="CV396" s="0"/>
      <c r="CW396" s="0"/>
      <c r="CX396" s="0"/>
      <c r="CY396" s="0"/>
      <c r="CZ396" s="0"/>
      <c r="DA396" s="0"/>
      <c r="DB396" s="0"/>
      <c r="DC396" s="0"/>
      <c r="DD396" s="0"/>
      <c r="DE396" s="0"/>
      <c r="DF396" s="0"/>
      <c r="DG396" s="0"/>
      <c r="DH396" s="0"/>
      <c r="DI396" s="0"/>
      <c r="DJ396" s="0"/>
      <c r="DK396" s="0"/>
      <c r="DL396" s="0"/>
      <c r="DM396" s="0"/>
      <c r="DN396" s="0"/>
      <c r="DO396" s="0"/>
      <c r="DP396" s="0"/>
      <c r="DQ396" s="0"/>
      <c r="DR396" s="0"/>
      <c r="DS396" s="0"/>
      <c r="DT396" s="0"/>
      <c r="DU396" s="0"/>
      <c r="DV396" s="0"/>
      <c r="DW396" s="0"/>
      <c r="DX396" s="0"/>
      <c r="DY396" s="0"/>
      <c r="DZ396" s="0"/>
      <c r="EA396" s="0"/>
      <c r="EB396" s="0"/>
      <c r="EC396" s="0"/>
      <c r="ED396" s="0"/>
      <c r="EE396" s="0"/>
      <c r="EF396" s="0"/>
      <c r="EG396" s="0"/>
      <c r="EH396" s="0"/>
      <c r="EI396" s="0"/>
      <c r="EJ396" s="0"/>
      <c r="EK396" s="0"/>
      <c r="EL396" s="0"/>
      <c r="EM396" s="0"/>
      <c r="EN396" s="0"/>
      <c r="EO396" s="0"/>
      <c r="EP396" s="0"/>
      <c r="EQ396" s="0"/>
      <c r="ER396" s="0"/>
      <c r="ES396" s="0"/>
      <c r="ET396" s="0"/>
      <c r="EU396" s="0"/>
      <c r="EV396" s="0"/>
      <c r="EW396" s="0"/>
      <c r="EX396" s="0"/>
      <c r="EY396" s="0"/>
      <c r="EZ396" s="0"/>
      <c r="FA396" s="0"/>
      <c r="FB396" s="0"/>
      <c r="FC396" s="0"/>
      <c r="FD396" s="0"/>
      <c r="FE396" s="0"/>
      <c r="FF396" s="0"/>
      <c r="FG396" s="0"/>
      <c r="FH396" s="0"/>
      <c r="FI396" s="0"/>
      <c r="FJ396" s="0"/>
      <c r="FK396" s="0"/>
      <c r="FL396" s="0"/>
      <c r="FM396" s="0"/>
      <c r="FN396" s="0"/>
      <c r="FO396" s="0"/>
      <c r="FP396" s="0"/>
      <c r="FQ396" s="0"/>
      <c r="FR396" s="0"/>
      <c r="FS396" s="0"/>
      <c r="FT396" s="0"/>
      <c r="FU396" s="0"/>
      <c r="FV396" s="0"/>
      <c r="FW396" s="0"/>
      <c r="FX396" s="0"/>
      <c r="FY396" s="0"/>
      <c r="FZ396" s="0"/>
      <c r="GA396" s="0"/>
      <c r="GB396" s="0"/>
      <c r="GC396" s="0"/>
      <c r="GD396" s="0"/>
      <c r="GE396" s="0"/>
      <c r="GF396" s="0"/>
      <c r="GG396" s="0"/>
      <c r="GH396" s="0"/>
      <c r="GI396" s="0"/>
      <c r="GJ396" s="0"/>
      <c r="GK396" s="0"/>
      <c r="GL396" s="0"/>
      <c r="GM396" s="0"/>
      <c r="GN396" s="0"/>
      <c r="GO396" s="0"/>
      <c r="GP396" s="0"/>
      <c r="GQ396" s="0"/>
      <c r="GR396" s="0"/>
      <c r="GS396" s="0"/>
      <c r="GT396" s="0"/>
      <c r="GU396" s="0"/>
      <c r="GV396" s="0"/>
      <c r="GW396" s="0"/>
      <c r="GX396" s="0"/>
      <c r="GY396" s="0"/>
      <c r="GZ396" s="0"/>
      <c r="HA396" s="0"/>
      <c r="HB396" s="0"/>
      <c r="HC396" s="0"/>
      <c r="HD396" s="0"/>
      <c r="HE396" s="0"/>
      <c r="HF396" s="0"/>
      <c r="HG396" s="0"/>
      <c r="HH396" s="0"/>
      <c r="HI396" s="0"/>
      <c r="HJ396" s="0"/>
      <c r="HK396" s="0"/>
      <c r="HL396" s="0"/>
      <c r="HM396" s="0"/>
      <c r="HN396" s="0"/>
      <c r="HO396" s="0"/>
      <c r="HP396" s="0"/>
      <c r="HQ396" s="0"/>
      <c r="HR396" s="0"/>
      <c r="HS396" s="0"/>
      <c r="HT396" s="0"/>
      <c r="HU396" s="0"/>
      <c r="HV396" s="0"/>
      <c r="HW396" s="0"/>
      <c r="HX396" s="0"/>
      <c r="HY396" s="0"/>
      <c r="HZ396" s="0"/>
      <c r="IA396" s="0"/>
      <c r="IB396" s="0"/>
      <c r="IC396" s="0"/>
      <c r="ID396" s="0"/>
      <c r="IE396" s="0"/>
      <c r="IF396" s="0"/>
      <c r="IG396" s="0"/>
      <c r="IH396" s="0"/>
      <c r="II396" s="0"/>
      <c r="IJ396" s="0"/>
      <c r="IK396" s="0"/>
      <c r="IL396" s="0"/>
      <c r="IM396" s="0"/>
      <c r="IN396" s="0"/>
      <c r="IO396" s="0"/>
      <c r="IP396" s="0"/>
      <c r="IQ396" s="0"/>
      <c r="IR396" s="0"/>
      <c r="IS396" s="0"/>
      <c r="IT396" s="0"/>
      <c r="IU396" s="0"/>
      <c r="IV396" s="0"/>
      <c r="IW396" s="0"/>
    </row>
    <row r="397" customFormat="false" ht="12.75" hidden="false" customHeight="false" outlineLevel="0" collapsed="false">
      <c r="A397" s="43"/>
      <c r="B397" s="11" t="s">
        <v>42</v>
      </c>
      <c r="E397" s="3" t="s">
        <v>805</v>
      </c>
      <c r="F397" s="3" t="s">
        <v>1176</v>
      </c>
      <c r="G397" s="6" t="s">
        <v>60</v>
      </c>
      <c r="H397" s="6" t="n">
        <v>6575</v>
      </c>
      <c r="I397" s="4" t="n">
        <v>441</v>
      </c>
      <c r="J397" s="4" t="s">
        <v>46</v>
      </c>
      <c r="L397" s="1" t="s">
        <v>47</v>
      </c>
      <c r="M397" s="3" t="s">
        <v>806</v>
      </c>
      <c r="N397" s="45"/>
      <c r="O397" s="1" t="s">
        <v>62</v>
      </c>
      <c r="Q397" s="1" t="n">
        <v>1</v>
      </c>
      <c r="R397" s="1" t="n">
        <v>1</v>
      </c>
      <c r="S397" s="14" t="n">
        <f aca="false">+R397-Q397</f>
        <v>0</v>
      </c>
      <c r="T397" s="15" t="s">
        <v>1177</v>
      </c>
      <c r="U397" s="1" t="n">
        <v>103</v>
      </c>
      <c r="V397" s="1" t="n">
        <v>103</v>
      </c>
      <c r="W397" s="1" t="n">
        <v>103</v>
      </c>
      <c r="X397" s="1" t="n">
        <v>103</v>
      </c>
      <c r="Y397" s="46" t="n">
        <f aca="false">+X397-V397</f>
        <v>0</v>
      </c>
      <c r="Z397" s="14" t="n">
        <f aca="false">+X397-W397</f>
        <v>0</v>
      </c>
      <c r="AA397" s="47" t="s">
        <v>69</v>
      </c>
      <c r="AB397" s="48"/>
      <c r="AC397" s="45"/>
      <c r="AD397" s="5" t="n">
        <v>309690</v>
      </c>
      <c r="AE397" s="5" t="n">
        <v>139459</v>
      </c>
      <c r="AF397" s="49" t="s">
        <v>52</v>
      </c>
      <c r="AG397" s="50" t="n">
        <v>0.06</v>
      </c>
      <c r="AH397" s="51"/>
      <c r="AI397" s="52" t="s">
        <v>53</v>
      </c>
      <c r="AJ397" s="52" t="s">
        <v>4</v>
      </c>
      <c r="AK397" s="4" t="s">
        <v>64</v>
      </c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  <c r="BC397" s="0"/>
      <c r="BD397" s="0"/>
      <c r="BE397" s="0"/>
      <c r="BF397" s="0"/>
      <c r="BG397" s="0"/>
      <c r="BH397" s="0"/>
      <c r="BI397" s="0"/>
      <c r="BJ397" s="0"/>
      <c r="BK397" s="0"/>
      <c r="BL397" s="0"/>
      <c r="BM397" s="0"/>
      <c r="BN397" s="0"/>
      <c r="BO397" s="0"/>
      <c r="BP397" s="0"/>
      <c r="BQ397" s="0"/>
      <c r="BR397" s="0"/>
      <c r="BS397" s="0"/>
      <c r="BT397" s="0"/>
      <c r="BU397" s="0"/>
      <c r="BV397" s="0"/>
      <c r="BW397" s="0"/>
      <c r="BX397" s="0"/>
      <c r="BY397" s="0"/>
      <c r="BZ397" s="0"/>
      <c r="CA397" s="0"/>
      <c r="CB397" s="0"/>
      <c r="CC397" s="0"/>
      <c r="CD397" s="0"/>
      <c r="CE397" s="0"/>
      <c r="CF397" s="0"/>
      <c r="CG397" s="0"/>
      <c r="CH397" s="0"/>
      <c r="CI397" s="0"/>
      <c r="CJ397" s="0"/>
      <c r="CK397" s="0"/>
      <c r="CL397" s="0"/>
      <c r="CM397" s="0"/>
      <c r="CN397" s="0"/>
      <c r="CO397" s="0"/>
      <c r="CP397" s="0"/>
      <c r="CQ397" s="0"/>
      <c r="CR397" s="0"/>
      <c r="CS397" s="0"/>
      <c r="CT397" s="0"/>
      <c r="CU397" s="0"/>
      <c r="CV397" s="0"/>
      <c r="CW397" s="0"/>
      <c r="CX397" s="0"/>
      <c r="CY397" s="0"/>
      <c r="CZ397" s="0"/>
      <c r="DA397" s="0"/>
      <c r="DB397" s="0"/>
      <c r="DC397" s="0"/>
      <c r="DD397" s="0"/>
      <c r="DE397" s="0"/>
      <c r="DF397" s="0"/>
      <c r="DG397" s="0"/>
      <c r="DH397" s="0"/>
      <c r="DI397" s="0"/>
      <c r="DJ397" s="0"/>
      <c r="DK397" s="0"/>
      <c r="DL397" s="0"/>
      <c r="DM397" s="0"/>
      <c r="DN397" s="0"/>
      <c r="DO397" s="0"/>
      <c r="DP397" s="0"/>
      <c r="DQ397" s="0"/>
      <c r="DR397" s="0"/>
      <c r="DS397" s="0"/>
      <c r="DT397" s="0"/>
      <c r="DU397" s="0"/>
      <c r="DV397" s="0"/>
      <c r="DW397" s="0"/>
      <c r="DX397" s="0"/>
      <c r="DY397" s="0"/>
      <c r="DZ397" s="0"/>
      <c r="EA397" s="0"/>
      <c r="EB397" s="0"/>
      <c r="EC397" s="0"/>
      <c r="ED397" s="0"/>
      <c r="EE397" s="0"/>
      <c r="EF397" s="0"/>
      <c r="EG397" s="0"/>
      <c r="EH397" s="0"/>
      <c r="EI397" s="0"/>
      <c r="EJ397" s="0"/>
      <c r="EK397" s="0"/>
      <c r="EL397" s="0"/>
      <c r="EM397" s="0"/>
      <c r="EN397" s="0"/>
      <c r="EO397" s="0"/>
      <c r="EP397" s="0"/>
      <c r="EQ397" s="0"/>
      <c r="ER397" s="0"/>
      <c r="ES397" s="0"/>
      <c r="ET397" s="0"/>
      <c r="EU397" s="0"/>
      <c r="EV397" s="0"/>
      <c r="EW397" s="0"/>
      <c r="EX397" s="0"/>
      <c r="EY397" s="0"/>
      <c r="EZ397" s="0"/>
      <c r="FA397" s="0"/>
      <c r="FB397" s="0"/>
      <c r="FC397" s="0"/>
      <c r="FD397" s="0"/>
      <c r="FE397" s="0"/>
      <c r="FF397" s="0"/>
      <c r="FG397" s="0"/>
      <c r="FH397" s="0"/>
      <c r="FI397" s="0"/>
      <c r="FJ397" s="0"/>
      <c r="FK397" s="0"/>
      <c r="FL397" s="0"/>
      <c r="FM397" s="0"/>
      <c r="FN397" s="0"/>
      <c r="FO397" s="0"/>
      <c r="FP397" s="0"/>
      <c r="FQ397" s="0"/>
      <c r="FR397" s="0"/>
      <c r="FS397" s="0"/>
      <c r="FT397" s="0"/>
      <c r="FU397" s="0"/>
      <c r="FV397" s="0"/>
      <c r="FW397" s="0"/>
      <c r="FX397" s="0"/>
      <c r="FY397" s="0"/>
      <c r="FZ397" s="0"/>
      <c r="GA397" s="0"/>
      <c r="GB397" s="0"/>
      <c r="GC397" s="0"/>
      <c r="GD397" s="0"/>
      <c r="GE397" s="0"/>
      <c r="GF397" s="0"/>
      <c r="GG397" s="0"/>
      <c r="GH397" s="0"/>
      <c r="GI397" s="0"/>
      <c r="GJ397" s="0"/>
      <c r="GK397" s="0"/>
      <c r="GL397" s="0"/>
      <c r="GM397" s="0"/>
      <c r="GN397" s="0"/>
      <c r="GO397" s="0"/>
      <c r="GP397" s="0"/>
      <c r="GQ397" s="0"/>
      <c r="GR397" s="0"/>
      <c r="GS397" s="0"/>
      <c r="GT397" s="0"/>
      <c r="GU397" s="0"/>
      <c r="GV397" s="0"/>
      <c r="GW397" s="0"/>
      <c r="GX397" s="0"/>
      <c r="GY397" s="0"/>
      <c r="GZ397" s="0"/>
      <c r="HA397" s="0"/>
      <c r="HB397" s="0"/>
      <c r="HC397" s="0"/>
      <c r="HD397" s="0"/>
      <c r="HE397" s="0"/>
      <c r="HF397" s="0"/>
      <c r="HG397" s="0"/>
      <c r="HH397" s="0"/>
      <c r="HI397" s="0"/>
      <c r="HJ397" s="0"/>
      <c r="HK397" s="0"/>
      <c r="HL397" s="0"/>
      <c r="HM397" s="0"/>
      <c r="HN397" s="0"/>
      <c r="HO397" s="0"/>
      <c r="HP397" s="0"/>
      <c r="HQ397" s="0"/>
      <c r="HR397" s="0"/>
      <c r="HS397" s="0"/>
      <c r="HT397" s="0"/>
      <c r="HU397" s="0"/>
      <c r="HV397" s="0"/>
      <c r="HW397" s="0"/>
      <c r="HX397" s="0"/>
      <c r="HY397" s="0"/>
      <c r="HZ397" s="0"/>
      <c r="IA397" s="0"/>
      <c r="IB397" s="0"/>
      <c r="IC397" s="0"/>
      <c r="ID397" s="0"/>
      <c r="IE397" s="0"/>
      <c r="IF397" s="0"/>
      <c r="IG397" s="0"/>
      <c r="IH397" s="0"/>
      <c r="II397" s="0"/>
      <c r="IJ397" s="0"/>
      <c r="IK397" s="0"/>
      <c r="IL397" s="0"/>
      <c r="IM397" s="0"/>
      <c r="IN397" s="0"/>
      <c r="IO397" s="0"/>
      <c r="IP397" s="0"/>
      <c r="IQ397" s="0"/>
      <c r="IR397" s="0"/>
      <c r="IS397" s="0"/>
      <c r="IT397" s="0"/>
      <c r="IU397" s="0"/>
      <c r="IV397" s="0"/>
      <c r="IW397" s="0"/>
    </row>
    <row r="398" customFormat="false" ht="12.75" hidden="false" customHeight="false" outlineLevel="0" collapsed="false">
      <c r="A398" s="54"/>
      <c r="B398" s="55" t="s">
        <v>42</v>
      </c>
      <c r="C398" s="56"/>
      <c r="D398" s="57"/>
      <c r="E398" s="56" t="s">
        <v>1178</v>
      </c>
      <c r="F398" s="56" t="s">
        <v>1179</v>
      </c>
      <c r="G398" s="58" t="s">
        <v>60</v>
      </c>
      <c r="H398" s="58" t="n">
        <v>6261</v>
      </c>
      <c r="I398" s="57" t="n">
        <v>550</v>
      </c>
      <c r="J398" s="57" t="s">
        <v>46</v>
      </c>
      <c r="K398" s="57"/>
      <c r="L398" s="53" t="s">
        <v>47</v>
      </c>
      <c r="M398" s="56" t="s">
        <v>1180</v>
      </c>
      <c r="N398" s="0"/>
      <c r="O398" s="53" t="s">
        <v>86</v>
      </c>
      <c r="P398" s="60"/>
      <c r="Q398" s="53" t="n">
        <v>246</v>
      </c>
      <c r="R398" s="53" t="n">
        <v>246</v>
      </c>
      <c r="S398" s="61" t="n">
        <f aca="false">+R398-Q398</f>
        <v>0</v>
      </c>
      <c r="T398" s="47" t="s">
        <v>63</v>
      </c>
      <c r="U398" s="53" t="n">
        <v>184</v>
      </c>
      <c r="V398" s="53" t="n">
        <v>184</v>
      </c>
      <c r="W398" s="53" t="n">
        <v>177</v>
      </c>
      <c r="X398" s="53" t="n">
        <v>177</v>
      </c>
      <c r="Y398" s="46" t="n">
        <f aca="false">+X398-V398</f>
        <v>-7</v>
      </c>
      <c r="Z398" s="61" t="n">
        <f aca="false">+X398-W398</f>
        <v>0</v>
      </c>
      <c r="AA398" s="47" t="s">
        <v>69</v>
      </c>
      <c r="AB398" s="47"/>
      <c r="AD398" s="62" t="n">
        <v>313437</v>
      </c>
      <c r="AE398" s="62" t="n">
        <v>133182</v>
      </c>
      <c r="AF398" s="63" t="s">
        <v>52</v>
      </c>
      <c r="AG398" s="64" t="n">
        <v>0.055</v>
      </c>
      <c r="AH398" s="65"/>
      <c r="AI398" s="66" t="s">
        <v>53</v>
      </c>
      <c r="AJ398" s="66" t="s">
        <v>4</v>
      </c>
      <c r="AK398" s="57" t="s">
        <v>64</v>
      </c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  <c r="BC398" s="0"/>
      <c r="BD398" s="0"/>
      <c r="BE398" s="0"/>
      <c r="BF398" s="0"/>
      <c r="BG398" s="0"/>
      <c r="BH398" s="0"/>
      <c r="BI398" s="0"/>
      <c r="BJ398" s="0"/>
      <c r="BK398" s="0"/>
      <c r="BL398" s="0"/>
      <c r="BM398" s="0"/>
      <c r="BN398" s="0"/>
      <c r="BO398" s="0"/>
      <c r="BP398" s="0"/>
      <c r="BQ398" s="0"/>
      <c r="BR398" s="0"/>
      <c r="BS398" s="0"/>
      <c r="BT398" s="0"/>
      <c r="BU398" s="0"/>
      <c r="BV398" s="0"/>
      <c r="BW398" s="0"/>
      <c r="BX398" s="0"/>
      <c r="BY398" s="0"/>
      <c r="BZ398" s="0"/>
      <c r="CA398" s="0"/>
      <c r="CB398" s="0"/>
      <c r="CC398" s="0"/>
      <c r="CD398" s="0"/>
      <c r="CE398" s="0"/>
      <c r="CF398" s="0"/>
      <c r="CG398" s="0"/>
      <c r="CH398" s="0"/>
      <c r="CI398" s="0"/>
      <c r="CJ398" s="0"/>
      <c r="CK398" s="0"/>
      <c r="CL398" s="0"/>
      <c r="CM398" s="0"/>
      <c r="CN398" s="0"/>
      <c r="CO398" s="0"/>
      <c r="CP398" s="0"/>
      <c r="CQ398" s="0"/>
      <c r="CR398" s="0"/>
      <c r="CS398" s="0"/>
      <c r="CT398" s="0"/>
      <c r="CU398" s="0"/>
      <c r="CV398" s="0"/>
      <c r="CW398" s="0"/>
      <c r="CX398" s="0"/>
      <c r="CY398" s="0"/>
      <c r="CZ398" s="0"/>
      <c r="DA398" s="0"/>
      <c r="DB398" s="0"/>
      <c r="DC398" s="0"/>
      <c r="DD398" s="0"/>
      <c r="DE398" s="0"/>
      <c r="DF398" s="0"/>
      <c r="DG398" s="0"/>
      <c r="DH398" s="0"/>
      <c r="DI398" s="0"/>
      <c r="DJ398" s="0"/>
      <c r="DK398" s="0"/>
      <c r="DL398" s="0"/>
      <c r="DM398" s="0"/>
      <c r="DN398" s="0"/>
      <c r="DO398" s="0"/>
      <c r="DP398" s="0"/>
      <c r="DQ398" s="0"/>
      <c r="DR398" s="0"/>
      <c r="DS398" s="0"/>
      <c r="DT398" s="0"/>
      <c r="DU398" s="0"/>
      <c r="DV398" s="0"/>
      <c r="DW398" s="0"/>
      <c r="DX398" s="0"/>
      <c r="DY398" s="0"/>
      <c r="DZ398" s="0"/>
      <c r="EA398" s="0"/>
      <c r="EB398" s="0"/>
      <c r="EC398" s="0"/>
      <c r="ED398" s="0"/>
      <c r="EE398" s="0"/>
      <c r="EF398" s="0"/>
      <c r="EG398" s="0"/>
      <c r="EH398" s="0"/>
      <c r="EI398" s="0"/>
      <c r="EJ398" s="0"/>
      <c r="EK398" s="0"/>
      <c r="EL398" s="0"/>
      <c r="EM398" s="0"/>
      <c r="EN398" s="0"/>
      <c r="EO398" s="0"/>
      <c r="EP398" s="0"/>
      <c r="EQ398" s="0"/>
      <c r="ER398" s="0"/>
      <c r="ES398" s="0"/>
      <c r="ET398" s="0"/>
      <c r="EU398" s="0"/>
      <c r="EV398" s="0"/>
      <c r="EW398" s="0"/>
      <c r="EX398" s="0"/>
      <c r="EY398" s="0"/>
      <c r="EZ398" s="0"/>
      <c r="FA398" s="0"/>
      <c r="FB398" s="0"/>
      <c r="FC398" s="0"/>
      <c r="FD398" s="0"/>
      <c r="FE398" s="0"/>
      <c r="FF398" s="0"/>
      <c r="FG398" s="0"/>
      <c r="FH398" s="0"/>
      <c r="FI398" s="0"/>
      <c r="FJ398" s="0"/>
      <c r="FK398" s="0"/>
      <c r="FL398" s="0"/>
      <c r="FM398" s="0"/>
      <c r="FN398" s="0"/>
      <c r="FO398" s="0"/>
      <c r="FP398" s="0"/>
      <c r="FQ398" s="0"/>
      <c r="FR398" s="0"/>
      <c r="FS398" s="0"/>
      <c r="FT398" s="0"/>
      <c r="FU398" s="0"/>
      <c r="FV398" s="0"/>
      <c r="FW398" s="0"/>
      <c r="FX398" s="0"/>
      <c r="FY398" s="0"/>
      <c r="FZ398" s="0"/>
      <c r="GA398" s="0"/>
      <c r="GB398" s="0"/>
      <c r="GC398" s="0"/>
      <c r="GD398" s="0"/>
      <c r="GE398" s="0"/>
      <c r="GF398" s="0"/>
      <c r="GG398" s="0"/>
      <c r="GH398" s="0"/>
      <c r="GI398" s="0"/>
      <c r="GJ398" s="0"/>
      <c r="GK398" s="0"/>
      <c r="GL398" s="0"/>
      <c r="GM398" s="0"/>
      <c r="GN398" s="0"/>
      <c r="GO398" s="0"/>
      <c r="GP398" s="0"/>
      <c r="GQ398" s="0"/>
      <c r="GR398" s="0"/>
      <c r="GS398" s="0"/>
      <c r="GT398" s="0"/>
      <c r="GU398" s="0"/>
      <c r="GV398" s="0"/>
      <c r="GW398" s="0"/>
      <c r="GX398" s="0"/>
      <c r="GY398" s="0"/>
      <c r="GZ398" s="0"/>
      <c r="HA398" s="0"/>
      <c r="HB398" s="0"/>
      <c r="HC398" s="0"/>
      <c r="HD398" s="0"/>
      <c r="HE398" s="0"/>
      <c r="HF398" s="0"/>
      <c r="HG398" s="0"/>
      <c r="HH398" s="0"/>
      <c r="HI398" s="0"/>
      <c r="HJ398" s="0"/>
      <c r="HK398" s="0"/>
      <c r="HL398" s="0"/>
      <c r="HM398" s="0"/>
      <c r="HN398" s="0"/>
      <c r="HO398" s="0"/>
      <c r="HP398" s="0"/>
      <c r="HQ398" s="0"/>
      <c r="HR398" s="0"/>
      <c r="HS398" s="0"/>
      <c r="HT398" s="0"/>
      <c r="HU398" s="0"/>
      <c r="HV398" s="0"/>
      <c r="HW398" s="0"/>
      <c r="HX398" s="0"/>
      <c r="HY398" s="0"/>
      <c r="HZ398" s="0"/>
      <c r="IA398" s="0"/>
      <c r="IB398" s="0"/>
      <c r="IC398" s="0"/>
      <c r="ID398" s="0"/>
      <c r="IE398" s="0"/>
      <c r="IF398" s="0"/>
      <c r="IG398" s="0"/>
      <c r="IH398" s="0"/>
      <c r="II398" s="0"/>
      <c r="IJ398" s="0"/>
      <c r="IK398" s="0"/>
      <c r="IL398" s="0"/>
      <c r="IM398" s="0"/>
      <c r="IN398" s="0"/>
      <c r="IO398" s="0"/>
      <c r="IP398" s="0"/>
      <c r="IQ398" s="0"/>
      <c r="IR398" s="0"/>
      <c r="IS398" s="0"/>
      <c r="IT398" s="0"/>
      <c r="IU398" s="0"/>
      <c r="IV398" s="0"/>
      <c r="IW398" s="0"/>
    </row>
    <row r="399" customFormat="false" ht="12.75" hidden="false" customHeight="false" outlineLevel="0" collapsed="false">
      <c r="A399" s="43"/>
      <c r="B399" s="11" t="s">
        <v>42</v>
      </c>
      <c r="E399" s="3" t="s">
        <v>1181</v>
      </c>
      <c r="F399" s="3" t="s">
        <v>1182</v>
      </c>
      <c r="G399" s="6" t="s">
        <v>60</v>
      </c>
      <c r="H399" s="6" t="n">
        <v>6461</v>
      </c>
      <c r="I399" s="4" t="n">
        <v>765</v>
      </c>
      <c r="J399" s="4" t="s">
        <v>46</v>
      </c>
      <c r="L399" s="1" t="s">
        <v>47</v>
      </c>
      <c r="M399" s="3" t="s">
        <v>1183</v>
      </c>
      <c r="N399" s="45"/>
      <c r="O399" s="1" t="s">
        <v>68</v>
      </c>
      <c r="Q399" s="1" t="n">
        <v>532</v>
      </c>
      <c r="R399" s="1" t="n">
        <v>532</v>
      </c>
      <c r="S399" s="14" t="n">
        <f aca="false">+R399-Q399</f>
        <v>0</v>
      </c>
      <c r="T399" s="15" t="s">
        <v>63</v>
      </c>
      <c r="U399" s="1" t="n">
        <v>423</v>
      </c>
      <c r="V399" s="1" t="n">
        <v>423</v>
      </c>
      <c r="W399" s="1" t="n">
        <v>490</v>
      </c>
      <c r="X399" s="1" t="n">
        <v>490</v>
      </c>
      <c r="Y399" s="46" t="n">
        <f aca="false">+X399-V399</f>
        <v>67</v>
      </c>
      <c r="Z399" s="14" t="n">
        <f aca="false">+X399-W399</f>
        <v>0</v>
      </c>
      <c r="AA399" s="15" t="s">
        <v>63</v>
      </c>
      <c r="AB399" s="48"/>
      <c r="AC399" s="45"/>
      <c r="AD399" s="5" t="n">
        <v>311214</v>
      </c>
      <c r="AE399" s="5" t="n">
        <v>133217</v>
      </c>
      <c r="AF399" s="49" t="s">
        <v>52</v>
      </c>
      <c r="AG399" s="9" t="n">
        <v>0.14</v>
      </c>
      <c r="AH399" s="77" t="n">
        <v>9906</v>
      </c>
      <c r="AI399" s="1" t="s">
        <v>1184</v>
      </c>
      <c r="AJ399" s="52" t="s">
        <v>4</v>
      </c>
      <c r="AK399" s="4" t="s">
        <v>1185</v>
      </c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  <c r="CE399" s="0"/>
      <c r="CF399" s="0"/>
      <c r="CG399" s="0"/>
      <c r="CH399" s="0"/>
      <c r="CI399" s="0"/>
      <c r="CJ399" s="0"/>
      <c r="CK399" s="0"/>
      <c r="CL399" s="0"/>
      <c r="CM399" s="0"/>
      <c r="CN399" s="0"/>
      <c r="CO399" s="0"/>
      <c r="CP399" s="0"/>
      <c r="CQ399" s="0"/>
      <c r="CR399" s="0"/>
      <c r="CS399" s="0"/>
      <c r="CT399" s="0"/>
      <c r="CU399" s="0"/>
      <c r="CV399" s="0"/>
      <c r="CW399" s="0"/>
      <c r="CX399" s="0"/>
      <c r="CY399" s="0"/>
      <c r="CZ399" s="0"/>
      <c r="DA399" s="0"/>
      <c r="DB399" s="0"/>
      <c r="DC399" s="0"/>
      <c r="DD399" s="0"/>
      <c r="DE399" s="0"/>
      <c r="DF399" s="0"/>
      <c r="DG399" s="0"/>
      <c r="DH399" s="0"/>
      <c r="DI399" s="0"/>
      <c r="DJ399" s="0"/>
      <c r="DK399" s="0"/>
      <c r="DL399" s="0"/>
      <c r="DM399" s="0"/>
      <c r="DN399" s="0"/>
      <c r="DO399" s="0"/>
      <c r="DP399" s="0"/>
      <c r="DQ399" s="0"/>
      <c r="DR399" s="0"/>
      <c r="DS399" s="0"/>
      <c r="DT399" s="0"/>
      <c r="DU399" s="0"/>
      <c r="DV399" s="0"/>
      <c r="DW399" s="0"/>
      <c r="DX399" s="0"/>
      <c r="DY399" s="0"/>
      <c r="DZ399" s="0"/>
      <c r="EA399" s="0"/>
      <c r="EB399" s="0"/>
      <c r="EC399" s="0"/>
      <c r="ED399" s="0"/>
      <c r="EE399" s="0"/>
      <c r="EF399" s="0"/>
      <c r="EG399" s="0"/>
      <c r="EH399" s="0"/>
      <c r="EI399" s="0"/>
      <c r="EJ399" s="0"/>
      <c r="EK399" s="0"/>
      <c r="EL399" s="0"/>
      <c r="EM399" s="0"/>
      <c r="EN399" s="0"/>
      <c r="EO399" s="0"/>
      <c r="EP399" s="0"/>
      <c r="EQ399" s="0"/>
      <c r="ER399" s="0"/>
      <c r="ES399" s="0"/>
      <c r="ET399" s="0"/>
      <c r="EU399" s="0"/>
      <c r="EV399" s="0"/>
      <c r="EW399" s="0"/>
      <c r="EX399" s="0"/>
      <c r="EY399" s="0"/>
      <c r="EZ399" s="0"/>
      <c r="FA399" s="0"/>
      <c r="FB399" s="0"/>
      <c r="FC399" s="0"/>
      <c r="FD399" s="0"/>
      <c r="FE399" s="0"/>
      <c r="FF399" s="0"/>
      <c r="FG399" s="0"/>
      <c r="FH399" s="0"/>
      <c r="FI399" s="0"/>
      <c r="FJ399" s="0"/>
      <c r="FK399" s="0"/>
      <c r="FL399" s="0"/>
      <c r="FM399" s="0"/>
      <c r="FN399" s="0"/>
      <c r="FO399" s="0"/>
      <c r="FP399" s="0"/>
      <c r="FQ399" s="0"/>
      <c r="FR399" s="0"/>
      <c r="FS399" s="0"/>
      <c r="FT399" s="0"/>
      <c r="FU399" s="0"/>
      <c r="FV399" s="0"/>
      <c r="FW399" s="0"/>
      <c r="FX399" s="0"/>
      <c r="FY399" s="0"/>
      <c r="FZ399" s="0"/>
      <c r="GA399" s="0"/>
      <c r="GB399" s="0"/>
      <c r="GC399" s="0"/>
      <c r="GD399" s="0"/>
      <c r="GE399" s="0"/>
      <c r="GF399" s="0"/>
      <c r="GG399" s="0"/>
      <c r="GH399" s="0"/>
      <c r="GI399" s="0"/>
      <c r="GJ399" s="0"/>
      <c r="GK399" s="0"/>
      <c r="GL399" s="0"/>
      <c r="GM399" s="0"/>
      <c r="GN399" s="0"/>
      <c r="GO399" s="0"/>
      <c r="GP399" s="0"/>
      <c r="GQ399" s="0"/>
      <c r="GR399" s="0"/>
      <c r="GS399" s="0"/>
      <c r="GT399" s="0"/>
      <c r="GU399" s="0"/>
      <c r="GV399" s="0"/>
      <c r="GW399" s="0"/>
      <c r="GX399" s="0"/>
      <c r="GY399" s="0"/>
      <c r="GZ399" s="0"/>
      <c r="HA399" s="0"/>
      <c r="HB399" s="0"/>
      <c r="HC399" s="0"/>
      <c r="HD399" s="0"/>
      <c r="HE399" s="0"/>
      <c r="HF399" s="0"/>
      <c r="HG399" s="0"/>
      <c r="HH399" s="0"/>
      <c r="HI399" s="0"/>
      <c r="HJ399" s="0"/>
      <c r="HK399" s="0"/>
      <c r="HL399" s="0"/>
      <c r="HM399" s="0"/>
      <c r="HN399" s="0"/>
      <c r="HO399" s="0"/>
      <c r="HP399" s="0"/>
      <c r="HQ399" s="0"/>
      <c r="HR399" s="0"/>
      <c r="HS399" s="0"/>
      <c r="HT399" s="0"/>
      <c r="HU399" s="0"/>
      <c r="HV399" s="0"/>
      <c r="HW399" s="0"/>
      <c r="HX399" s="0"/>
      <c r="HY399" s="0"/>
      <c r="HZ399" s="0"/>
      <c r="IA399" s="0"/>
      <c r="IB399" s="0"/>
      <c r="IC399" s="0"/>
      <c r="ID399" s="0"/>
      <c r="IE399" s="0"/>
      <c r="IF399" s="0"/>
      <c r="IG399" s="0"/>
      <c r="IH399" s="0"/>
      <c r="II399" s="0"/>
      <c r="IJ399" s="0"/>
      <c r="IK399" s="0"/>
      <c r="IL399" s="0"/>
      <c r="IM399" s="0"/>
      <c r="IN399" s="0"/>
      <c r="IO399" s="0"/>
      <c r="IP399" s="0"/>
      <c r="IQ399" s="0"/>
      <c r="IR399" s="0"/>
      <c r="IS399" s="0"/>
      <c r="IT399" s="0"/>
      <c r="IU399" s="0"/>
      <c r="IV399" s="0"/>
      <c r="IW399" s="0"/>
    </row>
    <row r="400" customFormat="false" ht="12.75" hidden="false" customHeight="false" outlineLevel="0" collapsed="false">
      <c r="A400" s="43"/>
      <c r="B400" s="11"/>
      <c r="E400" s="3" t="s">
        <v>1186</v>
      </c>
      <c r="F400" s="3" t="s">
        <v>1130</v>
      </c>
      <c r="G400" s="6"/>
      <c r="H400" s="6" t="n">
        <v>5310</v>
      </c>
      <c r="I400" s="4"/>
      <c r="J400" s="4"/>
      <c r="L400" s="1"/>
      <c r="N400" s="45"/>
      <c r="O400" s="1" t="s">
        <v>318</v>
      </c>
      <c r="Q400" s="1"/>
      <c r="R400" s="1"/>
      <c r="S400" s="14"/>
      <c r="T400" s="15"/>
      <c r="U400" s="1" t="n">
        <v>1233</v>
      </c>
      <c r="V400" s="1" t="n">
        <v>1233</v>
      </c>
      <c r="W400" s="1" t="n">
        <v>984</v>
      </c>
      <c r="X400" s="1" t="n">
        <v>984</v>
      </c>
      <c r="Y400" s="46" t="n">
        <f aca="false">+X400-V400</f>
        <v>-249</v>
      </c>
      <c r="Z400" s="14"/>
      <c r="AA400" s="47" t="s">
        <v>69</v>
      </c>
      <c r="AB400" s="48"/>
      <c r="AC400" s="45"/>
      <c r="AD400" s="5"/>
      <c r="AE400" s="5" t="s">
        <v>202</v>
      </c>
      <c r="AF400" s="49"/>
      <c r="AG400" s="50"/>
      <c r="AH400" s="51"/>
      <c r="AI400" s="52"/>
      <c r="AJ400" s="52"/>
      <c r="AK400" s="4"/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  <c r="BC400" s="0"/>
      <c r="BD400" s="0"/>
      <c r="BE400" s="0"/>
      <c r="BF400" s="0"/>
      <c r="BG400" s="0"/>
      <c r="BH400" s="0"/>
      <c r="BI400" s="0"/>
      <c r="BJ400" s="0"/>
      <c r="BK400" s="0"/>
      <c r="BL400" s="0"/>
      <c r="BM400" s="0"/>
      <c r="BN400" s="0"/>
      <c r="BO400" s="0"/>
      <c r="BP400" s="0"/>
      <c r="BQ400" s="0"/>
      <c r="BR400" s="0"/>
      <c r="BS400" s="0"/>
      <c r="BT400" s="0"/>
      <c r="BU400" s="0"/>
      <c r="BV400" s="0"/>
      <c r="BW400" s="0"/>
      <c r="BX400" s="0"/>
      <c r="BY400" s="0"/>
      <c r="BZ400" s="0"/>
      <c r="CA400" s="0"/>
      <c r="CB400" s="0"/>
      <c r="CC400" s="0"/>
      <c r="CD400" s="0"/>
      <c r="CE400" s="0"/>
      <c r="CF400" s="0"/>
      <c r="CG400" s="0"/>
      <c r="CH400" s="0"/>
      <c r="CI400" s="0"/>
      <c r="CJ400" s="0"/>
      <c r="CK400" s="0"/>
      <c r="CL400" s="0"/>
      <c r="CM400" s="0"/>
      <c r="CN400" s="0"/>
      <c r="CO400" s="0"/>
      <c r="CP400" s="0"/>
      <c r="CQ400" s="0"/>
      <c r="CR400" s="0"/>
      <c r="CS400" s="0"/>
      <c r="CT400" s="0"/>
      <c r="CU400" s="0"/>
      <c r="CV400" s="0"/>
      <c r="CW400" s="0"/>
      <c r="CX400" s="0"/>
      <c r="CY400" s="0"/>
      <c r="CZ400" s="0"/>
      <c r="DA400" s="0"/>
      <c r="DB400" s="0"/>
      <c r="DC400" s="0"/>
      <c r="DD400" s="0"/>
      <c r="DE400" s="0"/>
      <c r="DF400" s="0"/>
      <c r="DG400" s="0"/>
      <c r="DH400" s="0"/>
      <c r="DI400" s="0"/>
      <c r="DJ400" s="0"/>
      <c r="DK400" s="0"/>
      <c r="DL400" s="0"/>
      <c r="DM400" s="0"/>
      <c r="DN400" s="0"/>
      <c r="DO400" s="0"/>
      <c r="DP400" s="0"/>
      <c r="DQ400" s="0"/>
      <c r="DR400" s="0"/>
      <c r="DS400" s="0"/>
      <c r="DT400" s="0"/>
      <c r="DU400" s="0"/>
      <c r="DV400" s="0"/>
      <c r="DW400" s="0"/>
      <c r="DX400" s="0"/>
      <c r="DY400" s="0"/>
      <c r="DZ400" s="0"/>
      <c r="EA400" s="0"/>
      <c r="EB400" s="0"/>
      <c r="EC400" s="0"/>
      <c r="ED400" s="0"/>
      <c r="EE400" s="0"/>
      <c r="EF400" s="0"/>
      <c r="EG400" s="0"/>
      <c r="EH400" s="0"/>
      <c r="EI400" s="0"/>
      <c r="EJ400" s="0"/>
      <c r="EK400" s="0"/>
      <c r="EL400" s="0"/>
      <c r="EM400" s="0"/>
      <c r="EN400" s="0"/>
      <c r="EO400" s="0"/>
      <c r="EP400" s="0"/>
      <c r="EQ400" s="0"/>
      <c r="ER400" s="0"/>
      <c r="ES400" s="0"/>
      <c r="ET400" s="0"/>
      <c r="EU400" s="0"/>
      <c r="EV400" s="0"/>
      <c r="EW400" s="0"/>
      <c r="EX400" s="0"/>
      <c r="EY400" s="0"/>
      <c r="EZ400" s="0"/>
      <c r="FA400" s="0"/>
      <c r="FB400" s="0"/>
      <c r="FC400" s="0"/>
      <c r="FD400" s="0"/>
      <c r="FE400" s="0"/>
      <c r="FF400" s="0"/>
      <c r="FG400" s="0"/>
      <c r="FH400" s="0"/>
      <c r="FI400" s="0"/>
      <c r="FJ400" s="0"/>
      <c r="FK400" s="0"/>
      <c r="FL400" s="0"/>
      <c r="FM400" s="0"/>
      <c r="FN400" s="0"/>
      <c r="FO400" s="0"/>
      <c r="FP400" s="0"/>
      <c r="FQ400" s="0"/>
      <c r="FR400" s="0"/>
      <c r="FS400" s="0"/>
      <c r="FT400" s="0"/>
      <c r="FU400" s="0"/>
      <c r="FV400" s="0"/>
      <c r="FW400" s="0"/>
      <c r="FX400" s="0"/>
      <c r="FY400" s="0"/>
      <c r="FZ400" s="0"/>
      <c r="GA400" s="0"/>
      <c r="GB400" s="0"/>
      <c r="GC400" s="0"/>
      <c r="GD400" s="0"/>
      <c r="GE400" s="0"/>
      <c r="GF400" s="0"/>
      <c r="GG400" s="0"/>
      <c r="GH400" s="0"/>
      <c r="GI400" s="0"/>
      <c r="GJ400" s="0"/>
      <c r="GK400" s="0"/>
      <c r="GL400" s="0"/>
      <c r="GM400" s="0"/>
      <c r="GN400" s="0"/>
      <c r="GO400" s="0"/>
      <c r="GP400" s="0"/>
      <c r="GQ400" s="0"/>
      <c r="GR400" s="0"/>
      <c r="GS400" s="0"/>
      <c r="GT400" s="0"/>
      <c r="GU400" s="0"/>
      <c r="GV400" s="0"/>
      <c r="GW400" s="0"/>
      <c r="GX400" s="0"/>
      <c r="GY400" s="0"/>
      <c r="GZ400" s="0"/>
      <c r="HA400" s="0"/>
      <c r="HB400" s="0"/>
      <c r="HC400" s="0"/>
      <c r="HD400" s="0"/>
      <c r="HE400" s="0"/>
      <c r="HF400" s="0"/>
      <c r="HG400" s="0"/>
      <c r="HH400" s="0"/>
      <c r="HI400" s="0"/>
      <c r="HJ400" s="0"/>
      <c r="HK400" s="0"/>
      <c r="HL400" s="0"/>
      <c r="HM400" s="0"/>
      <c r="HN400" s="0"/>
      <c r="HO400" s="0"/>
      <c r="HP400" s="0"/>
      <c r="HQ400" s="0"/>
      <c r="HR400" s="0"/>
      <c r="HS400" s="0"/>
      <c r="HT400" s="0"/>
      <c r="HU400" s="0"/>
      <c r="HV400" s="0"/>
      <c r="HW400" s="0"/>
      <c r="HX400" s="0"/>
      <c r="HY400" s="0"/>
      <c r="HZ400" s="0"/>
      <c r="IA400" s="0"/>
      <c r="IB400" s="0"/>
      <c r="IC400" s="0"/>
      <c r="ID400" s="0"/>
      <c r="IE400" s="0"/>
      <c r="IF400" s="0"/>
      <c r="IG400" s="0"/>
      <c r="IH400" s="0"/>
      <c r="II400" s="0"/>
      <c r="IJ400" s="0"/>
      <c r="IK400" s="0"/>
      <c r="IL400" s="0"/>
      <c r="IM400" s="0"/>
      <c r="IN400" s="0"/>
      <c r="IO400" s="0"/>
      <c r="IP400" s="0"/>
      <c r="IQ400" s="0"/>
      <c r="IR400" s="0"/>
      <c r="IS400" s="0"/>
      <c r="IT400" s="0"/>
      <c r="IU400" s="0"/>
      <c r="IV400" s="0"/>
      <c r="IW400" s="0"/>
    </row>
    <row r="401" customFormat="false" ht="12.75" hidden="false" customHeight="false" outlineLevel="0" collapsed="false">
      <c r="A401" s="43"/>
      <c r="B401" s="11" t="s">
        <v>42</v>
      </c>
      <c r="E401" s="3" t="s">
        <v>1187</v>
      </c>
      <c r="F401" s="3" t="s">
        <v>1188</v>
      </c>
      <c r="G401" s="6" t="s">
        <v>60</v>
      </c>
      <c r="H401" s="6" t="n">
        <v>6848</v>
      </c>
      <c r="I401" s="4" t="n">
        <v>766</v>
      </c>
      <c r="J401" s="4" t="s">
        <v>46</v>
      </c>
      <c r="L401" s="1" t="s">
        <v>47</v>
      </c>
      <c r="M401" s="3" t="s">
        <v>1189</v>
      </c>
      <c r="N401" s="45"/>
      <c r="O401" s="1" t="s">
        <v>663</v>
      </c>
      <c r="Q401" s="1" t="n">
        <v>329</v>
      </c>
      <c r="R401" s="1" t="n">
        <v>329</v>
      </c>
      <c r="S401" s="14" t="n">
        <f aca="false">+R401-Q401</f>
        <v>0</v>
      </c>
      <c r="T401" s="15" t="s">
        <v>89</v>
      </c>
      <c r="U401" s="1" t="n">
        <v>0</v>
      </c>
      <c r="V401" s="1" t="n">
        <v>149</v>
      </c>
      <c r="W401" s="1" t="n">
        <v>160</v>
      </c>
      <c r="X401" s="1" t="n">
        <v>160</v>
      </c>
      <c r="Y401" s="46" t="n">
        <f aca="false">+X401-V401</f>
        <v>11</v>
      </c>
      <c r="Z401" s="14" t="n">
        <f aca="false">+X401-W401</f>
        <v>0</v>
      </c>
      <c r="AA401" s="47" t="s">
        <v>69</v>
      </c>
      <c r="AB401" s="48"/>
      <c r="AC401" s="45"/>
      <c r="AD401" s="5" t="n">
        <v>313463</v>
      </c>
      <c r="AE401" s="5" t="n">
        <v>138992</v>
      </c>
      <c r="AF401" s="49" t="s">
        <v>52</v>
      </c>
      <c r="AG401" s="9" t="n">
        <v>0.33</v>
      </c>
      <c r="AH401" s="67" t="n">
        <v>9906</v>
      </c>
      <c r="AI401" s="5" t="s">
        <v>71</v>
      </c>
      <c r="AJ401" s="52" t="s">
        <v>4</v>
      </c>
      <c r="AK401" s="4" t="s">
        <v>1190</v>
      </c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  <c r="BC401" s="0"/>
      <c r="BD401" s="0"/>
      <c r="BE401" s="0"/>
      <c r="BF401" s="0"/>
      <c r="BG401" s="0"/>
      <c r="BH401" s="0"/>
      <c r="BI401" s="0"/>
      <c r="BJ401" s="0"/>
      <c r="BK401" s="0"/>
      <c r="BL401" s="0"/>
      <c r="BM401" s="0"/>
      <c r="BN401" s="0"/>
      <c r="BO401" s="0"/>
      <c r="BP401" s="0"/>
      <c r="BQ401" s="0"/>
      <c r="BR401" s="0"/>
      <c r="BS401" s="0"/>
      <c r="BT401" s="0"/>
      <c r="BU401" s="0"/>
      <c r="BV401" s="0"/>
      <c r="BW401" s="0"/>
      <c r="BX401" s="0"/>
      <c r="BY401" s="0"/>
      <c r="BZ401" s="0"/>
      <c r="CA401" s="0"/>
      <c r="CB401" s="0"/>
      <c r="CC401" s="0"/>
      <c r="CD401" s="0"/>
      <c r="CE401" s="0"/>
      <c r="CF401" s="0"/>
      <c r="CG401" s="0"/>
      <c r="CH401" s="0"/>
      <c r="CI401" s="0"/>
      <c r="CJ401" s="0"/>
      <c r="CK401" s="0"/>
      <c r="CL401" s="0"/>
      <c r="CM401" s="0"/>
      <c r="CN401" s="0"/>
      <c r="CO401" s="0"/>
      <c r="CP401" s="0"/>
      <c r="CQ401" s="0"/>
      <c r="CR401" s="0"/>
      <c r="CS401" s="0"/>
      <c r="CT401" s="0"/>
      <c r="CU401" s="0"/>
      <c r="CV401" s="0"/>
      <c r="CW401" s="0"/>
      <c r="CX401" s="0"/>
      <c r="CY401" s="0"/>
      <c r="CZ401" s="0"/>
      <c r="DA401" s="0"/>
      <c r="DB401" s="0"/>
      <c r="DC401" s="0"/>
      <c r="DD401" s="0"/>
      <c r="DE401" s="0"/>
      <c r="DF401" s="0"/>
      <c r="DG401" s="0"/>
      <c r="DH401" s="0"/>
      <c r="DI401" s="0"/>
      <c r="DJ401" s="0"/>
      <c r="DK401" s="0"/>
      <c r="DL401" s="0"/>
      <c r="DM401" s="0"/>
      <c r="DN401" s="0"/>
      <c r="DO401" s="0"/>
      <c r="DP401" s="0"/>
      <c r="DQ401" s="0"/>
      <c r="DR401" s="0"/>
      <c r="DS401" s="0"/>
      <c r="DT401" s="0"/>
      <c r="DU401" s="0"/>
      <c r="DV401" s="0"/>
      <c r="DW401" s="0"/>
      <c r="DX401" s="0"/>
      <c r="DY401" s="0"/>
      <c r="DZ401" s="0"/>
      <c r="EA401" s="0"/>
      <c r="EB401" s="0"/>
      <c r="EC401" s="0"/>
      <c r="ED401" s="0"/>
      <c r="EE401" s="0"/>
      <c r="EF401" s="0"/>
      <c r="EG401" s="0"/>
      <c r="EH401" s="0"/>
      <c r="EI401" s="0"/>
      <c r="EJ401" s="0"/>
      <c r="EK401" s="0"/>
      <c r="EL401" s="0"/>
      <c r="EM401" s="0"/>
      <c r="EN401" s="0"/>
      <c r="EO401" s="0"/>
      <c r="EP401" s="0"/>
      <c r="EQ401" s="0"/>
      <c r="ER401" s="0"/>
      <c r="ES401" s="0"/>
      <c r="ET401" s="0"/>
      <c r="EU401" s="0"/>
      <c r="EV401" s="0"/>
      <c r="EW401" s="0"/>
      <c r="EX401" s="0"/>
      <c r="EY401" s="0"/>
      <c r="EZ401" s="0"/>
      <c r="FA401" s="0"/>
      <c r="FB401" s="0"/>
      <c r="FC401" s="0"/>
      <c r="FD401" s="0"/>
      <c r="FE401" s="0"/>
      <c r="FF401" s="0"/>
      <c r="FG401" s="0"/>
      <c r="FH401" s="0"/>
      <c r="FI401" s="0"/>
      <c r="FJ401" s="0"/>
      <c r="FK401" s="0"/>
      <c r="FL401" s="0"/>
      <c r="FM401" s="0"/>
      <c r="FN401" s="0"/>
      <c r="FO401" s="0"/>
      <c r="FP401" s="0"/>
      <c r="FQ401" s="0"/>
      <c r="FR401" s="0"/>
      <c r="FS401" s="0"/>
      <c r="FT401" s="0"/>
      <c r="FU401" s="0"/>
      <c r="FV401" s="0"/>
      <c r="FW401" s="0"/>
      <c r="FX401" s="0"/>
      <c r="FY401" s="0"/>
      <c r="FZ401" s="0"/>
      <c r="GA401" s="0"/>
      <c r="GB401" s="0"/>
      <c r="GC401" s="0"/>
      <c r="GD401" s="0"/>
      <c r="GE401" s="0"/>
      <c r="GF401" s="0"/>
      <c r="GG401" s="0"/>
      <c r="GH401" s="0"/>
      <c r="GI401" s="0"/>
      <c r="GJ401" s="0"/>
      <c r="GK401" s="0"/>
      <c r="GL401" s="0"/>
      <c r="GM401" s="0"/>
      <c r="GN401" s="0"/>
      <c r="GO401" s="0"/>
      <c r="GP401" s="0"/>
      <c r="GQ401" s="0"/>
      <c r="GR401" s="0"/>
      <c r="GS401" s="0"/>
      <c r="GT401" s="0"/>
      <c r="GU401" s="0"/>
      <c r="GV401" s="0"/>
      <c r="GW401" s="0"/>
      <c r="GX401" s="0"/>
      <c r="GY401" s="0"/>
      <c r="GZ401" s="0"/>
      <c r="HA401" s="0"/>
      <c r="HB401" s="0"/>
      <c r="HC401" s="0"/>
      <c r="HD401" s="0"/>
      <c r="HE401" s="0"/>
      <c r="HF401" s="0"/>
      <c r="HG401" s="0"/>
      <c r="HH401" s="0"/>
      <c r="HI401" s="0"/>
      <c r="HJ401" s="0"/>
      <c r="HK401" s="0"/>
      <c r="HL401" s="0"/>
      <c r="HM401" s="0"/>
      <c r="HN401" s="0"/>
      <c r="HO401" s="0"/>
      <c r="HP401" s="0"/>
      <c r="HQ401" s="0"/>
      <c r="HR401" s="0"/>
      <c r="HS401" s="0"/>
      <c r="HT401" s="0"/>
      <c r="HU401" s="0"/>
      <c r="HV401" s="0"/>
      <c r="HW401" s="0"/>
      <c r="HX401" s="0"/>
      <c r="HY401" s="0"/>
      <c r="HZ401" s="0"/>
      <c r="IA401" s="0"/>
      <c r="IB401" s="0"/>
      <c r="IC401" s="0"/>
      <c r="ID401" s="0"/>
      <c r="IE401" s="0"/>
      <c r="IF401" s="0"/>
      <c r="IG401" s="0"/>
      <c r="IH401" s="0"/>
      <c r="II401" s="0"/>
      <c r="IJ401" s="0"/>
      <c r="IK401" s="0"/>
      <c r="IL401" s="0"/>
      <c r="IM401" s="0"/>
      <c r="IN401" s="0"/>
      <c r="IO401" s="0"/>
      <c r="IP401" s="0"/>
      <c r="IQ401" s="0"/>
      <c r="IR401" s="0"/>
      <c r="IS401" s="0"/>
      <c r="IT401" s="0"/>
      <c r="IU401" s="0"/>
      <c r="IV401" s="0"/>
      <c r="IW401" s="0"/>
    </row>
    <row r="402" customFormat="false" ht="12.75" hidden="false" customHeight="false" outlineLevel="0" collapsed="false">
      <c r="A402" s="43"/>
      <c r="B402" s="11" t="s">
        <v>42</v>
      </c>
      <c r="C402" s="68"/>
      <c r="D402" s="1"/>
      <c r="E402" s="3" t="s">
        <v>1191</v>
      </c>
      <c r="F402" s="3" t="s">
        <v>1192</v>
      </c>
      <c r="G402" s="6" t="s">
        <v>60</v>
      </c>
      <c r="H402" s="6" t="n">
        <v>6427</v>
      </c>
      <c r="I402" s="4" t="n">
        <v>766</v>
      </c>
      <c r="J402" s="4" t="s">
        <v>46</v>
      </c>
      <c r="L402" s="1" t="s">
        <v>47</v>
      </c>
      <c r="M402" s="3" t="s">
        <v>1193</v>
      </c>
      <c r="N402" s="45"/>
      <c r="O402" s="1" t="s">
        <v>663</v>
      </c>
      <c r="Q402" s="1" t="n">
        <v>632</v>
      </c>
      <c r="R402" s="1" t="n">
        <v>632</v>
      </c>
      <c r="S402" s="14" t="n">
        <f aca="false">+R402-Q402</f>
        <v>0</v>
      </c>
      <c r="T402" s="15" t="s">
        <v>1165</v>
      </c>
      <c r="U402" s="1" t="n">
        <v>0</v>
      </c>
      <c r="V402" s="1" t="n">
        <v>697</v>
      </c>
      <c r="W402" s="1" t="n">
        <v>660</v>
      </c>
      <c r="X402" s="1" t="n">
        <v>660</v>
      </c>
      <c r="Y402" s="46" t="n">
        <f aca="false">+X402-V402</f>
        <v>-37</v>
      </c>
      <c r="Z402" s="14" t="n">
        <f aca="false">+X402-W402</f>
        <v>0</v>
      </c>
      <c r="AA402" s="15" t="s">
        <v>63</v>
      </c>
      <c r="AB402" s="48"/>
      <c r="AC402" s="45"/>
      <c r="AD402" s="5" t="n">
        <v>309683</v>
      </c>
      <c r="AE402" s="5" t="n">
        <v>138540</v>
      </c>
      <c r="AF402" s="49" t="s">
        <v>52</v>
      </c>
      <c r="AG402" s="9" t="n">
        <v>0.127</v>
      </c>
      <c r="AH402" s="77" t="n">
        <v>9910</v>
      </c>
      <c r="AI402" s="1" t="s">
        <v>264</v>
      </c>
      <c r="AJ402" s="52" t="s">
        <v>4</v>
      </c>
      <c r="AK402" s="4" t="s">
        <v>1194</v>
      </c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  <c r="BC402" s="0"/>
      <c r="BD402" s="0"/>
      <c r="BE402" s="0"/>
      <c r="BF402" s="0"/>
      <c r="BG402" s="0"/>
      <c r="BH402" s="0"/>
      <c r="BI402" s="0"/>
      <c r="BJ402" s="0"/>
      <c r="BK402" s="0"/>
      <c r="BL402" s="0"/>
      <c r="BM402" s="0"/>
      <c r="BN402" s="0"/>
      <c r="BO402" s="0"/>
      <c r="BP402" s="0"/>
      <c r="BQ402" s="0"/>
      <c r="BR402" s="0"/>
      <c r="BS402" s="0"/>
      <c r="BT402" s="0"/>
      <c r="BU402" s="0"/>
      <c r="BV402" s="0"/>
      <c r="BW402" s="0"/>
      <c r="BX402" s="0"/>
      <c r="BY402" s="0"/>
      <c r="BZ402" s="0"/>
      <c r="CA402" s="0"/>
      <c r="CB402" s="0"/>
      <c r="CC402" s="0"/>
      <c r="CD402" s="0"/>
      <c r="CE402" s="0"/>
      <c r="CF402" s="0"/>
      <c r="CG402" s="0"/>
      <c r="CH402" s="0"/>
      <c r="CI402" s="0"/>
      <c r="CJ402" s="0"/>
      <c r="CK402" s="0"/>
      <c r="CL402" s="0"/>
      <c r="CM402" s="0"/>
      <c r="CN402" s="0"/>
      <c r="CO402" s="0"/>
      <c r="CP402" s="0"/>
      <c r="CQ402" s="0"/>
      <c r="CR402" s="0"/>
      <c r="CS402" s="0"/>
      <c r="CT402" s="0"/>
      <c r="CU402" s="0"/>
      <c r="CV402" s="0"/>
      <c r="CW402" s="0"/>
      <c r="CX402" s="0"/>
      <c r="CY402" s="0"/>
      <c r="CZ402" s="0"/>
      <c r="DA402" s="0"/>
      <c r="DB402" s="0"/>
      <c r="DC402" s="0"/>
      <c r="DD402" s="0"/>
      <c r="DE402" s="0"/>
      <c r="DF402" s="0"/>
      <c r="DG402" s="0"/>
      <c r="DH402" s="0"/>
      <c r="DI402" s="0"/>
      <c r="DJ402" s="0"/>
      <c r="DK402" s="0"/>
      <c r="DL402" s="0"/>
      <c r="DM402" s="0"/>
      <c r="DN402" s="0"/>
      <c r="DO402" s="0"/>
      <c r="DP402" s="0"/>
      <c r="DQ402" s="0"/>
      <c r="DR402" s="0"/>
      <c r="DS402" s="0"/>
      <c r="DT402" s="0"/>
      <c r="DU402" s="0"/>
      <c r="DV402" s="0"/>
      <c r="DW402" s="0"/>
      <c r="DX402" s="0"/>
      <c r="DY402" s="0"/>
      <c r="DZ402" s="0"/>
      <c r="EA402" s="0"/>
      <c r="EB402" s="0"/>
      <c r="EC402" s="0"/>
      <c r="ED402" s="0"/>
      <c r="EE402" s="0"/>
      <c r="EF402" s="0"/>
      <c r="EG402" s="0"/>
      <c r="EH402" s="0"/>
      <c r="EI402" s="0"/>
      <c r="EJ402" s="0"/>
      <c r="EK402" s="0"/>
      <c r="EL402" s="0"/>
      <c r="EM402" s="0"/>
      <c r="EN402" s="0"/>
      <c r="EO402" s="0"/>
      <c r="EP402" s="0"/>
      <c r="EQ402" s="0"/>
      <c r="ER402" s="0"/>
      <c r="ES402" s="0"/>
      <c r="ET402" s="0"/>
      <c r="EU402" s="0"/>
      <c r="EV402" s="0"/>
      <c r="EW402" s="0"/>
      <c r="EX402" s="0"/>
      <c r="EY402" s="0"/>
      <c r="EZ402" s="0"/>
      <c r="FA402" s="0"/>
      <c r="FB402" s="0"/>
      <c r="FC402" s="0"/>
      <c r="FD402" s="0"/>
      <c r="FE402" s="0"/>
      <c r="FF402" s="0"/>
      <c r="FG402" s="0"/>
      <c r="FH402" s="0"/>
      <c r="FI402" s="0"/>
      <c r="FJ402" s="0"/>
      <c r="FK402" s="0"/>
      <c r="FL402" s="0"/>
      <c r="FM402" s="0"/>
      <c r="FN402" s="0"/>
      <c r="FO402" s="0"/>
      <c r="FP402" s="0"/>
      <c r="FQ402" s="0"/>
      <c r="FR402" s="0"/>
      <c r="FS402" s="0"/>
      <c r="FT402" s="0"/>
      <c r="FU402" s="0"/>
      <c r="FV402" s="0"/>
      <c r="FW402" s="0"/>
      <c r="FX402" s="0"/>
      <c r="FY402" s="0"/>
      <c r="FZ402" s="0"/>
      <c r="GA402" s="0"/>
      <c r="GB402" s="0"/>
      <c r="GC402" s="0"/>
      <c r="GD402" s="0"/>
      <c r="GE402" s="0"/>
      <c r="GF402" s="0"/>
      <c r="GG402" s="0"/>
      <c r="GH402" s="0"/>
      <c r="GI402" s="0"/>
      <c r="GJ402" s="0"/>
      <c r="GK402" s="0"/>
      <c r="GL402" s="0"/>
      <c r="GM402" s="0"/>
      <c r="GN402" s="0"/>
      <c r="GO402" s="0"/>
      <c r="GP402" s="0"/>
      <c r="GQ402" s="0"/>
      <c r="GR402" s="0"/>
      <c r="GS402" s="0"/>
      <c r="GT402" s="0"/>
      <c r="GU402" s="0"/>
      <c r="GV402" s="0"/>
      <c r="GW402" s="0"/>
      <c r="GX402" s="0"/>
      <c r="GY402" s="0"/>
      <c r="GZ402" s="0"/>
      <c r="HA402" s="0"/>
      <c r="HB402" s="0"/>
      <c r="HC402" s="0"/>
      <c r="HD402" s="0"/>
      <c r="HE402" s="0"/>
      <c r="HF402" s="0"/>
      <c r="HG402" s="0"/>
      <c r="HH402" s="0"/>
      <c r="HI402" s="0"/>
      <c r="HJ402" s="0"/>
      <c r="HK402" s="0"/>
      <c r="HL402" s="0"/>
      <c r="HM402" s="0"/>
      <c r="HN402" s="0"/>
      <c r="HO402" s="0"/>
      <c r="HP402" s="0"/>
      <c r="HQ402" s="0"/>
      <c r="HR402" s="0"/>
      <c r="HS402" s="0"/>
      <c r="HT402" s="0"/>
      <c r="HU402" s="0"/>
      <c r="HV402" s="0"/>
      <c r="HW402" s="0"/>
      <c r="HX402" s="0"/>
      <c r="HY402" s="0"/>
      <c r="HZ402" s="0"/>
      <c r="IA402" s="0"/>
      <c r="IB402" s="0"/>
      <c r="IC402" s="0"/>
      <c r="ID402" s="0"/>
      <c r="IE402" s="0"/>
      <c r="IF402" s="0"/>
      <c r="IG402" s="0"/>
      <c r="IH402" s="0"/>
      <c r="II402" s="0"/>
      <c r="IJ402" s="0"/>
      <c r="IK402" s="0"/>
      <c r="IL402" s="0"/>
      <c r="IM402" s="0"/>
      <c r="IN402" s="0"/>
      <c r="IO402" s="0"/>
      <c r="IP402" s="0"/>
      <c r="IQ402" s="0"/>
      <c r="IR402" s="0"/>
      <c r="IS402" s="0"/>
      <c r="IT402" s="0"/>
      <c r="IU402" s="0"/>
      <c r="IV402" s="0"/>
      <c r="IW402" s="0"/>
    </row>
    <row r="403" customFormat="false" ht="22.5" hidden="false" customHeight="false" outlineLevel="0" collapsed="false">
      <c r="A403" s="54"/>
      <c r="B403" s="55" t="n">
        <v>36390</v>
      </c>
      <c r="C403" s="56"/>
      <c r="D403" s="57"/>
      <c r="E403" s="70" t="s">
        <v>740</v>
      </c>
      <c r="F403" s="70" t="s">
        <v>741</v>
      </c>
      <c r="G403" s="58" t="s">
        <v>60</v>
      </c>
      <c r="H403" s="62" t="n">
        <v>680</v>
      </c>
      <c r="I403" s="53"/>
      <c r="J403" s="79"/>
      <c r="K403" s="53"/>
      <c r="L403" s="70"/>
      <c r="M403" s="70" t="s">
        <v>751</v>
      </c>
      <c r="N403" s="53" t="s">
        <v>152</v>
      </c>
      <c r="O403" s="53" t="s">
        <v>68</v>
      </c>
      <c r="P403" s="60"/>
      <c r="Q403" s="53" t="n">
        <v>200</v>
      </c>
      <c r="R403" s="53" t="n">
        <v>200</v>
      </c>
      <c r="S403" s="61" t="n">
        <f aca="false">+R403-Q403</f>
        <v>0</v>
      </c>
      <c r="T403" s="47" t="s">
        <v>1195</v>
      </c>
      <c r="U403" s="53" t="n">
        <v>150</v>
      </c>
      <c r="V403" s="53" t="n">
        <v>150</v>
      </c>
      <c r="W403" s="53" t="n">
        <v>181</v>
      </c>
      <c r="X403" s="53" t="n">
        <v>181</v>
      </c>
      <c r="Y403" s="46" t="n">
        <f aca="false">+X403-V403</f>
        <v>31</v>
      </c>
      <c r="Z403" s="61" t="n">
        <f aca="false">+X403-W403</f>
        <v>0</v>
      </c>
      <c r="AA403" s="47" t="s">
        <v>69</v>
      </c>
      <c r="AB403" s="71"/>
      <c r="AD403" s="62"/>
      <c r="AE403" s="62" t="n">
        <v>126270</v>
      </c>
      <c r="AF403" s="59" t="s">
        <v>70</v>
      </c>
      <c r="AG403" s="64"/>
      <c r="AH403" s="80"/>
      <c r="AI403" s="66"/>
      <c r="AJ403" s="66" t="s">
        <v>4</v>
      </c>
      <c r="AK403" s="53" t="s">
        <v>1196</v>
      </c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  <c r="BC403" s="0"/>
      <c r="BD403" s="0"/>
      <c r="BE403" s="0"/>
      <c r="BF403" s="0"/>
      <c r="BG403" s="0"/>
      <c r="BH403" s="0"/>
      <c r="BI403" s="0"/>
      <c r="BJ403" s="0"/>
      <c r="BK403" s="0"/>
      <c r="BL403" s="0"/>
      <c r="BM403" s="0"/>
      <c r="BN403" s="0"/>
      <c r="BO403" s="0"/>
      <c r="BP403" s="0"/>
      <c r="BQ403" s="0"/>
      <c r="BR403" s="0"/>
      <c r="BS403" s="0"/>
      <c r="BT403" s="0"/>
      <c r="BU403" s="0"/>
      <c r="BV403" s="0"/>
      <c r="BW403" s="0"/>
      <c r="BX403" s="0"/>
      <c r="BY403" s="0"/>
      <c r="BZ403" s="0"/>
      <c r="CA403" s="0"/>
      <c r="CB403" s="0"/>
      <c r="CC403" s="0"/>
      <c r="CD403" s="0"/>
      <c r="CE403" s="0"/>
      <c r="CF403" s="0"/>
      <c r="CG403" s="0"/>
      <c r="CH403" s="0"/>
      <c r="CI403" s="0"/>
      <c r="CJ403" s="0"/>
      <c r="CK403" s="0"/>
      <c r="CL403" s="0"/>
      <c r="CM403" s="0"/>
      <c r="CN403" s="0"/>
      <c r="CO403" s="0"/>
      <c r="CP403" s="0"/>
      <c r="CQ403" s="0"/>
      <c r="CR403" s="0"/>
      <c r="CS403" s="0"/>
      <c r="CT403" s="0"/>
      <c r="CU403" s="0"/>
      <c r="CV403" s="0"/>
      <c r="CW403" s="0"/>
      <c r="CX403" s="0"/>
      <c r="CY403" s="0"/>
      <c r="CZ403" s="0"/>
      <c r="DA403" s="0"/>
      <c r="DB403" s="0"/>
      <c r="DC403" s="0"/>
      <c r="DD403" s="0"/>
      <c r="DE403" s="0"/>
      <c r="DF403" s="0"/>
      <c r="DG403" s="0"/>
      <c r="DH403" s="0"/>
      <c r="DI403" s="0"/>
      <c r="DJ403" s="0"/>
      <c r="DK403" s="0"/>
      <c r="DL403" s="0"/>
      <c r="DM403" s="0"/>
      <c r="DN403" s="0"/>
      <c r="DO403" s="0"/>
      <c r="DP403" s="0"/>
      <c r="DQ403" s="0"/>
      <c r="DR403" s="0"/>
      <c r="DS403" s="0"/>
      <c r="DT403" s="0"/>
      <c r="DU403" s="0"/>
      <c r="DV403" s="0"/>
      <c r="DW403" s="0"/>
      <c r="DX403" s="0"/>
      <c r="DY403" s="0"/>
      <c r="DZ403" s="0"/>
      <c r="EA403" s="0"/>
      <c r="EB403" s="0"/>
      <c r="EC403" s="0"/>
      <c r="ED403" s="0"/>
      <c r="EE403" s="0"/>
      <c r="EF403" s="0"/>
      <c r="EG403" s="0"/>
      <c r="EH403" s="0"/>
      <c r="EI403" s="0"/>
      <c r="EJ403" s="0"/>
      <c r="EK403" s="0"/>
      <c r="EL403" s="0"/>
      <c r="EM403" s="0"/>
      <c r="EN403" s="0"/>
      <c r="EO403" s="0"/>
      <c r="EP403" s="0"/>
      <c r="EQ403" s="0"/>
      <c r="ER403" s="0"/>
      <c r="ES403" s="0"/>
      <c r="ET403" s="0"/>
      <c r="EU403" s="0"/>
      <c r="EV403" s="0"/>
      <c r="EW403" s="0"/>
      <c r="EX403" s="0"/>
      <c r="EY403" s="0"/>
      <c r="EZ403" s="0"/>
      <c r="FA403" s="0"/>
      <c r="FB403" s="0"/>
      <c r="FC403" s="0"/>
      <c r="FD403" s="0"/>
      <c r="FE403" s="0"/>
      <c r="FF403" s="0"/>
      <c r="FG403" s="0"/>
      <c r="FH403" s="0"/>
      <c r="FI403" s="0"/>
      <c r="FJ403" s="0"/>
      <c r="FK403" s="0"/>
      <c r="FL403" s="0"/>
      <c r="FM403" s="0"/>
      <c r="FN403" s="0"/>
      <c r="FO403" s="0"/>
      <c r="FP403" s="0"/>
      <c r="FQ403" s="0"/>
      <c r="FR403" s="0"/>
      <c r="FS403" s="0"/>
      <c r="FT403" s="0"/>
      <c r="FU403" s="0"/>
      <c r="FV403" s="0"/>
      <c r="FW403" s="0"/>
      <c r="FX403" s="0"/>
      <c r="FY403" s="0"/>
      <c r="FZ403" s="0"/>
      <c r="GA403" s="0"/>
      <c r="GB403" s="0"/>
      <c r="GC403" s="0"/>
      <c r="GD403" s="0"/>
      <c r="GE403" s="0"/>
      <c r="GF403" s="0"/>
      <c r="GG403" s="0"/>
      <c r="GH403" s="0"/>
      <c r="GI403" s="0"/>
      <c r="GJ403" s="0"/>
      <c r="GK403" s="0"/>
      <c r="GL403" s="0"/>
      <c r="GM403" s="0"/>
      <c r="GN403" s="0"/>
      <c r="GO403" s="0"/>
      <c r="GP403" s="0"/>
      <c r="GQ403" s="0"/>
      <c r="GR403" s="0"/>
      <c r="GS403" s="0"/>
      <c r="GT403" s="0"/>
      <c r="GU403" s="0"/>
      <c r="GV403" s="0"/>
      <c r="GW403" s="0"/>
      <c r="GX403" s="0"/>
      <c r="GY403" s="0"/>
      <c r="GZ403" s="0"/>
      <c r="HA403" s="0"/>
      <c r="HB403" s="0"/>
      <c r="HC403" s="0"/>
      <c r="HD403" s="0"/>
      <c r="HE403" s="0"/>
      <c r="HF403" s="0"/>
      <c r="HG403" s="0"/>
      <c r="HH403" s="0"/>
      <c r="HI403" s="0"/>
      <c r="HJ403" s="0"/>
      <c r="HK403" s="0"/>
      <c r="HL403" s="0"/>
      <c r="HM403" s="0"/>
      <c r="HN403" s="0"/>
      <c r="HO403" s="0"/>
      <c r="HP403" s="0"/>
      <c r="HQ403" s="0"/>
      <c r="HR403" s="0"/>
      <c r="HS403" s="0"/>
      <c r="HT403" s="0"/>
      <c r="HU403" s="0"/>
      <c r="HV403" s="0"/>
      <c r="HW403" s="0"/>
      <c r="HX403" s="0"/>
      <c r="HY403" s="0"/>
      <c r="HZ403" s="0"/>
      <c r="IA403" s="0"/>
      <c r="IB403" s="0"/>
      <c r="IC403" s="0"/>
      <c r="ID403" s="0"/>
      <c r="IE403" s="0"/>
      <c r="IF403" s="0"/>
      <c r="IG403" s="0"/>
      <c r="IH403" s="0"/>
      <c r="II403" s="0"/>
      <c r="IJ403" s="0"/>
      <c r="IK403" s="0"/>
      <c r="IL403" s="0"/>
      <c r="IM403" s="0"/>
      <c r="IN403" s="0"/>
      <c r="IO403" s="0"/>
      <c r="IP403" s="0"/>
      <c r="IQ403" s="0"/>
      <c r="IR403" s="0"/>
      <c r="IS403" s="0"/>
      <c r="IT403" s="0"/>
      <c r="IU403" s="0"/>
      <c r="IV403" s="0"/>
      <c r="IW403" s="0"/>
    </row>
    <row r="404" customFormat="false" ht="12.75" hidden="false" customHeight="false" outlineLevel="0" collapsed="false">
      <c r="A404" s="54"/>
      <c r="B404" s="55" t="s">
        <v>42</v>
      </c>
      <c r="C404" s="56"/>
      <c r="D404" s="57"/>
      <c r="E404" s="56" t="s">
        <v>740</v>
      </c>
      <c r="F404" s="56" t="s">
        <v>1197</v>
      </c>
      <c r="G404" s="58" t="s">
        <v>60</v>
      </c>
      <c r="H404" s="58" t="n">
        <v>4050</v>
      </c>
      <c r="I404" s="57" t="n">
        <v>600</v>
      </c>
      <c r="J404" s="57" t="s">
        <v>46</v>
      </c>
      <c r="K404" s="57"/>
      <c r="L404" s="53" t="s">
        <v>47</v>
      </c>
      <c r="M404" s="56" t="s">
        <v>742</v>
      </c>
      <c r="N404" s="0"/>
      <c r="O404" s="53" t="s">
        <v>105</v>
      </c>
      <c r="P404" s="60"/>
      <c r="Q404" s="53" t="n">
        <v>163</v>
      </c>
      <c r="R404" s="53" t="n">
        <v>163</v>
      </c>
      <c r="S404" s="61" t="n">
        <f aca="false">+R404-Q404</f>
        <v>0</v>
      </c>
      <c r="T404" s="47" t="s">
        <v>63</v>
      </c>
      <c r="U404" s="53" t="n">
        <v>129</v>
      </c>
      <c r="V404" s="53" t="n">
        <v>129</v>
      </c>
      <c r="W404" s="53" t="n">
        <v>207</v>
      </c>
      <c r="X404" s="53" t="n">
        <v>207</v>
      </c>
      <c r="Y404" s="46" t="n">
        <f aca="false">+X404-V404</f>
        <v>78</v>
      </c>
      <c r="Z404" s="61" t="n">
        <f aca="false">+X404-W404</f>
        <v>0</v>
      </c>
      <c r="AA404" s="47" t="s">
        <v>69</v>
      </c>
      <c r="AB404" s="71"/>
      <c r="AD404" s="62" t="n">
        <v>311268</v>
      </c>
      <c r="AE404" s="62" t="n">
        <v>133227</v>
      </c>
      <c r="AF404" s="63" t="s">
        <v>52</v>
      </c>
      <c r="AG404" s="84" t="n">
        <v>0.33</v>
      </c>
      <c r="AH404" s="135" t="n">
        <v>9905</v>
      </c>
      <c r="AI404" s="5" t="s">
        <v>71</v>
      </c>
      <c r="AJ404" s="66" t="s">
        <v>4</v>
      </c>
      <c r="AK404" s="57" t="s">
        <v>1198</v>
      </c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  <c r="CE404" s="0"/>
      <c r="CF404" s="0"/>
      <c r="CG404" s="0"/>
      <c r="CH404" s="0"/>
      <c r="CI404" s="0"/>
      <c r="CJ404" s="0"/>
      <c r="CK404" s="0"/>
      <c r="CL404" s="0"/>
      <c r="CM404" s="0"/>
      <c r="CN404" s="0"/>
      <c r="CO404" s="0"/>
      <c r="CP404" s="0"/>
      <c r="CQ404" s="0"/>
      <c r="CR404" s="0"/>
      <c r="CS404" s="0"/>
      <c r="CT404" s="0"/>
      <c r="CU404" s="0"/>
      <c r="CV404" s="0"/>
      <c r="CW404" s="0"/>
      <c r="CX404" s="0"/>
      <c r="CY404" s="0"/>
      <c r="CZ404" s="0"/>
      <c r="DA404" s="0"/>
      <c r="DB404" s="0"/>
      <c r="DC404" s="0"/>
      <c r="DD404" s="0"/>
      <c r="DE404" s="0"/>
      <c r="DF404" s="0"/>
      <c r="DG404" s="0"/>
      <c r="DH404" s="0"/>
      <c r="DI404" s="0"/>
      <c r="DJ404" s="0"/>
      <c r="DK404" s="0"/>
      <c r="DL404" s="0"/>
      <c r="DM404" s="0"/>
      <c r="DN404" s="0"/>
      <c r="DO404" s="0"/>
      <c r="DP404" s="0"/>
      <c r="DQ404" s="0"/>
      <c r="DR404" s="0"/>
      <c r="DS404" s="0"/>
      <c r="DT404" s="0"/>
      <c r="DU404" s="0"/>
      <c r="DV404" s="0"/>
      <c r="DW404" s="0"/>
      <c r="DX404" s="0"/>
      <c r="DY404" s="0"/>
      <c r="DZ404" s="0"/>
      <c r="EA404" s="0"/>
      <c r="EB404" s="0"/>
      <c r="EC404" s="0"/>
      <c r="ED404" s="0"/>
      <c r="EE404" s="0"/>
      <c r="EF404" s="0"/>
      <c r="EG404" s="0"/>
      <c r="EH404" s="0"/>
      <c r="EI404" s="0"/>
      <c r="EJ404" s="0"/>
      <c r="EK404" s="0"/>
      <c r="EL404" s="0"/>
      <c r="EM404" s="0"/>
      <c r="EN404" s="0"/>
      <c r="EO404" s="0"/>
      <c r="EP404" s="0"/>
      <c r="EQ404" s="0"/>
      <c r="ER404" s="0"/>
      <c r="ES404" s="0"/>
      <c r="ET404" s="0"/>
      <c r="EU404" s="0"/>
      <c r="EV404" s="0"/>
      <c r="EW404" s="0"/>
      <c r="EX404" s="0"/>
      <c r="EY404" s="0"/>
      <c r="EZ404" s="0"/>
      <c r="FA404" s="0"/>
      <c r="FB404" s="0"/>
      <c r="FC404" s="0"/>
      <c r="FD404" s="0"/>
      <c r="FE404" s="0"/>
      <c r="FF404" s="0"/>
      <c r="FG404" s="0"/>
      <c r="FH404" s="0"/>
      <c r="FI404" s="0"/>
      <c r="FJ404" s="0"/>
      <c r="FK404" s="0"/>
      <c r="FL404" s="0"/>
      <c r="FM404" s="0"/>
      <c r="FN404" s="0"/>
      <c r="FO404" s="0"/>
      <c r="FP404" s="0"/>
      <c r="FQ404" s="0"/>
      <c r="FR404" s="0"/>
      <c r="FS404" s="0"/>
      <c r="FT404" s="0"/>
      <c r="FU404" s="0"/>
      <c r="FV404" s="0"/>
      <c r="FW404" s="0"/>
      <c r="FX404" s="0"/>
      <c r="FY404" s="0"/>
      <c r="FZ404" s="0"/>
      <c r="GA404" s="0"/>
      <c r="GB404" s="0"/>
      <c r="GC404" s="0"/>
      <c r="GD404" s="0"/>
      <c r="GE404" s="0"/>
      <c r="GF404" s="0"/>
      <c r="GG404" s="0"/>
      <c r="GH404" s="0"/>
      <c r="GI404" s="0"/>
      <c r="GJ404" s="0"/>
      <c r="GK404" s="0"/>
      <c r="GL404" s="0"/>
      <c r="GM404" s="0"/>
      <c r="GN404" s="0"/>
      <c r="GO404" s="0"/>
      <c r="GP404" s="0"/>
      <c r="GQ404" s="0"/>
      <c r="GR404" s="0"/>
      <c r="GS404" s="0"/>
      <c r="GT404" s="0"/>
      <c r="GU404" s="0"/>
      <c r="GV404" s="0"/>
      <c r="GW404" s="0"/>
      <c r="GX404" s="0"/>
      <c r="GY404" s="0"/>
      <c r="GZ404" s="0"/>
      <c r="HA404" s="0"/>
      <c r="HB404" s="0"/>
      <c r="HC404" s="0"/>
      <c r="HD404" s="0"/>
      <c r="HE404" s="0"/>
      <c r="HF404" s="0"/>
      <c r="HG404" s="0"/>
      <c r="HH404" s="0"/>
      <c r="HI404" s="0"/>
      <c r="HJ404" s="0"/>
      <c r="HK404" s="0"/>
      <c r="HL404" s="0"/>
      <c r="HM404" s="0"/>
      <c r="HN404" s="0"/>
      <c r="HO404" s="0"/>
      <c r="HP404" s="0"/>
      <c r="HQ404" s="0"/>
      <c r="HR404" s="0"/>
      <c r="HS404" s="0"/>
      <c r="HT404" s="0"/>
      <c r="HU404" s="0"/>
      <c r="HV404" s="0"/>
      <c r="HW404" s="0"/>
      <c r="HX404" s="0"/>
      <c r="HY404" s="0"/>
      <c r="HZ404" s="0"/>
      <c r="IA404" s="0"/>
      <c r="IB404" s="0"/>
      <c r="IC404" s="0"/>
      <c r="ID404" s="0"/>
      <c r="IE404" s="0"/>
      <c r="IF404" s="0"/>
      <c r="IG404" s="0"/>
      <c r="IH404" s="0"/>
      <c r="II404" s="0"/>
      <c r="IJ404" s="0"/>
      <c r="IK404" s="0"/>
      <c r="IL404" s="0"/>
      <c r="IM404" s="0"/>
      <c r="IN404" s="0"/>
      <c r="IO404" s="0"/>
      <c r="IP404" s="0"/>
      <c r="IQ404" s="0"/>
      <c r="IR404" s="0"/>
      <c r="IS404" s="0"/>
      <c r="IT404" s="0"/>
      <c r="IU404" s="0"/>
      <c r="IV404" s="0"/>
      <c r="IW404" s="0"/>
    </row>
    <row r="405" customFormat="false" ht="12.75" hidden="false" customHeight="false" outlineLevel="0" collapsed="false">
      <c r="A405" s="54"/>
      <c r="B405" s="55" t="s">
        <v>42</v>
      </c>
      <c r="C405" s="56"/>
      <c r="D405" s="57"/>
      <c r="E405" s="56" t="s">
        <v>740</v>
      </c>
      <c r="F405" s="56" t="s">
        <v>705</v>
      </c>
      <c r="G405" s="58" t="s">
        <v>60</v>
      </c>
      <c r="H405" s="58" t="n">
        <v>4374</v>
      </c>
      <c r="I405" s="57" t="n">
        <v>555</v>
      </c>
      <c r="J405" s="57" t="s">
        <v>46</v>
      </c>
      <c r="K405" s="57"/>
      <c r="L405" s="53" t="s">
        <v>47</v>
      </c>
      <c r="M405" s="56" t="s">
        <v>742</v>
      </c>
      <c r="N405" s="0"/>
      <c r="O405" s="53" t="s">
        <v>76</v>
      </c>
      <c r="P405" s="60"/>
      <c r="Q405" s="53" t="n">
        <v>254</v>
      </c>
      <c r="R405" s="53" t="n">
        <v>254</v>
      </c>
      <c r="S405" s="61" t="n">
        <f aca="false">+R405-Q405</f>
        <v>0</v>
      </c>
      <c r="T405" s="47" t="s">
        <v>63</v>
      </c>
      <c r="U405" s="53" t="n">
        <v>341</v>
      </c>
      <c r="V405" s="53" t="n">
        <v>341</v>
      </c>
      <c r="W405" s="53" t="n">
        <v>322</v>
      </c>
      <c r="X405" s="53" t="n">
        <v>322</v>
      </c>
      <c r="Y405" s="46" t="n">
        <f aca="false">+X405-V405</f>
        <v>-19</v>
      </c>
      <c r="Z405" s="61" t="n">
        <f aca="false">+X405-W405</f>
        <v>0</v>
      </c>
      <c r="AA405" s="15" t="s">
        <v>63</v>
      </c>
      <c r="AB405" s="47"/>
      <c r="AD405" s="62" t="n">
        <v>313481</v>
      </c>
      <c r="AE405" s="62" t="n">
        <v>126277</v>
      </c>
      <c r="AF405" s="63" t="s">
        <v>52</v>
      </c>
      <c r="AG405" s="64"/>
      <c r="AH405" s="65"/>
      <c r="AI405" s="66"/>
      <c r="AJ405" s="66" t="s">
        <v>4</v>
      </c>
      <c r="AK405" s="57" t="s">
        <v>1199</v>
      </c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  <c r="BC405" s="0"/>
      <c r="BD405" s="0"/>
      <c r="BE405" s="0"/>
      <c r="BF405" s="0"/>
      <c r="BG405" s="0"/>
      <c r="BH405" s="0"/>
      <c r="BI405" s="0"/>
      <c r="BJ405" s="0"/>
      <c r="BK405" s="0"/>
      <c r="BL405" s="0"/>
      <c r="BM405" s="0"/>
      <c r="BN405" s="0"/>
      <c r="BO405" s="0"/>
      <c r="BP405" s="0"/>
      <c r="BQ405" s="0"/>
      <c r="BR405" s="0"/>
      <c r="BS405" s="0"/>
      <c r="BT405" s="0"/>
      <c r="BU405" s="0"/>
      <c r="BV405" s="0"/>
      <c r="BW405" s="0"/>
      <c r="BX405" s="0"/>
      <c r="BY405" s="0"/>
      <c r="BZ405" s="0"/>
      <c r="CA405" s="0"/>
      <c r="CB405" s="0"/>
      <c r="CC405" s="0"/>
      <c r="CD405" s="0"/>
      <c r="CE405" s="0"/>
      <c r="CF405" s="0"/>
      <c r="CG405" s="0"/>
      <c r="CH405" s="0"/>
      <c r="CI405" s="0"/>
      <c r="CJ405" s="0"/>
      <c r="CK405" s="0"/>
      <c r="CL405" s="0"/>
      <c r="CM405" s="0"/>
      <c r="CN405" s="0"/>
      <c r="CO405" s="0"/>
      <c r="CP405" s="0"/>
      <c r="CQ405" s="0"/>
      <c r="CR405" s="0"/>
      <c r="CS405" s="0"/>
      <c r="CT405" s="0"/>
      <c r="CU405" s="0"/>
      <c r="CV405" s="0"/>
      <c r="CW405" s="0"/>
      <c r="CX405" s="0"/>
      <c r="CY405" s="0"/>
      <c r="CZ405" s="0"/>
      <c r="DA405" s="0"/>
      <c r="DB405" s="0"/>
      <c r="DC405" s="0"/>
      <c r="DD405" s="0"/>
      <c r="DE405" s="0"/>
      <c r="DF405" s="0"/>
      <c r="DG405" s="0"/>
      <c r="DH405" s="0"/>
      <c r="DI405" s="0"/>
      <c r="DJ405" s="0"/>
      <c r="DK405" s="0"/>
      <c r="DL405" s="0"/>
      <c r="DM405" s="0"/>
      <c r="DN405" s="0"/>
      <c r="DO405" s="0"/>
      <c r="DP405" s="0"/>
      <c r="DQ405" s="0"/>
      <c r="DR405" s="0"/>
      <c r="DS405" s="0"/>
      <c r="DT405" s="0"/>
      <c r="DU405" s="0"/>
      <c r="DV405" s="0"/>
      <c r="DW405" s="0"/>
      <c r="DX405" s="0"/>
      <c r="DY405" s="0"/>
      <c r="DZ405" s="0"/>
      <c r="EA405" s="0"/>
      <c r="EB405" s="0"/>
      <c r="EC405" s="0"/>
      <c r="ED405" s="0"/>
      <c r="EE405" s="0"/>
      <c r="EF405" s="0"/>
      <c r="EG405" s="0"/>
      <c r="EH405" s="0"/>
      <c r="EI405" s="0"/>
      <c r="EJ405" s="0"/>
      <c r="EK405" s="0"/>
      <c r="EL405" s="0"/>
      <c r="EM405" s="0"/>
      <c r="EN405" s="0"/>
      <c r="EO405" s="0"/>
      <c r="EP405" s="0"/>
      <c r="EQ405" s="0"/>
      <c r="ER405" s="0"/>
      <c r="ES405" s="0"/>
      <c r="ET405" s="0"/>
      <c r="EU405" s="0"/>
      <c r="EV405" s="0"/>
      <c r="EW405" s="0"/>
      <c r="EX405" s="0"/>
      <c r="EY405" s="0"/>
      <c r="EZ405" s="0"/>
      <c r="FA405" s="0"/>
      <c r="FB405" s="0"/>
      <c r="FC405" s="0"/>
      <c r="FD405" s="0"/>
      <c r="FE405" s="0"/>
      <c r="FF405" s="0"/>
      <c r="FG405" s="0"/>
      <c r="FH405" s="0"/>
      <c r="FI405" s="0"/>
      <c r="FJ405" s="0"/>
      <c r="FK405" s="0"/>
      <c r="FL405" s="0"/>
      <c r="FM405" s="0"/>
      <c r="FN405" s="0"/>
      <c r="FO405" s="0"/>
      <c r="FP405" s="0"/>
      <c r="FQ405" s="0"/>
      <c r="FR405" s="0"/>
      <c r="FS405" s="0"/>
      <c r="FT405" s="0"/>
      <c r="FU405" s="0"/>
      <c r="FV405" s="0"/>
      <c r="FW405" s="0"/>
      <c r="FX405" s="0"/>
      <c r="FY405" s="0"/>
      <c r="FZ405" s="0"/>
      <c r="GA405" s="0"/>
      <c r="GB405" s="0"/>
      <c r="GC405" s="0"/>
      <c r="GD405" s="0"/>
      <c r="GE405" s="0"/>
      <c r="GF405" s="0"/>
      <c r="GG405" s="0"/>
      <c r="GH405" s="0"/>
      <c r="GI405" s="0"/>
      <c r="GJ405" s="0"/>
      <c r="GK405" s="0"/>
      <c r="GL405" s="0"/>
      <c r="GM405" s="0"/>
      <c r="GN405" s="0"/>
      <c r="GO405" s="0"/>
      <c r="GP405" s="0"/>
      <c r="GQ405" s="0"/>
      <c r="GR405" s="0"/>
      <c r="GS405" s="0"/>
      <c r="GT405" s="0"/>
      <c r="GU405" s="0"/>
      <c r="GV405" s="0"/>
      <c r="GW405" s="0"/>
      <c r="GX405" s="0"/>
      <c r="GY405" s="0"/>
      <c r="GZ405" s="0"/>
      <c r="HA405" s="0"/>
      <c r="HB405" s="0"/>
      <c r="HC405" s="0"/>
      <c r="HD405" s="0"/>
      <c r="HE405" s="0"/>
      <c r="HF405" s="0"/>
      <c r="HG405" s="0"/>
      <c r="HH405" s="0"/>
      <c r="HI405" s="0"/>
      <c r="HJ405" s="0"/>
      <c r="HK405" s="0"/>
      <c r="HL405" s="0"/>
      <c r="HM405" s="0"/>
      <c r="HN405" s="0"/>
      <c r="HO405" s="0"/>
      <c r="HP405" s="0"/>
      <c r="HQ405" s="0"/>
      <c r="HR405" s="0"/>
      <c r="HS405" s="0"/>
      <c r="HT405" s="0"/>
      <c r="HU405" s="0"/>
      <c r="HV405" s="0"/>
      <c r="HW405" s="0"/>
      <c r="HX405" s="0"/>
      <c r="HY405" s="0"/>
      <c r="HZ405" s="0"/>
      <c r="IA405" s="0"/>
      <c r="IB405" s="0"/>
      <c r="IC405" s="0"/>
      <c r="ID405" s="0"/>
      <c r="IE405" s="0"/>
      <c r="IF405" s="0"/>
      <c r="IG405" s="0"/>
      <c r="IH405" s="0"/>
      <c r="II405" s="0"/>
      <c r="IJ405" s="0"/>
      <c r="IK405" s="0"/>
      <c r="IL405" s="0"/>
      <c r="IM405" s="0"/>
      <c r="IN405" s="0"/>
      <c r="IO405" s="0"/>
      <c r="IP405" s="0"/>
      <c r="IQ405" s="0"/>
      <c r="IR405" s="0"/>
      <c r="IS405" s="0"/>
      <c r="IT405" s="0"/>
      <c r="IU405" s="0"/>
      <c r="IV405" s="0"/>
      <c r="IW405" s="0"/>
    </row>
    <row r="406" customFormat="false" ht="12.75" hidden="false" customHeight="false" outlineLevel="0" collapsed="false">
      <c r="A406" s="43"/>
      <c r="B406" s="11" t="s">
        <v>42</v>
      </c>
      <c r="E406" s="3" t="s">
        <v>740</v>
      </c>
      <c r="F406" s="3" t="s">
        <v>1200</v>
      </c>
      <c r="G406" s="6" t="s">
        <v>60</v>
      </c>
      <c r="H406" s="6" t="n">
        <v>6464</v>
      </c>
      <c r="I406" s="4" t="n">
        <v>601</v>
      </c>
      <c r="J406" s="4" t="s">
        <v>46</v>
      </c>
      <c r="L406" s="1" t="s">
        <v>47</v>
      </c>
      <c r="M406" s="3" t="s">
        <v>742</v>
      </c>
      <c r="N406" s="45"/>
      <c r="O406" s="1" t="s">
        <v>98</v>
      </c>
      <c r="Q406" s="1" t="n">
        <v>110</v>
      </c>
      <c r="R406" s="1" t="n">
        <v>110</v>
      </c>
      <c r="S406" s="14" t="n">
        <f aca="false">+R406-Q406</f>
        <v>0</v>
      </c>
      <c r="T406" s="15" t="s">
        <v>63</v>
      </c>
      <c r="U406" s="1" t="n">
        <v>85</v>
      </c>
      <c r="V406" s="1" t="n">
        <v>85</v>
      </c>
      <c r="W406" s="1" t="n">
        <v>78</v>
      </c>
      <c r="X406" s="1" t="n">
        <v>78</v>
      </c>
      <c r="Y406" s="46" t="n">
        <f aca="false">+X406-V406</f>
        <v>-7</v>
      </c>
      <c r="Z406" s="14" t="n">
        <f aca="false">+X406-W406</f>
        <v>0</v>
      </c>
      <c r="AA406" s="47" t="s">
        <v>69</v>
      </c>
      <c r="AB406" s="15"/>
      <c r="AC406" s="45"/>
      <c r="AD406" s="5" t="n">
        <v>313488</v>
      </c>
      <c r="AE406" s="5" t="n">
        <v>126282</v>
      </c>
      <c r="AF406" s="49" t="s">
        <v>52</v>
      </c>
      <c r="AG406" s="9" t="n">
        <v>0.33</v>
      </c>
      <c r="AH406" s="77" t="n">
        <v>9908</v>
      </c>
      <c r="AI406" s="1" t="s">
        <v>264</v>
      </c>
      <c r="AJ406" s="52" t="s">
        <v>4</v>
      </c>
      <c r="AK406" s="4" t="s">
        <v>1201</v>
      </c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  <c r="BC406" s="0"/>
      <c r="BD406" s="0"/>
      <c r="BE406" s="0"/>
      <c r="BF406" s="0"/>
      <c r="BG406" s="0"/>
      <c r="BH406" s="0"/>
      <c r="BI406" s="0"/>
      <c r="BJ406" s="0"/>
      <c r="BK406" s="0"/>
      <c r="BL406" s="0"/>
      <c r="BM406" s="0"/>
      <c r="BN406" s="0"/>
      <c r="BO406" s="0"/>
      <c r="BP406" s="0"/>
      <c r="BQ406" s="0"/>
      <c r="BR406" s="0"/>
      <c r="BS406" s="0"/>
      <c r="BT406" s="0"/>
      <c r="BU406" s="0"/>
      <c r="BV406" s="0"/>
      <c r="BW406" s="0"/>
      <c r="BX406" s="0"/>
      <c r="BY406" s="0"/>
      <c r="BZ406" s="0"/>
      <c r="CA406" s="0"/>
      <c r="CB406" s="0"/>
      <c r="CC406" s="0"/>
      <c r="CD406" s="0"/>
      <c r="CE406" s="0"/>
      <c r="CF406" s="0"/>
      <c r="CG406" s="0"/>
      <c r="CH406" s="0"/>
      <c r="CI406" s="0"/>
      <c r="CJ406" s="0"/>
      <c r="CK406" s="0"/>
      <c r="CL406" s="0"/>
      <c r="CM406" s="0"/>
      <c r="CN406" s="0"/>
      <c r="CO406" s="0"/>
      <c r="CP406" s="0"/>
      <c r="CQ406" s="0"/>
      <c r="CR406" s="0"/>
      <c r="CS406" s="0"/>
      <c r="CT406" s="0"/>
      <c r="CU406" s="0"/>
      <c r="CV406" s="0"/>
      <c r="CW406" s="0"/>
      <c r="CX406" s="0"/>
      <c r="CY406" s="0"/>
      <c r="CZ406" s="0"/>
      <c r="DA406" s="0"/>
      <c r="DB406" s="0"/>
      <c r="DC406" s="0"/>
      <c r="DD406" s="0"/>
      <c r="DE406" s="0"/>
      <c r="DF406" s="0"/>
      <c r="DG406" s="0"/>
      <c r="DH406" s="0"/>
      <c r="DI406" s="0"/>
      <c r="DJ406" s="0"/>
      <c r="DK406" s="0"/>
      <c r="DL406" s="0"/>
      <c r="DM406" s="0"/>
      <c r="DN406" s="0"/>
      <c r="DO406" s="0"/>
      <c r="DP406" s="0"/>
      <c r="DQ406" s="0"/>
      <c r="DR406" s="0"/>
      <c r="DS406" s="0"/>
      <c r="DT406" s="0"/>
      <c r="DU406" s="0"/>
      <c r="DV406" s="0"/>
      <c r="DW406" s="0"/>
      <c r="DX406" s="0"/>
      <c r="DY406" s="0"/>
      <c r="DZ406" s="0"/>
      <c r="EA406" s="0"/>
      <c r="EB406" s="0"/>
      <c r="EC406" s="0"/>
      <c r="ED406" s="0"/>
      <c r="EE406" s="0"/>
      <c r="EF406" s="0"/>
      <c r="EG406" s="0"/>
      <c r="EH406" s="0"/>
      <c r="EI406" s="0"/>
      <c r="EJ406" s="0"/>
      <c r="EK406" s="0"/>
      <c r="EL406" s="0"/>
      <c r="EM406" s="0"/>
      <c r="EN406" s="0"/>
      <c r="EO406" s="0"/>
      <c r="EP406" s="0"/>
      <c r="EQ406" s="0"/>
      <c r="ER406" s="0"/>
      <c r="ES406" s="0"/>
      <c r="ET406" s="0"/>
      <c r="EU406" s="0"/>
      <c r="EV406" s="0"/>
      <c r="EW406" s="0"/>
      <c r="EX406" s="0"/>
      <c r="EY406" s="0"/>
      <c r="EZ406" s="0"/>
      <c r="FA406" s="0"/>
      <c r="FB406" s="0"/>
      <c r="FC406" s="0"/>
      <c r="FD406" s="0"/>
      <c r="FE406" s="0"/>
      <c r="FF406" s="0"/>
      <c r="FG406" s="0"/>
      <c r="FH406" s="0"/>
      <c r="FI406" s="0"/>
      <c r="FJ406" s="0"/>
      <c r="FK406" s="0"/>
      <c r="FL406" s="0"/>
      <c r="FM406" s="0"/>
      <c r="FN406" s="0"/>
      <c r="FO406" s="0"/>
      <c r="FP406" s="0"/>
      <c r="FQ406" s="0"/>
      <c r="FR406" s="0"/>
      <c r="FS406" s="0"/>
      <c r="FT406" s="0"/>
      <c r="FU406" s="0"/>
      <c r="FV406" s="0"/>
      <c r="FW406" s="0"/>
      <c r="FX406" s="0"/>
      <c r="FY406" s="0"/>
      <c r="FZ406" s="0"/>
      <c r="GA406" s="0"/>
      <c r="GB406" s="0"/>
      <c r="GC406" s="0"/>
      <c r="GD406" s="0"/>
      <c r="GE406" s="0"/>
      <c r="GF406" s="0"/>
      <c r="GG406" s="0"/>
      <c r="GH406" s="0"/>
      <c r="GI406" s="0"/>
      <c r="GJ406" s="0"/>
      <c r="GK406" s="0"/>
      <c r="GL406" s="0"/>
      <c r="GM406" s="0"/>
      <c r="GN406" s="0"/>
      <c r="GO406" s="0"/>
      <c r="GP406" s="0"/>
      <c r="GQ406" s="0"/>
      <c r="GR406" s="0"/>
      <c r="GS406" s="0"/>
      <c r="GT406" s="0"/>
      <c r="GU406" s="0"/>
      <c r="GV406" s="0"/>
      <c r="GW406" s="0"/>
      <c r="GX406" s="0"/>
      <c r="GY406" s="0"/>
      <c r="GZ406" s="0"/>
      <c r="HA406" s="0"/>
      <c r="HB406" s="0"/>
      <c r="HC406" s="0"/>
      <c r="HD406" s="0"/>
      <c r="HE406" s="0"/>
      <c r="HF406" s="0"/>
      <c r="HG406" s="0"/>
      <c r="HH406" s="0"/>
      <c r="HI406" s="0"/>
      <c r="HJ406" s="0"/>
      <c r="HK406" s="0"/>
      <c r="HL406" s="0"/>
      <c r="HM406" s="0"/>
      <c r="HN406" s="0"/>
      <c r="HO406" s="0"/>
      <c r="HP406" s="0"/>
      <c r="HQ406" s="0"/>
      <c r="HR406" s="0"/>
      <c r="HS406" s="0"/>
      <c r="HT406" s="0"/>
      <c r="HU406" s="0"/>
      <c r="HV406" s="0"/>
      <c r="HW406" s="0"/>
      <c r="HX406" s="0"/>
      <c r="HY406" s="0"/>
      <c r="HZ406" s="0"/>
      <c r="IA406" s="0"/>
      <c r="IB406" s="0"/>
      <c r="IC406" s="0"/>
      <c r="ID406" s="0"/>
      <c r="IE406" s="0"/>
      <c r="IF406" s="0"/>
      <c r="IG406" s="0"/>
      <c r="IH406" s="0"/>
      <c r="II406" s="0"/>
      <c r="IJ406" s="0"/>
      <c r="IK406" s="0"/>
      <c r="IL406" s="0"/>
      <c r="IM406" s="0"/>
      <c r="IN406" s="0"/>
      <c r="IO406" s="0"/>
      <c r="IP406" s="0"/>
      <c r="IQ406" s="0"/>
      <c r="IR406" s="0"/>
      <c r="IS406" s="0"/>
      <c r="IT406" s="0"/>
      <c r="IU406" s="0"/>
      <c r="IV406" s="0"/>
      <c r="IW406" s="0"/>
    </row>
    <row r="407" customFormat="false" ht="22.5" hidden="false" customHeight="false" outlineLevel="0" collapsed="false">
      <c r="A407" s="54"/>
      <c r="B407" s="55" t="s">
        <v>42</v>
      </c>
      <c r="C407" s="56"/>
      <c r="D407" s="57"/>
      <c r="E407" s="56" t="s">
        <v>740</v>
      </c>
      <c r="F407" s="56" t="s">
        <v>263</v>
      </c>
      <c r="G407" s="58" t="s">
        <v>60</v>
      </c>
      <c r="H407" s="58" t="n">
        <v>6722</v>
      </c>
      <c r="I407" s="57" t="n">
        <v>479</v>
      </c>
      <c r="J407" s="57" t="s">
        <v>662</v>
      </c>
      <c r="K407" s="57"/>
      <c r="L407" s="53" t="s">
        <v>47</v>
      </c>
      <c r="M407" s="56" t="s">
        <v>742</v>
      </c>
      <c r="N407" s="0"/>
      <c r="O407" s="53" t="s">
        <v>125</v>
      </c>
      <c r="P407" s="60"/>
      <c r="Q407" s="53" t="n">
        <v>840</v>
      </c>
      <c r="R407" s="61" t="n">
        <v>1200</v>
      </c>
      <c r="S407" s="61" t="n">
        <f aca="false">+R407-Q407</f>
        <v>360</v>
      </c>
      <c r="T407" s="47" t="s">
        <v>165</v>
      </c>
      <c r="U407" s="53" t="n">
        <v>797</v>
      </c>
      <c r="V407" s="1" t="n">
        <v>803</v>
      </c>
      <c r="W407" s="53" t="n">
        <v>800</v>
      </c>
      <c r="X407" s="1" t="n">
        <v>800</v>
      </c>
      <c r="Y407" s="46" t="n">
        <f aca="false">+X407-V407</f>
        <v>-3</v>
      </c>
      <c r="Z407" s="61" t="n">
        <f aca="false">+X407-W407</f>
        <v>0</v>
      </c>
      <c r="AA407" s="47" t="s">
        <v>166</v>
      </c>
      <c r="AB407" s="71"/>
      <c r="AD407" s="0"/>
      <c r="AE407" s="62" t="n">
        <v>126270</v>
      </c>
      <c r="AF407" s="63" t="s">
        <v>52</v>
      </c>
      <c r="AG407" s="64" t="n">
        <v>0.06</v>
      </c>
      <c r="AH407" s="65"/>
      <c r="AI407" s="66" t="s">
        <v>121</v>
      </c>
      <c r="AJ407" s="66" t="s">
        <v>4</v>
      </c>
      <c r="AK407" s="57" t="s">
        <v>744</v>
      </c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  <c r="BC407" s="0"/>
      <c r="BD407" s="0"/>
      <c r="BE407" s="0"/>
      <c r="BF407" s="0"/>
      <c r="BG407" s="0"/>
      <c r="BH407" s="0"/>
      <c r="BI407" s="0"/>
      <c r="BJ407" s="0"/>
      <c r="BK407" s="0"/>
      <c r="BL407" s="0"/>
      <c r="BM407" s="0"/>
      <c r="BN407" s="0"/>
      <c r="BO407" s="0"/>
      <c r="BP407" s="0"/>
      <c r="BQ407" s="0"/>
      <c r="BR407" s="0"/>
      <c r="BS407" s="0"/>
      <c r="BT407" s="0"/>
      <c r="BU407" s="0"/>
      <c r="BV407" s="0"/>
      <c r="BW407" s="0"/>
      <c r="BX407" s="0"/>
      <c r="BY407" s="0"/>
      <c r="BZ407" s="0"/>
      <c r="CA407" s="0"/>
      <c r="CB407" s="0"/>
      <c r="CC407" s="0"/>
      <c r="CD407" s="0"/>
      <c r="CE407" s="0"/>
      <c r="CF407" s="0"/>
      <c r="CG407" s="0"/>
      <c r="CH407" s="0"/>
      <c r="CI407" s="0"/>
      <c r="CJ407" s="0"/>
      <c r="CK407" s="0"/>
      <c r="CL407" s="0"/>
      <c r="CM407" s="0"/>
      <c r="CN407" s="0"/>
      <c r="CO407" s="0"/>
      <c r="CP407" s="0"/>
      <c r="CQ407" s="0"/>
      <c r="CR407" s="0"/>
      <c r="CS407" s="0"/>
      <c r="CT407" s="0"/>
      <c r="CU407" s="0"/>
      <c r="CV407" s="0"/>
      <c r="CW407" s="0"/>
      <c r="CX407" s="0"/>
      <c r="CY407" s="0"/>
      <c r="CZ407" s="0"/>
      <c r="DA407" s="0"/>
      <c r="DB407" s="0"/>
      <c r="DC407" s="0"/>
      <c r="DD407" s="0"/>
      <c r="DE407" s="0"/>
      <c r="DF407" s="0"/>
      <c r="DG407" s="0"/>
      <c r="DH407" s="0"/>
      <c r="DI407" s="0"/>
      <c r="DJ407" s="0"/>
      <c r="DK407" s="0"/>
      <c r="DL407" s="0"/>
      <c r="DM407" s="0"/>
      <c r="DN407" s="0"/>
      <c r="DO407" s="0"/>
      <c r="DP407" s="0"/>
      <c r="DQ407" s="0"/>
      <c r="DR407" s="0"/>
      <c r="DS407" s="0"/>
      <c r="DT407" s="0"/>
      <c r="DU407" s="0"/>
      <c r="DV407" s="0"/>
      <c r="DW407" s="0"/>
      <c r="DX407" s="0"/>
      <c r="DY407" s="0"/>
      <c r="DZ407" s="0"/>
      <c r="EA407" s="0"/>
      <c r="EB407" s="0"/>
      <c r="EC407" s="0"/>
      <c r="ED407" s="0"/>
      <c r="EE407" s="0"/>
      <c r="EF407" s="0"/>
      <c r="EG407" s="0"/>
      <c r="EH407" s="0"/>
      <c r="EI407" s="0"/>
      <c r="EJ407" s="0"/>
      <c r="EK407" s="0"/>
      <c r="EL407" s="0"/>
      <c r="EM407" s="0"/>
      <c r="EN407" s="0"/>
      <c r="EO407" s="0"/>
      <c r="EP407" s="0"/>
      <c r="EQ407" s="0"/>
      <c r="ER407" s="0"/>
      <c r="ES407" s="0"/>
      <c r="ET407" s="0"/>
      <c r="EU407" s="0"/>
      <c r="EV407" s="0"/>
      <c r="EW407" s="0"/>
      <c r="EX407" s="0"/>
      <c r="EY407" s="0"/>
      <c r="EZ407" s="0"/>
      <c r="FA407" s="0"/>
      <c r="FB407" s="0"/>
      <c r="FC407" s="0"/>
      <c r="FD407" s="0"/>
      <c r="FE407" s="0"/>
      <c r="FF407" s="0"/>
      <c r="FG407" s="0"/>
      <c r="FH407" s="0"/>
      <c r="FI407" s="0"/>
      <c r="FJ407" s="0"/>
      <c r="FK407" s="0"/>
      <c r="FL407" s="0"/>
      <c r="FM407" s="0"/>
      <c r="FN407" s="0"/>
      <c r="FO407" s="0"/>
      <c r="FP407" s="0"/>
      <c r="FQ407" s="0"/>
      <c r="FR407" s="0"/>
      <c r="FS407" s="0"/>
      <c r="FT407" s="0"/>
      <c r="FU407" s="0"/>
      <c r="FV407" s="0"/>
      <c r="FW407" s="0"/>
      <c r="FX407" s="0"/>
      <c r="FY407" s="0"/>
      <c r="FZ407" s="0"/>
      <c r="GA407" s="0"/>
      <c r="GB407" s="0"/>
      <c r="GC407" s="0"/>
      <c r="GD407" s="0"/>
      <c r="GE407" s="0"/>
      <c r="GF407" s="0"/>
      <c r="GG407" s="0"/>
      <c r="GH407" s="0"/>
      <c r="GI407" s="0"/>
      <c r="GJ407" s="0"/>
      <c r="GK407" s="0"/>
      <c r="GL407" s="0"/>
      <c r="GM407" s="0"/>
      <c r="GN407" s="0"/>
      <c r="GO407" s="0"/>
      <c r="GP407" s="0"/>
      <c r="GQ407" s="0"/>
      <c r="GR407" s="0"/>
      <c r="GS407" s="0"/>
      <c r="GT407" s="0"/>
      <c r="GU407" s="0"/>
      <c r="GV407" s="0"/>
      <c r="GW407" s="0"/>
      <c r="GX407" s="0"/>
      <c r="GY407" s="0"/>
      <c r="GZ407" s="0"/>
      <c r="HA407" s="0"/>
      <c r="HB407" s="0"/>
      <c r="HC407" s="0"/>
      <c r="HD407" s="0"/>
      <c r="HE407" s="0"/>
      <c r="HF407" s="0"/>
      <c r="HG407" s="0"/>
      <c r="HH407" s="0"/>
      <c r="HI407" s="0"/>
      <c r="HJ407" s="0"/>
      <c r="HK407" s="0"/>
      <c r="HL407" s="0"/>
      <c r="HM407" s="0"/>
      <c r="HN407" s="0"/>
      <c r="HO407" s="0"/>
      <c r="HP407" s="0"/>
      <c r="HQ407" s="0"/>
      <c r="HR407" s="0"/>
      <c r="HS407" s="0"/>
      <c r="HT407" s="0"/>
      <c r="HU407" s="0"/>
      <c r="HV407" s="0"/>
      <c r="HW407" s="0"/>
      <c r="HX407" s="0"/>
      <c r="HY407" s="0"/>
      <c r="HZ407" s="0"/>
      <c r="IA407" s="0"/>
      <c r="IB407" s="0"/>
      <c r="IC407" s="0"/>
      <c r="ID407" s="0"/>
      <c r="IE407" s="0"/>
      <c r="IF407" s="0"/>
      <c r="IG407" s="0"/>
      <c r="IH407" s="0"/>
      <c r="II407" s="0"/>
      <c r="IJ407" s="0"/>
      <c r="IK407" s="0"/>
      <c r="IL407" s="0"/>
      <c r="IM407" s="0"/>
      <c r="IN407" s="0"/>
      <c r="IO407" s="0"/>
      <c r="IP407" s="0"/>
      <c r="IQ407" s="0"/>
      <c r="IR407" s="0"/>
      <c r="IS407" s="0"/>
      <c r="IT407" s="0"/>
      <c r="IU407" s="0"/>
      <c r="IV407" s="0"/>
      <c r="IW407" s="0"/>
    </row>
    <row r="408" customFormat="false" ht="12.75" hidden="false" customHeight="false" outlineLevel="0" collapsed="false">
      <c r="A408" s="54"/>
      <c r="B408" s="55" t="s">
        <v>42</v>
      </c>
      <c r="C408" s="56"/>
      <c r="D408" s="57"/>
      <c r="E408" s="56" t="s">
        <v>740</v>
      </c>
      <c r="F408" s="56" t="s">
        <v>1202</v>
      </c>
      <c r="G408" s="58" t="s">
        <v>60</v>
      </c>
      <c r="H408" s="58" t="n">
        <v>6875</v>
      </c>
      <c r="I408" s="57" t="n">
        <v>427</v>
      </c>
      <c r="J408" s="57" t="s">
        <v>46</v>
      </c>
      <c r="K408" s="57"/>
      <c r="L408" s="53" t="s">
        <v>47</v>
      </c>
      <c r="M408" s="56" t="s">
        <v>742</v>
      </c>
      <c r="N408" s="0"/>
      <c r="O408" s="53" t="s">
        <v>117</v>
      </c>
      <c r="P408" s="60"/>
      <c r="Q408" s="53" t="n">
        <v>25</v>
      </c>
      <c r="R408" s="53" t="n">
        <v>25</v>
      </c>
      <c r="S408" s="61" t="n">
        <f aca="false">+R408-Q408</f>
        <v>0</v>
      </c>
      <c r="T408" s="47" t="s">
        <v>63</v>
      </c>
      <c r="U408" s="53" t="n">
        <v>3</v>
      </c>
      <c r="V408" s="53" t="n">
        <v>3</v>
      </c>
      <c r="W408" s="53" t="n">
        <v>283</v>
      </c>
      <c r="X408" s="53" t="n">
        <v>283</v>
      </c>
      <c r="Y408" s="46" t="n">
        <f aca="false">+X408-V408</f>
        <v>280</v>
      </c>
      <c r="Z408" s="61" t="n">
        <f aca="false">+X408-W408</f>
        <v>0</v>
      </c>
      <c r="AA408" s="47" t="s">
        <v>69</v>
      </c>
      <c r="AB408" s="47"/>
      <c r="AD408" s="62" t="n">
        <v>311283</v>
      </c>
      <c r="AE408" s="62" t="n">
        <v>133248</v>
      </c>
      <c r="AF408" s="63" t="s">
        <v>52</v>
      </c>
      <c r="AG408" s="84" t="n">
        <v>0.33</v>
      </c>
      <c r="AH408" s="135" t="n">
        <v>9905</v>
      </c>
      <c r="AI408" s="5" t="s">
        <v>71</v>
      </c>
      <c r="AJ408" s="66" t="s">
        <v>4</v>
      </c>
      <c r="AK408" s="57" t="s">
        <v>1203</v>
      </c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  <c r="BC408" s="0"/>
      <c r="BD408" s="0"/>
      <c r="BE408" s="0"/>
      <c r="BF408" s="0"/>
      <c r="BG408" s="0"/>
      <c r="BH408" s="0"/>
      <c r="BI408" s="0"/>
      <c r="BJ408" s="0"/>
      <c r="BK408" s="0"/>
      <c r="BL408" s="0"/>
      <c r="BM408" s="0"/>
      <c r="BN408" s="0"/>
      <c r="BO408" s="0"/>
      <c r="BP408" s="0"/>
      <c r="BQ408" s="0"/>
      <c r="BR408" s="0"/>
      <c r="BS408" s="0"/>
      <c r="BT408" s="0"/>
      <c r="BU408" s="0"/>
      <c r="BV408" s="0"/>
      <c r="BW408" s="0"/>
      <c r="BX408" s="0"/>
      <c r="BY408" s="0"/>
      <c r="BZ408" s="0"/>
      <c r="CA408" s="0"/>
      <c r="CB408" s="0"/>
      <c r="CC408" s="0"/>
      <c r="CD408" s="0"/>
      <c r="CE408" s="0"/>
      <c r="CF408" s="0"/>
      <c r="CG408" s="0"/>
      <c r="CH408" s="0"/>
      <c r="CI408" s="0"/>
      <c r="CJ408" s="0"/>
      <c r="CK408" s="0"/>
      <c r="CL408" s="0"/>
      <c r="CM408" s="0"/>
      <c r="CN408" s="0"/>
      <c r="CO408" s="0"/>
      <c r="CP408" s="0"/>
      <c r="CQ408" s="0"/>
      <c r="CR408" s="0"/>
      <c r="CS408" s="0"/>
      <c r="CT408" s="0"/>
      <c r="CU408" s="0"/>
      <c r="CV408" s="0"/>
      <c r="CW408" s="0"/>
      <c r="CX408" s="0"/>
      <c r="CY408" s="0"/>
      <c r="CZ408" s="0"/>
      <c r="DA408" s="0"/>
      <c r="DB408" s="0"/>
      <c r="DC408" s="0"/>
      <c r="DD408" s="0"/>
      <c r="DE408" s="0"/>
      <c r="DF408" s="0"/>
      <c r="DG408" s="0"/>
      <c r="DH408" s="0"/>
      <c r="DI408" s="0"/>
      <c r="DJ408" s="0"/>
      <c r="DK408" s="0"/>
      <c r="DL408" s="0"/>
      <c r="DM408" s="0"/>
      <c r="DN408" s="0"/>
      <c r="DO408" s="0"/>
      <c r="DP408" s="0"/>
      <c r="DQ408" s="0"/>
      <c r="DR408" s="0"/>
      <c r="DS408" s="0"/>
      <c r="DT408" s="0"/>
      <c r="DU408" s="0"/>
      <c r="DV408" s="0"/>
      <c r="DW408" s="0"/>
      <c r="DX408" s="0"/>
      <c r="DY408" s="0"/>
      <c r="DZ408" s="0"/>
      <c r="EA408" s="0"/>
      <c r="EB408" s="0"/>
      <c r="EC408" s="0"/>
      <c r="ED408" s="0"/>
      <c r="EE408" s="0"/>
      <c r="EF408" s="0"/>
      <c r="EG408" s="0"/>
      <c r="EH408" s="0"/>
      <c r="EI408" s="0"/>
      <c r="EJ408" s="0"/>
      <c r="EK408" s="0"/>
      <c r="EL408" s="0"/>
      <c r="EM408" s="0"/>
      <c r="EN408" s="0"/>
      <c r="EO408" s="0"/>
      <c r="EP408" s="0"/>
      <c r="EQ408" s="0"/>
      <c r="ER408" s="0"/>
      <c r="ES408" s="0"/>
      <c r="ET408" s="0"/>
      <c r="EU408" s="0"/>
      <c r="EV408" s="0"/>
      <c r="EW408" s="0"/>
      <c r="EX408" s="0"/>
      <c r="EY408" s="0"/>
      <c r="EZ408" s="0"/>
      <c r="FA408" s="0"/>
      <c r="FB408" s="0"/>
      <c r="FC408" s="0"/>
      <c r="FD408" s="0"/>
      <c r="FE408" s="0"/>
      <c r="FF408" s="0"/>
      <c r="FG408" s="0"/>
      <c r="FH408" s="0"/>
      <c r="FI408" s="0"/>
      <c r="FJ408" s="0"/>
      <c r="FK408" s="0"/>
      <c r="FL408" s="0"/>
      <c r="FM408" s="0"/>
      <c r="FN408" s="0"/>
      <c r="FO408" s="0"/>
      <c r="FP408" s="0"/>
      <c r="FQ408" s="0"/>
      <c r="FR408" s="0"/>
      <c r="FS408" s="0"/>
      <c r="FT408" s="0"/>
      <c r="FU408" s="0"/>
      <c r="FV408" s="0"/>
      <c r="FW408" s="0"/>
      <c r="FX408" s="0"/>
      <c r="FY408" s="0"/>
      <c r="FZ408" s="0"/>
      <c r="GA408" s="0"/>
      <c r="GB408" s="0"/>
      <c r="GC408" s="0"/>
      <c r="GD408" s="0"/>
      <c r="GE408" s="0"/>
      <c r="GF408" s="0"/>
      <c r="GG408" s="0"/>
      <c r="GH408" s="0"/>
      <c r="GI408" s="0"/>
      <c r="GJ408" s="0"/>
      <c r="GK408" s="0"/>
      <c r="GL408" s="0"/>
      <c r="GM408" s="0"/>
      <c r="GN408" s="0"/>
      <c r="GO408" s="0"/>
      <c r="GP408" s="0"/>
      <c r="GQ408" s="0"/>
      <c r="GR408" s="0"/>
      <c r="GS408" s="0"/>
      <c r="GT408" s="0"/>
      <c r="GU408" s="0"/>
      <c r="GV408" s="0"/>
      <c r="GW408" s="0"/>
      <c r="GX408" s="0"/>
      <c r="GY408" s="0"/>
      <c r="GZ408" s="0"/>
      <c r="HA408" s="0"/>
      <c r="HB408" s="0"/>
      <c r="HC408" s="0"/>
      <c r="HD408" s="0"/>
      <c r="HE408" s="0"/>
      <c r="HF408" s="0"/>
      <c r="HG408" s="0"/>
      <c r="HH408" s="0"/>
      <c r="HI408" s="0"/>
      <c r="HJ408" s="0"/>
      <c r="HK408" s="0"/>
      <c r="HL408" s="0"/>
      <c r="HM408" s="0"/>
      <c r="HN408" s="0"/>
      <c r="HO408" s="0"/>
      <c r="HP408" s="0"/>
      <c r="HQ408" s="0"/>
      <c r="HR408" s="0"/>
      <c r="HS408" s="0"/>
      <c r="HT408" s="0"/>
      <c r="HU408" s="0"/>
      <c r="HV408" s="0"/>
      <c r="HW408" s="0"/>
      <c r="HX408" s="0"/>
      <c r="HY408" s="0"/>
      <c r="HZ408" s="0"/>
      <c r="IA408" s="0"/>
      <c r="IB408" s="0"/>
      <c r="IC408" s="0"/>
      <c r="ID408" s="0"/>
      <c r="IE408" s="0"/>
      <c r="IF408" s="0"/>
      <c r="IG408" s="0"/>
      <c r="IH408" s="0"/>
      <c r="II408" s="0"/>
      <c r="IJ408" s="0"/>
      <c r="IK408" s="0"/>
      <c r="IL408" s="0"/>
      <c r="IM408" s="0"/>
      <c r="IN408" s="0"/>
      <c r="IO408" s="0"/>
      <c r="IP408" s="0"/>
      <c r="IQ408" s="0"/>
      <c r="IR408" s="0"/>
      <c r="IS408" s="0"/>
      <c r="IT408" s="0"/>
      <c r="IU408" s="0"/>
      <c r="IV408" s="0"/>
      <c r="IW408" s="0"/>
    </row>
    <row r="409" customFormat="false" ht="12.75" hidden="false" customHeight="false" outlineLevel="0" collapsed="false">
      <c r="A409" s="43"/>
      <c r="B409" s="11" t="n">
        <v>36325</v>
      </c>
      <c r="E409" s="68" t="s">
        <v>740</v>
      </c>
      <c r="F409" s="68" t="s">
        <v>1204</v>
      </c>
      <c r="G409" s="6" t="s">
        <v>60</v>
      </c>
      <c r="H409" s="5" t="n">
        <v>9603</v>
      </c>
      <c r="I409" s="1"/>
      <c r="J409" s="69"/>
      <c r="K409" s="1" t="n">
        <v>1</v>
      </c>
      <c r="L409" s="68"/>
      <c r="M409" s="68" t="s">
        <v>151</v>
      </c>
      <c r="N409" s="1" t="s">
        <v>152</v>
      </c>
      <c r="O409" s="1" t="s">
        <v>68</v>
      </c>
      <c r="Q409" s="1"/>
      <c r="R409" s="14"/>
      <c r="S409" s="14" t="n">
        <f aca="false">+R409-Q409</f>
        <v>0</v>
      </c>
      <c r="T409" s="15" t="s">
        <v>153</v>
      </c>
      <c r="U409" s="1" t="n">
        <v>335</v>
      </c>
      <c r="V409" s="1" t="n">
        <v>320</v>
      </c>
      <c r="W409" s="1" t="n">
        <v>360</v>
      </c>
      <c r="X409" s="1" t="n">
        <v>360</v>
      </c>
      <c r="Y409" s="46" t="n">
        <f aca="false">+X409-V409</f>
        <v>40</v>
      </c>
      <c r="Z409" s="14" t="n">
        <f aca="false">+X409-W409</f>
        <v>0</v>
      </c>
      <c r="AA409" s="15" t="s">
        <v>133</v>
      </c>
      <c r="AB409" s="48"/>
      <c r="AC409" s="45"/>
      <c r="AD409" s="5"/>
      <c r="AE409" s="5" t="n">
        <v>155500</v>
      </c>
      <c r="AF409" s="44" t="s">
        <v>70</v>
      </c>
      <c r="AG409" s="50" t="n">
        <v>0.055</v>
      </c>
      <c r="AH409" s="73"/>
      <c r="AI409" s="52" t="s">
        <v>53</v>
      </c>
      <c r="AJ409" s="52" t="s">
        <v>4</v>
      </c>
      <c r="AK409" s="1"/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  <c r="BC409" s="0"/>
      <c r="BD409" s="0"/>
      <c r="BE409" s="0"/>
      <c r="BF409" s="0"/>
      <c r="BG409" s="0"/>
      <c r="BH409" s="0"/>
      <c r="BI409" s="0"/>
      <c r="BJ409" s="0"/>
      <c r="BK409" s="0"/>
      <c r="BL409" s="0"/>
      <c r="BM409" s="0"/>
      <c r="BN409" s="0"/>
      <c r="BO409" s="0"/>
      <c r="BP409" s="0"/>
      <c r="BQ409" s="0"/>
      <c r="BR409" s="0"/>
      <c r="BS409" s="0"/>
      <c r="BT409" s="0"/>
      <c r="BU409" s="0"/>
      <c r="BV409" s="0"/>
      <c r="BW409" s="0"/>
      <c r="BX409" s="0"/>
      <c r="BY409" s="0"/>
      <c r="BZ409" s="0"/>
      <c r="CA409" s="0"/>
      <c r="CB409" s="0"/>
      <c r="CC409" s="0"/>
      <c r="CD409" s="0"/>
      <c r="CE409" s="0"/>
      <c r="CF409" s="0"/>
      <c r="CG409" s="0"/>
      <c r="CH409" s="0"/>
      <c r="CI409" s="0"/>
      <c r="CJ409" s="0"/>
      <c r="CK409" s="0"/>
      <c r="CL409" s="0"/>
      <c r="CM409" s="0"/>
      <c r="CN409" s="0"/>
      <c r="CO409" s="0"/>
      <c r="CP409" s="0"/>
      <c r="CQ409" s="0"/>
      <c r="CR409" s="0"/>
      <c r="CS409" s="0"/>
      <c r="CT409" s="0"/>
      <c r="CU409" s="0"/>
      <c r="CV409" s="0"/>
      <c r="CW409" s="0"/>
      <c r="CX409" s="0"/>
      <c r="CY409" s="0"/>
      <c r="CZ409" s="0"/>
      <c r="DA409" s="0"/>
      <c r="DB409" s="0"/>
      <c r="DC409" s="0"/>
      <c r="DD409" s="0"/>
      <c r="DE409" s="0"/>
      <c r="DF409" s="0"/>
      <c r="DG409" s="0"/>
      <c r="DH409" s="0"/>
      <c r="DI409" s="0"/>
      <c r="DJ409" s="0"/>
      <c r="DK409" s="0"/>
      <c r="DL409" s="0"/>
      <c r="DM409" s="0"/>
      <c r="DN409" s="0"/>
      <c r="DO409" s="0"/>
      <c r="DP409" s="0"/>
      <c r="DQ409" s="0"/>
      <c r="DR409" s="0"/>
      <c r="DS409" s="0"/>
      <c r="DT409" s="0"/>
      <c r="DU409" s="0"/>
      <c r="DV409" s="0"/>
      <c r="DW409" s="0"/>
      <c r="DX409" s="0"/>
      <c r="DY409" s="0"/>
      <c r="DZ409" s="0"/>
      <c r="EA409" s="0"/>
      <c r="EB409" s="0"/>
      <c r="EC409" s="0"/>
      <c r="ED409" s="0"/>
      <c r="EE409" s="0"/>
      <c r="EF409" s="0"/>
      <c r="EG409" s="0"/>
      <c r="EH409" s="0"/>
      <c r="EI409" s="0"/>
      <c r="EJ409" s="0"/>
      <c r="EK409" s="0"/>
      <c r="EL409" s="0"/>
      <c r="EM409" s="0"/>
      <c r="EN409" s="0"/>
      <c r="EO409" s="0"/>
      <c r="EP409" s="0"/>
      <c r="EQ409" s="0"/>
      <c r="ER409" s="0"/>
      <c r="ES409" s="0"/>
      <c r="ET409" s="0"/>
      <c r="EU409" s="0"/>
      <c r="EV409" s="0"/>
      <c r="EW409" s="0"/>
      <c r="EX409" s="0"/>
      <c r="EY409" s="0"/>
      <c r="EZ409" s="0"/>
      <c r="FA409" s="0"/>
      <c r="FB409" s="0"/>
      <c r="FC409" s="0"/>
      <c r="FD409" s="0"/>
      <c r="FE409" s="0"/>
      <c r="FF409" s="0"/>
      <c r="FG409" s="0"/>
      <c r="FH409" s="0"/>
      <c r="FI409" s="0"/>
      <c r="FJ409" s="0"/>
      <c r="FK409" s="0"/>
      <c r="FL409" s="0"/>
      <c r="FM409" s="0"/>
      <c r="FN409" s="0"/>
      <c r="FO409" s="0"/>
      <c r="FP409" s="0"/>
      <c r="FQ409" s="0"/>
      <c r="FR409" s="0"/>
      <c r="FS409" s="0"/>
      <c r="FT409" s="0"/>
      <c r="FU409" s="0"/>
      <c r="FV409" s="0"/>
      <c r="FW409" s="0"/>
      <c r="FX409" s="0"/>
      <c r="FY409" s="0"/>
      <c r="FZ409" s="0"/>
      <c r="GA409" s="0"/>
      <c r="GB409" s="0"/>
      <c r="GC409" s="0"/>
      <c r="GD409" s="0"/>
      <c r="GE409" s="0"/>
      <c r="GF409" s="0"/>
      <c r="GG409" s="0"/>
      <c r="GH409" s="0"/>
      <c r="GI409" s="0"/>
      <c r="GJ409" s="0"/>
      <c r="GK409" s="0"/>
      <c r="GL409" s="0"/>
      <c r="GM409" s="0"/>
      <c r="GN409" s="0"/>
      <c r="GO409" s="0"/>
      <c r="GP409" s="0"/>
      <c r="GQ409" s="0"/>
      <c r="GR409" s="0"/>
      <c r="GS409" s="0"/>
      <c r="GT409" s="0"/>
      <c r="GU409" s="0"/>
      <c r="GV409" s="0"/>
      <c r="GW409" s="0"/>
      <c r="GX409" s="0"/>
      <c r="GY409" s="0"/>
      <c r="GZ409" s="0"/>
      <c r="HA409" s="0"/>
      <c r="HB409" s="0"/>
      <c r="HC409" s="0"/>
      <c r="HD409" s="0"/>
      <c r="HE409" s="0"/>
      <c r="HF409" s="0"/>
      <c r="HG409" s="0"/>
      <c r="HH409" s="0"/>
      <c r="HI409" s="0"/>
      <c r="HJ409" s="0"/>
      <c r="HK409" s="0"/>
      <c r="HL409" s="0"/>
      <c r="HM409" s="0"/>
      <c r="HN409" s="0"/>
      <c r="HO409" s="0"/>
      <c r="HP409" s="0"/>
      <c r="HQ409" s="0"/>
      <c r="HR409" s="0"/>
      <c r="HS409" s="0"/>
      <c r="HT409" s="0"/>
      <c r="HU409" s="0"/>
      <c r="HV409" s="0"/>
      <c r="HW409" s="0"/>
      <c r="HX409" s="0"/>
      <c r="HY409" s="0"/>
      <c r="HZ409" s="0"/>
      <c r="IA409" s="0"/>
      <c r="IB409" s="0"/>
      <c r="IC409" s="0"/>
      <c r="ID409" s="0"/>
      <c r="IE409" s="0"/>
      <c r="IF409" s="0"/>
      <c r="IG409" s="0"/>
      <c r="IH409" s="0"/>
      <c r="II409" s="0"/>
      <c r="IJ409" s="0"/>
      <c r="IK409" s="0"/>
      <c r="IL409" s="0"/>
      <c r="IM409" s="0"/>
      <c r="IN409" s="0"/>
      <c r="IO409" s="0"/>
      <c r="IP409" s="0"/>
      <c r="IQ409" s="0"/>
      <c r="IR409" s="0"/>
      <c r="IS409" s="0"/>
      <c r="IT409" s="0"/>
      <c r="IU409" s="0"/>
      <c r="IV409" s="0"/>
      <c r="IW409" s="0"/>
    </row>
    <row r="410" customFormat="false" ht="12.75" hidden="false" customHeight="false" outlineLevel="0" collapsed="false">
      <c r="A410" s="54"/>
      <c r="B410" s="55" t="s">
        <v>42</v>
      </c>
      <c r="C410" s="56"/>
      <c r="D410" s="57"/>
      <c r="E410" s="56" t="s">
        <v>1205</v>
      </c>
      <c r="F410" s="56" t="s">
        <v>1206</v>
      </c>
      <c r="G410" s="58" t="s">
        <v>60</v>
      </c>
      <c r="H410" s="58" t="n">
        <v>5789</v>
      </c>
      <c r="I410" s="57" t="n">
        <v>660</v>
      </c>
      <c r="J410" s="57" t="s">
        <v>46</v>
      </c>
      <c r="K410" s="57"/>
      <c r="L410" s="59" t="s">
        <v>47</v>
      </c>
      <c r="M410" s="56" t="s">
        <v>383</v>
      </c>
      <c r="N410" s="0"/>
      <c r="O410" s="53" t="s">
        <v>185</v>
      </c>
      <c r="P410" s="60"/>
      <c r="Q410" s="53" t="n">
        <v>53</v>
      </c>
      <c r="R410" s="53" t="n">
        <v>53</v>
      </c>
      <c r="S410" s="61" t="n">
        <f aca="false">+R410-Q410</f>
        <v>0</v>
      </c>
      <c r="T410" s="47" t="s">
        <v>1207</v>
      </c>
      <c r="U410" s="53" t="n">
        <v>40</v>
      </c>
      <c r="V410" s="53" t="n">
        <v>40</v>
      </c>
      <c r="W410" s="53" t="n">
        <v>57</v>
      </c>
      <c r="X410" s="53" t="n">
        <v>57</v>
      </c>
      <c r="Y410" s="46" t="n">
        <f aca="false">+X410-V410</f>
        <v>17</v>
      </c>
      <c r="Z410" s="61" t="n">
        <f aca="false">+X410-W410</f>
        <v>0</v>
      </c>
      <c r="AA410" s="47" t="s">
        <v>69</v>
      </c>
      <c r="AB410" s="71"/>
      <c r="AD410" s="62" t="n">
        <v>358701</v>
      </c>
      <c r="AE410" s="62" t="n">
        <v>151800</v>
      </c>
      <c r="AF410" s="63" t="s">
        <v>52</v>
      </c>
      <c r="AG410" s="9" t="n">
        <v>0.33</v>
      </c>
      <c r="AH410" s="67" t="n">
        <v>9909</v>
      </c>
      <c r="AI410" s="53" t="s">
        <v>264</v>
      </c>
      <c r="AJ410" s="66" t="s">
        <v>4</v>
      </c>
      <c r="AK410" s="57" t="s">
        <v>64</v>
      </c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  <c r="BC410" s="0"/>
      <c r="BD410" s="0"/>
      <c r="BE410" s="0"/>
      <c r="BF410" s="0"/>
      <c r="BG410" s="0"/>
      <c r="BH410" s="0"/>
      <c r="BI410" s="0"/>
      <c r="BJ410" s="0"/>
      <c r="BK410" s="0"/>
      <c r="BL410" s="0"/>
      <c r="BM410" s="0"/>
      <c r="BN410" s="0"/>
      <c r="BO410" s="0"/>
      <c r="BP410" s="0"/>
      <c r="BQ410" s="0"/>
      <c r="BR410" s="0"/>
      <c r="BS410" s="0"/>
      <c r="BT410" s="0"/>
      <c r="BU410" s="0"/>
      <c r="BV410" s="0"/>
      <c r="BW410" s="0"/>
      <c r="BX410" s="0"/>
      <c r="BY410" s="0"/>
      <c r="BZ410" s="0"/>
      <c r="CA410" s="0"/>
      <c r="CB410" s="0"/>
      <c r="CC410" s="0"/>
      <c r="CD410" s="0"/>
      <c r="CE410" s="0"/>
      <c r="CF410" s="0"/>
      <c r="CG410" s="0"/>
      <c r="CH410" s="0"/>
      <c r="CI410" s="0"/>
      <c r="CJ410" s="0"/>
      <c r="CK410" s="0"/>
      <c r="CL410" s="0"/>
      <c r="CM410" s="0"/>
      <c r="CN410" s="0"/>
      <c r="CO410" s="0"/>
      <c r="CP410" s="0"/>
      <c r="CQ410" s="0"/>
      <c r="CR410" s="0"/>
      <c r="CS410" s="0"/>
      <c r="CT410" s="0"/>
      <c r="CU410" s="0"/>
      <c r="CV410" s="0"/>
      <c r="CW410" s="0"/>
      <c r="CX410" s="0"/>
      <c r="CY410" s="0"/>
      <c r="CZ410" s="0"/>
      <c r="DA410" s="0"/>
      <c r="DB410" s="0"/>
      <c r="DC410" s="0"/>
      <c r="DD410" s="0"/>
      <c r="DE410" s="0"/>
      <c r="DF410" s="0"/>
      <c r="DG410" s="0"/>
      <c r="DH410" s="0"/>
      <c r="DI410" s="0"/>
      <c r="DJ410" s="0"/>
      <c r="DK410" s="0"/>
      <c r="DL410" s="0"/>
      <c r="DM410" s="0"/>
      <c r="DN410" s="0"/>
      <c r="DO410" s="0"/>
      <c r="DP410" s="0"/>
      <c r="DQ410" s="0"/>
      <c r="DR410" s="0"/>
      <c r="DS410" s="0"/>
      <c r="DT410" s="0"/>
      <c r="DU410" s="0"/>
      <c r="DV410" s="0"/>
      <c r="DW410" s="0"/>
      <c r="DX410" s="0"/>
      <c r="DY410" s="0"/>
      <c r="DZ410" s="0"/>
      <c r="EA410" s="0"/>
      <c r="EB410" s="0"/>
      <c r="EC410" s="0"/>
      <c r="ED410" s="0"/>
      <c r="EE410" s="0"/>
      <c r="EF410" s="0"/>
      <c r="EG410" s="0"/>
      <c r="EH410" s="0"/>
      <c r="EI410" s="0"/>
      <c r="EJ410" s="0"/>
      <c r="EK410" s="0"/>
      <c r="EL410" s="0"/>
      <c r="EM410" s="0"/>
      <c r="EN410" s="0"/>
      <c r="EO410" s="0"/>
      <c r="EP410" s="0"/>
      <c r="EQ410" s="0"/>
      <c r="ER410" s="0"/>
      <c r="ES410" s="0"/>
      <c r="ET410" s="0"/>
      <c r="EU410" s="0"/>
      <c r="EV410" s="0"/>
      <c r="EW410" s="0"/>
      <c r="EX410" s="0"/>
      <c r="EY410" s="0"/>
      <c r="EZ410" s="0"/>
      <c r="FA410" s="0"/>
      <c r="FB410" s="0"/>
      <c r="FC410" s="0"/>
      <c r="FD410" s="0"/>
      <c r="FE410" s="0"/>
      <c r="FF410" s="0"/>
      <c r="FG410" s="0"/>
      <c r="FH410" s="0"/>
      <c r="FI410" s="0"/>
      <c r="FJ410" s="0"/>
      <c r="FK410" s="0"/>
      <c r="FL410" s="0"/>
      <c r="FM410" s="0"/>
      <c r="FN410" s="0"/>
      <c r="FO410" s="0"/>
      <c r="FP410" s="0"/>
      <c r="FQ410" s="0"/>
      <c r="FR410" s="0"/>
      <c r="FS410" s="0"/>
      <c r="FT410" s="0"/>
      <c r="FU410" s="0"/>
      <c r="FV410" s="0"/>
      <c r="FW410" s="0"/>
      <c r="FX410" s="0"/>
      <c r="FY410" s="0"/>
      <c r="FZ410" s="0"/>
      <c r="GA410" s="0"/>
      <c r="GB410" s="0"/>
      <c r="GC410" s="0"/>
      <c r="GD410" s="0"/>
      <c r="GE410" s="0"/>
      <c r="GF410" s="0"/>
      <c r="GG410" s="0"/>
      <c r="GH410" s="0"/>
      <c r="GI410" s="0"/>
      <c r="GJ410" s="0"/>
      <c r="GK410" s="0"/>
      <c r="GL410" s="0"/>
      <c r="GM410" s="0"/>
      <c r="GN410" s="0"/>
      <c r="GO410" s="0"/>
      <c r="GP410" s="0"/>
      <c r="GQ410" s="0"/>
      <c r="GR410" s="0"/>
      <c r="GS410" s="0"/>
      <c r="GT410" s="0"/>
      <c r="GU410" s="0"/>
      <c r="GV410" s="0"/>
      <c r="GW410" s="0"/>
      <c r="GX410" s="0"/>
      <c r="GY410" s="0"/>
      <c r="GZ410" s="0"/>
      <c r="HA410" s="0"/>
      <c r="HB410" s="0"/>
      <c r="HC410" s="0"/>
      <c r="HD410" s="0"/>
      <c r="HE410" s="0"/>
      <c r="HF410" s="0"/>
      <c r="HG410" s="0"/>
      <c r="HH410" s="0"/>
      <c r="HI410" s="0"/>
      <c r="HJ410" s="0"/>
      <c r="HK410" s="0"/>
      <c r="HL410" s="0"/>
      <c r="HM410" s="0"/>
      <c r="HN410" s="0"/>
      <c r="HO410" s="0"/>
      <c r="HP410" s="0"/>
      <c r="HQ410" s="0"/>
      <c r="HR410" s="0"/>
      <c r="HS410" s="0"/>
      <c r="HT410" s="0"/>
      <c r="HU410" s="0"/>
      <c r="HV410" s="0"/>
      <c r="HW410" s="0"/>
      <c r="HX410" s="0"/>
      <c r="HY410" s="0"/>
      <c r="HZ410" s="0"/>
      <c r="IA410" s="0"/>
      <c r="IB410" s="0"/>
      <c r="IC410" s="0"/>
      <c r="ID410" s="0"/>
      <c r="IE410" s="0"/>
      <c r="IF410" s="0"/>
      <c r="IG410" s="0"/>
      <c r="IH410" s="0"/>
      <c r="II410" s="0"/>
      <c r="IJ410" s="0"/>
      <c r="IK410" s="0"/>
      <c r="IL410" s="0"/>
      <c r="IM410" s="0"/>
      <c r="IN410" s="0"/>
      <c r="IO410" s="0"/>
      <c r="IP410" s="0"/>
      <c r="IQ410" s="0"/>
      <c r="IR410" s="0"/>
      <c r="IS410" s="0"/>
      <c r="IT410" s="0"/>
      <c r="IU410" s="0"/>
      <c r="IV410" s="0"/>
      <c r="IW410" s="0"/>
    </row>
    <row r="411" customFormat="false" ht="12.75" hidden="false" customHeight="false" outlineLevel="0" collapsed="false">
      <c r="A411" s="43"/>
      <c r="B411" s="11" t="s">
        <v>42</v>
      </c>
      <c r="E411" s="3" t="s">
        <v>1208</v>
      </c>
      <c r="F411" s="3" t="s">
        <v>1209</v>
      </c>
      <c r="G411" s="6" t="s">
        <v>60</v>
      </c>
      <c r="H411" s="6" t="n">
        <v>6055</v>
      </c>
      <c r="I411" s="4" t="n">
        <v>550</v>
      </c>
      <c r="J411" s="4" t="s">
        <v>46</v>
      </c>
      <c r="L411" s="1" t="s">
        <v>47</v>
      </c>
      <c r="M411" s="3" t="s">
        <v>1210</v>
      </c>
      <c r="N411" s="45"/>
      <c r="O411" s="1" t="s">
        <v>86</v>
      </c>
      <c r="Q411" s="1" t="n">
        <v>205</v>
      </c>
      <c r="R411" s="1" t="n">
        <v>205</v>
      </c>
      <c r="S411" s="14" t="n">
        <f aca="false">+R411-Q411</f>
        <v>0</v>
      </c>
      <c r="T411" s="15" t="s">
        <v>93</v>
      </c>
      <c r="U411" s="1" t="n">
        <v>189</v>
      </c>
      <c r="V411" s="1" t="n">
        <v>189</v>
      </c>
      <c r="W411" s="1" t="n">
        <v>194</v>
      </c>
      <c r="X411" s="1" t="n">
        <v>194</v>
      </c>
      <c r="Y411" s="46" t="n">
        <f aca="false">+X411-V411</f>
        <v>5</v>
      </c>
      <c r="Z411" s="14" t="n">
        <f aca="false">+X411-W411</f>
        <v>0</v>
      </c>
      <c r="AA411" s="47" t="s">
        <v>69</v>
      </c>
      <c r="AB411" s="15"/>
      <c r="AC411" s="45"/>
      <c r="AD411" s="5" t="n">
        <v>346145</v>
      </c>
      <c r="AE411" s="5" t="n">
        <v>136200</v>
      </c>
      <c r="AF411" s="49" t="s">
        <v>70</v>
      </c>
      <c r="AG411" s="50" t="n">
        <v>0.095</v>
      </c>
      <c r="AH411" s="51" t="n">
        <v>9812</v>
      </c>
      <c r="AI411" s="52" t="s">
        <v>81</v>
      </c>
      <c r="AJ411" s="52" t="s">
        <v>4</v>
      </c>
      <c r="AK411" s="4" t="s">
        <v>1211</v>
      </c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  <c r="BC411" s="0"/>
      <c r="BD411" s="0"/>
      <c r="BE411" s="0"/>
      <c r="BF411" s="0"/>
      <c r="BG411" s="0"/>
      <c r="BH411" s="0"/>
      <c r="BI411" s="0"/>
      <c r="BJ411" s="0"/>
      <c r="BK411" s="0"/>
      <c r="BL411" s="0"/>
      <c r="BM411" s="0"/>
      <c r="BN411" s="0"/>
      <c r="BO411" s="0"/>
      <c r="BP411" s="0"/>
      <c r="BQ411" s="0"/>
      <c r="BR411" s="0"/>
      <c r="BS411" s="0"/>
      <c r="BT411" s="0"/>
      <c r="BU411" s="0"/>
      <c r="BV411" s="0"/>
      <c r="BW411" s="0"/>
      <c r="BX411" s="0"/>
      <c r="BY411" s="0"/>
      <c r="BZ411" s="0"/>
      <c r="CA411" s="0"/>
      <c r="CB411" s="0"/>
      <c r="CC411" s="0"/>
      <c r="CD411" s="0"/>
      <c r="CE411" s="0"/>
      <c r="CF411" s="0"/>
      <c r="CG411" s="0"/>
      <c r="CH411" s="0"/>
      <c r="CI411" s="0"/>
      <c r="CJ411" s="0"/>
      <c r="CK411" s="0"/>
      <c r="CL411" s="0"/>
      <c r="CM411" s="0"/>
      <c r="CN411" s="0"/>
      <c r="CO411" s="0"/>
      <c r="CP411" s="0"/>
      <c r="CQ411" s="0"/>
      <c r="CR411" s="0"/>
      <c r="CS411" s="0"/>
      <c r="CT411" s="0"/>
      <c r="CU411" s="0"/>
      <c r="CV411" s="0"/>
      <c r="CW411" s="0"/>
      <c r="CX411" s="0"/>
      <c r="CY411" s="0"/>
      <c r="CZ411" s="0"/>
      <c r="DA411" s="0"/>
      <c r="DB411" s="0"/>
      <c r="DC411" s="0"/>
      <c r="DD411" s="0"/>
      <c r="DE411" s="0"/>
      <c r="DF411" s="0"/>
      <c r="DG411" s="0"/>
      <c r="DH411" s="0"/>
      <c r="DI411" s="0"/>
      <c r="DJ411" s="0"/>
      <c r="DK411" s="0"/>
      <c r="DL411" s="0"/>
      <c r="DM411" s="0"/>
      <c r="DN411" s="0"/>
      <c r="DO411" s="0"/>
      <c r="DP411" s="0"/>
      <c r="DQ411" s="0"/>
      <c r="DR411" s="0"/>
      <c r="DS411" s="0"/>
      <c r="DT411" s="0"/>
      <c r="DU411" s="0"/>
      <c r="DV411" s="0"/>
      <c r="DW411" s="0"/>
      <c r="DX411" s="0"/>
      <c r="DY411" s="0"/>
      <c r="DZ411" s="0"/>
      <c r="EA411" s="0"/>
      <c r="EB411" s="0"/>
      <c r="EC411" s="0"/>
      <c r="ED411" s="0"/>
      <c r="EE411" s="0"/>
      <c r="EF411" s="0"/>
      <c r="EG411" s="0"/>
      <c r="EH411" s="0"/>
      <c r="EI411" s="0"/>
      <c r="EJ411" s="0"/>
      <c r="EK411" s="0"/>
      <c r="EL411" s="0"/>
      <c r="EM411" s="0"/>
      <c r="EN411" s="0"/>
      <c r="EO411" s="0"/>
      <c r="EP411" s="0"/>
      <c r="EQ411" s="0"/>
      <c r="ER411" s="0"/>
      <c r="ES411" s="0"/>
      <c r="ET411" s="0"/>
      <c r="EU411" s="0"/>
      <c r="EV411" s="0"/>
      <c r="EW411" s="0"/>
      <c r="EX411" s="0"/>
      <c r="EY411" s="0"/>
      <c r="EZ411" s="0"/>
      <c r="FA411" s="0"/>
      <c r="FB411" s="0"/>
      <c r="FC411" s="0"/>
      <c r="FD411" s="0"/>
      <c r="FE411" s="0"/>
      <c r="FF411" s="0"/>
      <c r="FG411" s="0"/>
      <c r="FH411" s="0"/>
      <c r="FI411" s="0"/>
      <c r="FJ411" s="0"/>
      <c r="FK411" s="0"/>
      <c r="FL411" s="0"/>
      <c r="FM411" s="0"/>
      <c r="FN411" s="0"/>
      <c r="FO411" s="0"/>
      <c r="FP411" s="0"/>
      <c r="FQ411" s="0"/>
      <c r="FR411" s="0"/>
      <c r="FS411" s="0"/>
      <c r="FT411" s="0"/>
      <c r="FU411" s="0"/>
      <c r="FV411" s="0"/>
      <c r="FW411" s="0"/>
      <c r="FX411" s="0"/>
      <c r="FY411" s="0"/>
      <c r="FZ411" s="0"/>
      <c r="GA411" s="0"/>
      <c r="GB411" s="0"/>
      <c r="GC411" s="0"/>
      <c r="GD411" s="0"/>
      <c r="GE411" s="0"/>
      <c r="GF411" s="0"/>
      <c r="GG411" s="0"/>
      <c r="GH411" s="0"/>
      <c r="GI411" s="0"/>
      <c r="GJ411" s="0"/>
      <c r="GK411" s="0"/>
      <c r="GL411" s="0"/>
      <c r="GM411" s="0"/>
      <c r="GN411" s="0"/>
      <c r="GO411" s="0"/>
      <c r="GP411" s="0"/>
      <c r="GQ411" s="0"/>
      <c r="GR411" s="0"/>
      <c r="GS411" s="0"/>
      <c r="GT411" s="0"/>
      <c r="GU411" s="0"/>
      <c r="GV411" s="0"/>
      <c r="GW411" s="0"/>
      <c r="GX411" s="0"/>
      <c r="GY411" s="0"/>
      <c r="GZ411" s="0"/>
      <c r="HA411" s="0"/>
      <c r="HB411" s="0"/>
      <c r="HC411" s="0"/>
      <c r="HD411" s="0"/>
      <c r="HE411" s="0"/>
      <c r="HF411" s="0"/>
      <c r="HG411" s="0"/>
      <c r="HH411" s="0"/>
      <c r="HI411" s="0"/>
      <c r="HJ411" s="0"/>
      <c r="HK411" s="0"/>
      <c r="HL411" s="0"/>
      <c r="HM411" s="0"/>
      <c r="HN411" s="0"/>
      <c r="HO411" s="0"/>
      <c r="HP411" s="0"/>
      <c r="HQ411" s="0"/>
      <c r="HR411" s="0"/>
      <c r="HS411" s="0"/>
      <c r="HT411" s="0"/>
      <c r="HU411" s="0"/>
      <c r="HV411" s="0"/>
      <c r="HW411" s="0"/>
      <c r="HX411" s="0"/>
      <c r="HY411" s="0"/>
      <c r="HZ411" s="0"/>
      <c r="IA411" s="0"/>
      <c r="IB411" s="0"/>
      <c r="IC411" s="0"/>
      <c r="ID411" s="0"/>
      <c r="IE411" s="0"/>
      <c r="IF411" s="0"/>
      <c r="IG411" s="0"/>
      <c r="IH411" s="0"/>
      <c r="II411" s="0"/>
      <c r="IJ411" s="0"/>
      <c r="IK411" s="0"/>
      <c r="IL411" s="0"/>
      <c r="IM411" s="0"/>
      <c r="IN411" s="0"/>
      <c r="IO411" s="0"/>
      <c r="IP411" s="0"/>
      <c r="IQ411" s="0"/>
      <c r="IR411" s="0"/>
      <c r="IS411" s="0"/>
      <c r="IT411" s="0"/>
      <c r="IU411" s="0"/>
      <c r="IV411" s="0"/>
      <c r="IW411" s="0"/>
    </row>
    <row r="412" customFormat="false" ht="22.5" hidden="false" customHeight="false" outlineLevel="0" collapsed="false">
      <c r="A412" s="54"/>
      <c r="B412" s="55" t="n">
        <v>36452</v>
      </c>
      <c r="C412" s="70"/>
      <c r="D412" s="53"/>
      <c r="E412" s="70" t="s">
        <v>1212</v>
      </c>
      <c r="F412" s="70" t="s">
        <v>1213</v>
      </c>
      <c r="G412" s="58" t="s">
        <v>45</v>
      </c>
      <c r="H412" s="62" t="n">
        <v>9760</v>
      </c>
      <c r="I412" s="53" t="n">
        <v>600</v>
      </c>
      <c r="J412" s="79"/>
      <c r="K412" s="53"/>
      <c r="L412" s="70"/>
      <c r="M412" s="70" t="s">
        <v>1212</v>
      </c>
      <c r="N412" s="53"/>
      <c r="O412" s="53" t="s">
        <v>267</v>
      </c>
      <c r="P412" s="60"/>
      <c r="Q412" s="53" t="n">
        <v>8438</v>
      </c>
      <c r="R412" s="53" t="n">
        <v>8604</v>
      </c>
      <c r="S412" s="61" t="n">
        <f aca="false">+R412-Q412</f>
        <v>166</v>
      </c>
      <c r="T412" s="15" t="s">
        <v>259</v>
      </c>
      <c r="U412" s="53" t="n">
        <v>8773</v>
      </c>
      <c r="V412" s="1" t="n">
        <f aca="false">8960-73</f>
        <v>8887</v>
      </c>
      <c r="W412" s="53" t="n">
        <v>8978</v>
      </c>
      <c r="X412" s="1" t="n">
        <v>9016</v>
      </c>
      <c r="Y412" s="46" t="n">
        <f aca="false">+X412-V412</f>
        <v>129</v>
      </c>
      <c r="Z412" s="61" t="n">
        <f aca="false">+X412-W412</f>
        <v>38</v>
      </c>
      <c r="AA412" s="15" t="s">
        <v>1214</v>
      </c>
      <c r="AB412" s="71"/>
      <c r="AD412" s="108"/>
      <c r="AE412" s="62" t="n">
        <v>139178</v>
      </c>
      <c r="AF412" s="59" t="s">
        <v>70</v>
      </c>
      <c r="AG412" s="64" t="n">
        <v>0.08</v>
      </c>
      <c r="AH412" s="65" t="n">
        <v>9903</v>
      </c>
      <c r="AI412" s="66" t="s">
        <v>71</v>
      </c>
      <c r="AJ412" s="66" t="s">
        <v>4</v>
      </c>
      <c r="AK412" s="53" t="s">
        <v>1215</v>
      </c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  <c r="BC412" s="0"/>
      <c r="BD412" s="0"/>
      <c r="BE412" s="0"/>
      <c r="BF412" s="0"/>
      <c r="BG412" s="0"/>
      <c r="BH412" s="0"/>
      <c r="BI412" s="0"/>
      <c r="BJ412" s="0"/>
      <c r="BK412" s="0"/>
      <c r="BL412" s="0"/>
      <c r="BM412" s="0"/>
      <c r="BN412" s="0"/>
      <c r="BO412" s="0"/>
      <c r="BP412" s="0"/>
      <c r="BQ412" s="0"/>
      <c r="BR412" s="0"/>
      <c r="BS412" s="0"/>
      <c r="BT412" s="0"/>
      <c r="BU412" s="0"/>
      <c r="BV412" s="0"/>
      <c r="BW412" s="0"/>
      <c r="BX412" s="0"/>
      <c r="BY412" s="0"/>
      <c r="BZ412" s="0"/>
      <c r="CA412" s="0"/>
      <c r="CB412" s="0"/>
      <c r="CC412" s="0"/>
      <c r="CD412" s="0"/>
      <c r="CE412" s="0"/>
      <c r="CF412" s="0"/>
      <c r="CG412" s="0"/>
      <c r="CH412" s="0"/>
      <c r="CI412" s="0"/>
      <c r="CJ412" s="0"/>
      <c r="CK412" s="0"/>
      <c r="CL412" s="0"/>
      <c r="CM412" s="0"/>
      <c r="CN412" s="0"/>
      <c r="CO412" s="0"/>
      <c r="CP412" s="0"/>
      <c r="CQ412" s="0"/>
      <c r="CR412" s="0"/>
      <c r="CS412" s="0"/>
      <c r="CT412" s="0"/>
      <c r="CU412" s="0"/>
      <c r="CV412" s="0"/>
      <c r="CW412" s="0"/>
      <c r="CX412" s="0"/>
      <c r="CY412" s="0"/>
      <c r="CZ412" s="0"/>
      <c r="DA412" s="0"/>
      <c r="DB412" s="0"/>
      <c r="DC412" s="0"/>
      <c r="DD412" s="0"/>
      <c r="DE412" s="0"/>
      <c r="DF412" s="0"/>
      <c r="DG412" s="0"/>
      <c r="DH412" s="0"/>
      <c r="DI412" s="0"/>
      <c r="DJ412" s="0"/>
      <c r="DK412" s="0"/>
      <c r="DL412" s="0"/>
      <c r="DM412" s="0"/>
      <c r="DN412" s="0"/>
      <c r="DO412" s="0"/>
      <c r="DP412" s="0"/>
      <c r="DQ412" s="0"/>
      <c r="DR412" s="0"/>
      <c r="DS412" s="0"/>
      <c r="DT412" s="0"/>
      <c r="DU412" s="0"/>
      <c r="DV412" s="0"/>
      <c r="DW412" s="0"/>
      <c r="DX412" s="0"/>
      <c r="DY412" s="0"/>
      <c r="DZ412" s="0"/>
      <c r="EA412" s="0"/>
      <c r="EB412" s="0"/>
      <c r="EC412" s="0"/>
      <c r="ED412" s="0"/>
      <c r="EE412" s="0"/>
      <c r="EF412" s="0"/>
      <c r="EG412" s="0"/>
      <c r="EH412" s="0"/>
      <c r="EI412" s="0"/>
      <c r="EJ412" s="0"/>
      <c r="EK412" s="0"/>
      <c r="EL412" s="0"/>
      <c r="EM412" s="0"/>
      <c r="EN412" s="0"/>
      <c r="EO412" s="0"/>
      <c r="EP412" s="0"/>
      <c r="EQ412" s="0"/>
      <c r="ER412" s="0"/>
      <c r="ES412" s="0"/>
      <c r="ET412" s="0"/>
      <c r="EU412" s="0"/>
      <c r="EV412" s="0"/>
      <c r="EW412" s="0"/>
      <c r="EX412" s="0"/>
      <c r="EY412" s="0"/>
      <c r="EZ412" s="0"/>
      <c r="FA412" s="0"/>
      <c r="FB412" s="0"/>
      <c r="FC412" s="0"/>
      <c r="FD412" s="0"/>
      <c r="FE412" s="0"/>
      <c r="FF412" s="0"/>
      <c r="FG412" s="0"/>
      <c r="FH412" s="0"/>
      <c r="FI412" s="0"/>
      <c r="FJ412" s="0"/>
      <c r="FK412" s="0"/>
      <c r="FL412" s="0"/>
      <c r="FM412" s="0"/>
      <c r="FN412" s="0"/>
      <c r="FO412" s="0"/>
      <c r="FP412" s="0"/>
      <c r="FQ412" s="0"/>
      <c r="FR412" s="0"/>
      <c r="FS412" s="0"/>
      <c r="FT412" s="0"/>
      <c r="FU412" s="0"/>
      <c r="FV412" s="0"/>
      <c r="FW412" s="0"/>
      <c r="FX412" s="0"/>
      <c r="FY412" s="0"/>
      <c r="FZ412" s="0"/>
      <c r="GA412" s="0"/>
      <c r="GB412" s="0"/>
      <c r="GC412" s="0"/>
      <c r="GD412" s="0"/>
      <c r="GE412" s="0"/>
      <c r="GF412" s="0"/>
      <c r="GG412" s="0"/>
      <c r="GH412" s="0"/>
      <c r="GI412" s="0"/>
      <c r="GJ412" s="0"/>
      <c r="GK412" s="0"/>
      <c r="GL412" s="0"/>
      <c r="GM412" s="0"/>
      <c r="GN412" s="0"/>
      <c r="GO412" s="0"/>
      <c r="GP412" s="0"/>
      <c r="GQ412" s="0"/>
      <c r="GR412" s="0"/>
      <c r="GS412" s="0"/>
      <c r="GT412" s="0"/>
      <c r="GU412" s="0"/>
      <c r="GV412" s="0"/>
      <c r="GW412" s="0"/>
      <c r="GX412" s="0"/>
      <c r="GY412" s="0"/>
      <c r="GZ412" s="0"/>
      <c r="HA412" s="0"/>
      <c r="HB412" s="0"/>
      <c r="HC412" s="0"/>
      <c r="HD412" s="0"/>
      <c r="HE412" s="0"/>
      <c r="HF412" s="0"/>
      <c r="HG412" s="0"/>
      <c r="HH412" s="0"/>
      <c r="HI412" s="0"/>
      <c r="HJ412" s="0"/>
      <c r="HK412" s="0"/>
      <c r="HL412" s="0"/>
      <c r="HM412" s="0"/>
      <c r="HN412" s="0"/>
      <c r="HO412" s="0"/>
      <c r="HP412" s="0"/>
      <c r="HQ412" s="0"/>
      <c r="HR412" s="0"/>
      <c r="HS412" s="0"/>
      <c r="HT412" s="0"/>
      <c r="HU412" s="0"/>
      <c r="HV412" s="0"/>
      <c r="HW412" s="0"/>
      <c r="HX412" s="0"/>
      <c r="HY412" s="0"/>
      <c r="HZ412" s="0"/>
      <c r="IA412" s="0"/>
      <c r="IB412" s="0"/>
      <c r="IC412" s="0"/>
      <c r="ID412" s="0"/>
      <c r="IE412" s="0"/>
      <c r="IF412" s="0"/>
      <c r="IG412" s="0"/>
      <c r="IH412" s="0"/>
      <c r="II412" s="0"/>
      <c r="IJ412" s="0"/>
      <c r="IK412" s="0"/>
      <c r="IL412" s="0"/>
      <c r="IM412" s="0"/>
      <c r="IN412" s="0"/>
      <c r="IO412" s="0"/>
      <c r="IP412" s="0"/>
      <c r="IQ412" s="0"/>
      <c r="IR412" s="0"/>
      <c r="IS412" s="0"/>
      <c r="IT412" s="0"/>
      <c r="IU412" s="0"/>
      <c r="IV412" s="0"/>
      <c r="IW412" s="0"/>
    </row>
    <row r="413" customFormat="false" ht="22.5" hidden="false" customHeight="false" outlineLevel="0" collapsed="false">
      <c r="A413" s="54"/>
      <c r="B413" s="55" t="s">
        <v>42</v>
      </c>
      <c r="C413" s="70"/>
      <c r="D413" s="53"/>
      <c r="E413" s="70" t="s">
        <v>1212</v>
      </c>
      <c r="F413" s="70" t="s">
        <v>1216</v>
      </c>
      <c r="G413" s="58" t="s">
        <v>60</v>
      </c>
      <c r="H413" s="62" t="n">
        <v>9760</v>
      </c>
      <c r="I413" s="53" t="n">
        <v>600</v>
      </c>
      <c r="J413" s="79"/>
      <c r="K413" s="53"/>
      <c r="L413" s="70"/>
      <c r="M413" s="70" t="s">
        <v>1212</v>
      </c>
      <c r="N413" s="53"/>
      <c r="O413" s="53" t="s">
        <v>267</v>
      </c>
      <c r="P413" s="60"/>
      <c r="Q413" s="53" t="n">
        <v>4680</v>
      </c>
      <c r="R413" s="53" t="n">
        <v>4772</v>
      </c>
      <c r="S413" s="61" t="n">
        <f aca="false">+R413-Q413</f>
        <v>92</v>
      </c>
      <c r="T413" s="47" t="s">
        <v>1217</v>
      </c>
      <c r="U413" s="53" t="n">
        <v>4686</v>
      </c>
      <c r="V413" s="1" t="n">
        <f aca="false">4786-73</f>
        <v>4713</v>
      </c>
      <c r="W413" s="53" t="n">
        <v>4796</v>
      </c>
      <c r="X413" s="1" t="n">
        <v>4817</v>
      </c>
      <c r="Y413" s="46" t="n">
        <f aca="false">+X413-V413</f>
        <v>104</v>
      </c>
      <c r="Z413" s="61" t="n">
        <f aca="false">+X413-W413</f>
        <v>21</v>
      </c>
      <c r="AA413" s="15" t="s">
        <v>503</v>
      </c>
      <c r="AB413" s="71"/>
      <c r="AD413" s="108"/>
      <c r="AE413" s="62" t="n">
        <v>137552</v>
      </c>
      <c r="AF413" s="59" t="s">
        <v>70</v>
      </c>
      <c r="AG413" s="64" t="n">
        <v>0.08</v>
      </c>
      <c r="AH413" s="65" t="n">
        <v>9903</v>
      </c>
      <c r="AI413" s="66" t="s">
        <v>71</v>
      </c>
      <c r="AJ413" s="66" t="s">
        <v>4</v>
      </c>
      <c r="AK413" s="53" t="s">
        <v>1215</v>
      </c>
      <c r="AL413" s="110"/>
      <c r="AM413" s="110"/>
      <c r="AN413" s="110"/>
      <c r="AO413" s="110"/>
      <c r="AP413" s="110"/>
      <c r="AQ413" s="110"/>
      <c r="AR413" s="110"/>
      <c r="AS413" s="110"/>
      <c r="AT413" s="110"/>
      <c r="AU413" s="110"/>
      <c r="AV413" s="110"/>
      <c r="AW413" s="110"/>
      <c r="AX413" s="110"/>
      <c r="AY413" s="110"/>
      <c r="AZ413" s="110"/>
      <c r="BA413" s="110"/>
      <c r="BB413" s="110"/>
      <c r="BC413" s="110"/>
      <c r="BD413" s="110"/>
      <c r="BE413" s="110"/>
      <c r="BF413" s="110"/>
      <c r="BG413" s="110"/>
      <c r="BH413" s="110"/>
      <c r="BI413" s="110"/>
      <c r="BJ413" s="110"/>
      <c r="BK413" s="110"/>
      <c r="BL413" s="110"/>
      <c r="BM413" s="110"/>
      <c r="BN413" s="110"/>
      <c r="BO413" s="110"/>
      <c r="BP413" s="110"/>
      <c r="BQ413" s="110"/>
      <c r="BR413" s="110"/>
      <c r="BS413" s="110"/>
      <c r="BT413" s="110"/>
      <c r="BU413" s="110"/>
      <c r="BV413" s="110"/>
      <c r="BW413" s="110"/>
      <c r="BX413" s="110"/>
      <c r="BY413" s="110"/>
      <c r="BZ413" s="110"/>
      <c r="CA413" s="110"/>
      <c r="CB413" s="110"/>
      <c r="CC413" s="110"/>
      <c r="CD413" s="110"/>
      <c r="CE413" s="110"/>
      <c r="CF413" s="110"/>
      <c r="CG413" s="110"/>
      <c r="CH413" s="110"/>
      <c r="CI413" s="110"/>
      <c r="CJ413" s="110"/>
      <c r="CK413" s="110"/>
      <c r="CL413" s="110"/>
      <c r="CM413" s="110"/>
      <c r="CN413" s="110"/>
      <c r="CO413" s="110"/>
      <c r="CP413" s="110"/>
      <c r="CQ413" s="110"/>
      <c r="CR413" s="110"/>
      <c r="CS413" s="110"/>
      <c r="CT413" s="110"/>
      <c r="CU413" s="110"/>
      <c r="CV413" s="110"/>
      <c r="CW413" s="110"/>
      <c r="CX413" s="110"/>
      <c r="CY413" s="110"/>
      <c r="CZ413" s="110"/>
      <c r="DA413" s="110"/>
      <c r="DB413" s="110"/>
      <c r="DC413" s="110"/>
      <c r="DD413" s="110"/>
      <c r="DE413" s="110"/>
      <c r="DF413" s="110"/>
      <c r="DG413" s="110"/>
      <c r="DH413" s="110"/>
      <c r="DI413" s="110"/>
      <c r="DJ413" s="110"/>
      <c r="DK413" s="110"/>
      <c r="DL413" s="110"/>
      <c r="DM413" s="110"/>
      <c r="DN413" s="110"/>
      <c r="DO413" s="110"/>
      <c r="DP413" s="110"/>
      <c r="DQ413" s="110"/>
      <c r="DR413" s="110"/>
      <c r="DS413" s="110"/>
      <c r="DT413" s="110"/>
      <c r="DU413" s="110"/>
      <c r="DV413" s="110"/>
      <c r="DW413" s="110"/>
      <c r="DX413" s="110"/>
      <c r="DY413" s="110"/>
      <c r="DZ413" s="110"/>
      <c r="EA413" s="110"/>
      <c r="EB413" s="110"/>
      <c r="EC413" s="110"/>
      <c r="ED413" s="110"/>
      <c r="EE413" s="110"/>
      <c r="EF413" s="110"/>
      <c r="EG413" s="110"/>
      <c r="EH413" s="110"/>
      <c r="EI413" s="110"/>
      <c r="EJ413" s="110"/>
      <c r="EK413" s="110"/>
      <c r="EL413" s="110"/>
      <c r="EM413" s="110"/>
      <c r="EN413" s="110"/>
      <c r="EO413" s="110"/>
      <c r="EP413" s="110"/>
      <c r="EQ413" s="110"/>
      <c r="ER413" s="110"/>
      <c r="ES413" s="110"/>
      <c r="ET413" s="110"/>
      <c r="EU413" s="110"/>
      <c r="EV413" s="110"/>
      <c r="EW413" s="110"/>
      <c r="EX413" s="110"/>
      <c r="EY413" s="110"/>
      <c r="EZ413" s="110"/>
      <c r="FA413" s="110"/>
      <c r="FB413" s="110"/>
      <c r="FC413" s="110"/>
      <c r="FD413" s="110"/>
      <c r="FE413" s="110"/>
      <c r="FF413" s="110"/>
      <c r="FG413" s="110"/>
      <c r="FH413" s="110"/>
      <c r="FI413" s="110"/>
      <c r="FJ413" s="110"/>
      <c r="FK413" s="110"/>
      <c r="FL413" s="110"/>
      <c r="FM413" s="110"/>
      <c r="FN413" s="110"/>
      <c r="FO413" s="110"/>
      <c r="FP413" s="110"/>
      <c r="FQ413" s="110"/>
      <c r="FR413" s="110"/>
      <c r="FS413" s="110"/>
      <c r="FT413" s="110"/>
      <c r="FU413" s="110"/>
      <c r="FV413" s="110"/>
      <c r="FW413" s="110"/>
      <c r="FX413" s="110"/>
      <c r="FY413" s="110"/>
      <c r="FZ413" s="110"/>
      <c r="GA413" s="110"/>
      <c r="GB413" s="110"/>
      <c r="GC413" s="110"/>
      <c r="GD413" s="110"/>
      <c r="GE413" s="110"/>
      <c r="GF413" s="110"/>
      <c r="GG413" s="110"/>
      <c r="GH413" s="110"/>
      <c r="GI413" s="110"/>
      <c r="GJ413" s="110"/>
      <c r="GK413" s="110"/>
      <c r="GL413" s="110"/>
      <c r="GM413" s="110"/>
      <c r="GN413" s="110"/>
      <c r="GO413" s="110"/>
      <c r="GP413" s="110"/>
      <c r="GQ413" s="110"/>
      <c r="GR413" s="110"/>
      <c r="GS413" s="110"/>
      <c r="GT413" s="110"/>
      <c r="GU413" s="110"/>
      <c r="GV413" s="110"/>
      <c r="GW413" s="110"/>
      <c r="GX413" s="110"/>
      <c r="GY413" s="110"/>
      <c r="GZ413" s="110"/>
      <c r="HA413" s="110"/>
      <c r="HB413" s="110"/>
      <c r="HC413" s="110"/>
      <c r="HD413" s="110"/>
      <c r="HE413" s="110"/>
      <c r="HF413" s="110"/>
      <c r="HG413" s="110"/>
      <c r="HH413" s="110"/>
      <c r="HI413" s="110"/>
      <c r="HJ413" s="110"/>
      <c r="HK413" s="110"/>
      <c r="HL413" s="110"/>
      <c r="HM413" s="110"/>
      <c r="HN413" s="110"/>
      <c r="HO413" s="110"/>
      <c r="HP413" s="110"/>
      <c r="HQ413" s="110"/>
      <c r="HR413" s="110"/>
      <c r="HS413" s="110"/>
      <c r="HT413" s="110"/>
      <c r="HU413" s="110"/>
      <c r="HV413" s="110"/>
      <c r="HW413" s="110"/>
      <c r="HX413" s="110"/>
      <c r="HY413" s="110"/>
      <c r="HZ413" s="110"/>
      <c r="IA413" s="110"/>
      <c r="IB413" s="110"/>
      <c r="IC413" s="110"/>
      <c r="ID413" s="110"/>
      <c r="IE413" s="110"/>
      <c r="IF413" s="110"/>
      <c r="IG413" s="110"/>
      <c r="IH413" s="110"/>
      <c r="II413" s="110"/>
      <c r="IJ413" s="110"/>
      <c r="IK413" s="110"/>
      <c r="IL413" s="110"/>
      <c r="IM413" s="110"/>
      <c r="IN413" s="110"/>
      <c r="IO413" s="110"/>
      <c r="IP413" s="110"/>
      <c r="IQ413" s="110"/>
      <c r="IR413" s="110"/>
      <c r="IS413" s="110"/>
      <c r="IT413" s="110"/>
      <c r="IU413" s="110"/>
      <c r="IV413" s="110"/>
      <c r="IW413" s="110"/>
    </row>
    <row r="414" customFormat="false" ht="12.75" hidden="false" customHeight="false" outlineLevel="0" collapsed="false">
      <c r="A414" s="54"/>
      <c r="B414" s="136" t="n">
        <v>36452</v>
      </c>
      <c r="C414" s="89"/>
      <c r="D414" s="72"/>
      <c r="E414" s="89" t="s">
        <v>1212</v>
      </c>
      <c r="F414" s="89" t="s">
        <v>1218</v>
      </c>
      <c r="G414" s="137" t="s">
        <v>45</v>
      </c>
      <c r="H414" s="91" t="n">
        <v>9822</v>
      </c>
      <c r="I414" s="72" t="n">
        <v>600</v>
      </c>
      <c r="J414" s="138"/>
      <c r="K414" s="72"/>
      <c r="L414" s="89"/>
      <c r="M414" s="89" t="s">
        <v>1212</v>
      </c>
      <c r="N414" s="72"/>
      <c r="O414" s="72" t="s">
        <v>267</v>
      </c>
      <c r="P414" s="139"/>
      <c r="Q414" s="72" t="n">
        <v>8438</v>
      </c>
      <c r="R414" s="72" t="n">
        <v>8604</v>
      </c>
      <c r="S414" s="140" t="n">
        <f aca="false">+R414-Q414</f>
        <v>166</v>
      </c>
      <c r="T414" s="124" t="s">
        <v>259</v>
      </c>
      <c r="U414" s="72" t="n">
        <v>0</v>
      </c>
      <c r="V414" s="74" t="n">
        <v>2000</v>
      </c>
      <c r="W414" s="72" t="n">
        <v>0</v>
      </c>
      <c r="X414" s="74" t="n">
        <v>1</v>
      </c>
      <c r="Y414" s="46" t="n">
        <f aca="false">+X414-V414</f>
        <v>-1999</v>
      </c>
      <c r="Z414" s="140" t="n">
        <f aca="false">+X414-W414</f>
        <v>1</v>
      </c>
      <c r="AA414" s="124" t="s">
        <v>1219</v>
      </c>
      <c r="AB414" s="141"/>
      <c r="AC414" s="83"/>
      <c r="AD414" s="142"/>
      <c r="AE414" s="91" t="s">
        <v>202</v>
      </c>
      <c r="AF414" s="143" t="s">
        <v>70</v>
      </c>
      <c r="AG414" s="144" t="n">
        <v>0.08</v>
      </c>
      <c r="AH414" s="145" t="n">
        <v>9903</v>
      </c>
      <c r="AI414" s="146" t="s">
        <v>71</v>
      </c>
      <c r="AJ414" s="146" t="s">
        <v>4</v>
      </c>
      <c r="AK414" s="72"/>
      <c r="AL414" s="83"/>
      <c r="AM414" s="83"/>
      <c r="AN414" s="83"/>
      <c r="AO414" s="83"/>
      <c r="AP414" s="83"/>
      <c r="AQ414" s="83"/>
      <c r="AR414" s="83"/>
      <c r="AS414" s="83"/>
      <c r="AT414" s="83"/>
      <c r="AU414" s="83"/>
      <c r="AV414" s="83"/>
      <c r="AW414" s="83"/>
      <c r="AX414" s="83"/>
      <c r="AY414" s="83"/>
      <c r="AZ414" s="83"/>
      <c r="BA414" s="83"/>
      <c r="BB414" s="83"/>
      <c r="BC414" s="83"/>
      <c r="BD414" s="83"/>
      <c r="BE414" s="83"/>
      <c r="BF414" s="83"/>
      <c r="BG414" s="83"/>
      <c r="BH414" s="83"/>
      <c r="BI414" s="83"/>
      <c r="BJ414" s="83"/>
      <c r="BK414" s="83"/>
      <c r="BL414" s="83"/>
      <c r="BM414" s="83"/>
      <c r="BN414" s="83"/>
      <c r="BO414" s="83"/>
      <c r="BP414" s="83"/>
      <c r="BQ414" s="83"/>
      <c r="BR414" s="83"/>
      <c r="BS414" s="83"/>
      <c r="BT414" s="83"/>
      <c r="BU414" s="83"/>
      <c r="BV414" s="83"/>
      <c r="BW414" s="83"/>
      <c r="BX414" s="83"/>
      <c r="BY414" s="83"/>
      <c r="BZ414" s="83"/>
      <c r="CA414" s="83"/>
      <c r="CB414" s="83"/>
      <c r="CC414" s="83"/>
      <c r="CD414" s="83"/>
      <c r="CE414" s="83"/>
      <c r="CF414" s="83"/>
      <c r="CG414" s="83"/>
      <c r="CH414" s="83"/>
      <c r="CI414" s="83"/>
      <c r="CJ414" s="83"/>
      <c r="CK414" s="83"/>
      <c r="CL414" s="83"/>
      <c r="CM414" s="83"/>
      <c r="CN414" s="83"/>
      <c r="CO414" s="83"/>
      <c r="CP414" s="83"/>
      <c r="CQ414" s="83"/>
      <c r="CR414" s="83"/>
      <c r="CS414" s="83"/>
      <c r="CT414" s="83"/>
      <c r="CU414" s="83"/>
      <c r="CV414" s="83"/>
      <c r="CW414" s="83"/>
      <c r="CX414" s="83"/>
      <c r="CY414" s="83"/>
      <c r="CZ414" s="83"/>
      <c r="DA414" s="83"/>
      <c r="DB414" s="83"/>
      <c r="DC414" s="83"/>
      <c r="DD414" s="83"/>
      <c r="DE414" s="83"/>
      <c r="DF414" s="83"/>
      <c r="DG414" s="83"/>
      <c r="DH414" s="83"/>
      <c r="DI414" s="83"/>
      <c r="DJ414" s="83"/>
      <c r="DK414" s="83"/>
      <c r="DL414" s="83"/>
      <c r="DM414" s="83"/>
      <c r="DN414" s="83"/>
      <c r="DO414" s="83"/>
      <c r="DP414" s="83"/>
      <c r="DQ414" s="83"/>
      <c r="DR414" s="83"/>
      <c r="DS414" s="83"/>
      <c r="DT414" s="83"/>
      <c r="DU414" s="83"/>
      <c r="DV414" s="83"/>
      <c r="DW414" s="83"/>
      <c r="DX414" s="83"/>
      <c r="DY414" s="83"/>
      <c r="DZ414" s="83"/>
      <c r="EA414" s="83"/>
      <c r="EB414" s="83"/>
      <c r="EC414" s="83"/>
      <c r="ED414" s="83"/>
      <c r="EE414" s="83"/>
      <c r="EF414" s="83"/>
      <c r="EG414" s="83"/>
      <c r="EH414" s="83"/>
      <c r="EI414" s="83"/>
      <c r="EJ414" s="83"/>
      <c r="EK414" s="83"/>
      <c r="EL414" s="83"/>
      <c r="EM414" s="83"/>
      <c r="EN414" s="83"/>
      <c r="EO414" s="83"/>
      <c r="EP414" s="83"/>
      <c r="EQ414" s="83"/>
      <c r="ER414" s="83"/>
      <c r="ES414" s="83"/>
      <c r="ET414" s="83"/>
      <c r="EU414" s="83"/>
      <c r="EV414" s="83"/>
      <c r="EW414" s="83"/>
      <c r="EX414" s="83"/>
      <c r="EY414" s="83"/>
      <c r="EZ414" s="83"/>
      <c r="FA414" s="83"/>
      <c r="FB414" s="83"/>
      <c r="FC414" s="83"/>
      <c r="FD414" s="83"/>
      <c r="FE414" s="83"/>
      <c r="FF414" s="83"/>
      <c r="FG414" s="83"/>
      <c r="FH414" s="83"/>
      <c r="FI414" s="83"/>
      <c r="FJ414" s="83"/>
      <c r="FK414" s="83"/>
      <c r="FL414" s="83"/>
      <c r="FM414" s="83"/>
      <c r="FN414" s="83"/>
      <c r="FO414" s="83"/>
      <c r="FP414" s="83"/>
      <c r="FQ414" s="83"/>
      <c r="FR414" s="83"/>
      <c r="FS414" s="83"/>
      <c r="FT414" s="83"/>
      <c r="FU414" s="83"/>
      <c r="FV414" s="83"/>
      <c r="FW414" s="83"/>
      <c r="FX414" s="83"/>
      <c r="FY414" s="83"/>
      <c r="FZ414" s="83"/>
      <c r="GA414" s="83"/>
      <c r="GB414" s="83"/>
      <c r="GC414" s="83"/>
      <c r="GD414" s="83"/>
      <c r="GE414" s="83"/>
      <c r="GF414" s="83"/>
      <c r="GG414" s="83"/>
      <c r="GH414" s="83"/>
      <c r="GI414" s="83"/>
      <c r="GJ414" s="83"/>
      <c r="GK414" s="83"/>
      <c r="GL414" s="83"/>
      <c r="GM414" s="83"/>
      <c r="GN414" s="83"/>
      <c r="GO414" s="83"/>
      <c r="GP414" s="83"/>
      <c r="GQ414" s="83"/>
      <c r="GR414" s="83"/>
      <c r="GS414" s="83"/>
      <c r="GT414" s="83"/>
      <c r="GU414" s="83"/>
      <c r="GV414" s="83"/>
      <c r="GW414" s="83"/>
      <c r="GX414" s="83"/>
      <c r="GY414" s="83"/>
      <c r="GZ414" s="83"/>
      <c r="HA414" s="83"/>
      <c r="HB414" s="83"/>
      <c r="HC414" s="83"/>
      <c r="HD414" s="83"/>
      <c r="HE414" s="83"/>
      <c r="HF414" s="83"/>
      <c r="HG414" s="83"/>
      <c r="HH414" s="83"/>
      <c r="HI414" s="83"/>
      <c r="HJ414" s="83"/>
      <c r="HK414" s="83"/>
      <c r="HL414" s="83"/>
      <c r="HM414" s="83"/>
      <c r="HN414" s="83"/>
      <c r="HO414" s="83"/>
      <c r="HP414" s="83"/>
      <c r="HQ414" s="83"/>
      <c r="HR414" s="83"/>
      <c r="HS414" s="83"/>
      <c r="HT414" s="83"/>
      <c r="HU414" s="83"/>
      <c r="HV414" s="83"/>
      <c r="HW414" s="83"/>
      <c r="HX414" s="83"/>
      <c r="HY414" s="83"/>
      <c r="HZ414" s="83"/>
      <c r="IA414" s="83"/>
      <c r="IB414" s="83"/>
      <c r="IC414" s="83"/>
      <c r="ID414" s="83"/>
      <c r="IE414" s="83"/>
      <c r="IF414" s="83"/>
      <c r="IG414" s="83"/>
      <c r="IH414" s="83"/>
      <c r="II414" s="83"/>
      <c r="IJ414" s="83"/>
      <c r="IK414" s="83"/>
      <c r="IL414" s="83"/>
      <c r="IM414" s="83"/>
      <c r="IN414" s="83"/>
      <c r="IO414" s="83"/>
      <c r="IP414" s="83"/>
      <c r="IQ414" s="83"/>
      <c r="IR414" s="83"/>
      <c r="IS414" s="83"/>
      <c r="IT414" s="83"/>
      <c r="IU414" s="83"/>
      <c r="IV414" s="83"/>
      <c r="IW414" s="83"/>
    </row>
    <row r="415" customFormat="false" ht="12.75" hidden="false" customHeight="false" outlineLevel="0" collapsed="false">
      <c r="A415" s="54"/>
      <c r="B415" s="55" t="s">
        <v>42</v>
      </c>
      <c r="C415" s="56"/>
      <c r="D415" s="57"/>
      <c r="E415" s="70" t="s">
        <v>1220</v>
      </c>
      <c r="F415" s="70" t="s">
        <v>1221</v>
      </c>
      <c r="G415" s="58" t="s">
        <v>60</v>
      </c>
      <c r="H415" s="62" t="n">
        <v>9762</v>
      </c>
      <c r="I415" s="53"/>
      <c r="J415" s="79"/>
      <c r="K415" s="53"/>
      <c r="L415" s="70"/>
      <c r="M415" s="70" t="s">
        <v>1220</v>
      </c>
      <c r="N415" s="53"/>
      <c r="O415" s="53" t="s">
        <v>164</v>
      </c>
      <c r="P415" s="60"/>
      <c r="Q415" s="53" t="n">
        <v>531</v>
      </c>
      <c r="R415" s="53" t="n">
        <v>531</v>
      </c>
      <c r="S415" s="61" t="n">
        <f aca="false">+R415-Q415</f>
        <v>0</v>
      </c>
      <c r="T415" s="47" t="s">
        <v>63</v>
      </c>
      <c r="U415" s="53" t="n">
        <v>599</v>
      </c>
      <c r="V415" s="53" t="n">
        <v>634</v>
      </c>
      <c r="W415" s="53" t="n">
        <v>604</v>
      </c>
      <c r="X415" s="53" t="n">
        <v>604</v>
      </c>
      <c r="Y415" s="46" t="n">
        <f aca="false">+X415-V415</f>
        <v>-30</v>
      </c>
      <c r="Z415" s="61" t="n">
        <f aca="false">+X415-W415</f>
        <v>0</v>
      </c>
      <c r="AA415" s="15" t="s">
        <v>63</v>
      </c>
      <c r="AB415" s="71"/>
      <c r="AD415" s="108"/>
      <c r="AE415" s="62" t="n">
        <v>138195</v>
      </c>
      <c r="AF415" s="59" t="s">
        <v>70</v>
      </c>
      <c r="AG415" s="64" t="n">
        <v>0.102</v>
      </c>
      <c r="AH415" s="65" t="n">
        <v>9904</v>
      </c>
      <c r="AI415" s="66" t="s">
        <v>71</v>
      </c>
      <c r="AJ415" s="66" t="s">
        <v>4</v>
      </c>
      <c r="AK415" s="53" t="s">
        <v>1222</v>
      </c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  <c r="BC415" s="0"/>
      <c r="BD415" s="0"/>
      <c r="BE415" s="0"/>
      <c r="BF415" s="0"/>
      <c r="BG415" s="0"/>
      <c r="BH415" s="0"/>
      <c r="BI415" s="0"/>
      <c r="BJ415" s="0"/>
      <c r="BK415" s="0"/>
      <c r="BL415" s="0"/>
      <c r="BM415" s="0"/>
      <c r="BN415" s="0"/>
      <c r="BO415" s="0"/>
      <c r="BP415" s="0"/>
      <c r="BQ415" s="0"/>
      <c r="BR415" s="0"/>
      <c r="BS415" s="0"/>
      <c r="BT415" s="0"/>
      <c r="BU415" s="0"/>
      <c r="BV415" s="0"/>
      <c r="BW415" s="0"/>
      <c r="BX415" s="0"/>
      <c r="BY415" s="0"/>
      <c r="BZ415" s="0"/>
      <c r="CA415" s="0"/>
      <c r="CB415" s="0"/>
      <c r="CC415" s="0"/>
      <c r="CD415" s="0"/>
      <c r="CE415" s="0"/>
      <c r="CF415" s="0"/>
      <c r="CG415" s="0"/>
      <c r="CH415" s="0"/>
      <c r="CI415" s="0"/>
      <c r="CJ415" s="0"/>
      <c r="CK415" s="0"/>
      <c r="CL415" s="0"/>
      <c r="CM415" s="0"/>
      <c r="CN415" s="0"/>
      <c r="CO415" s="0"/>
      <c r="CP415" s="0"/>
      <c r="CQ415" s="0"/>
      <c r="CR415" s="0"/>
      <c r="CS415" s="0"/>
      <c r="CT415" s="0"/>
      <c r="CU415" s="0"/>
      <c r="CV415" s="0"/>
      <c r="CW415" s="0"/>
      <c r="CX415" s="0"/>
      <c r="CY415" s="0"/>
      <c r="CZ415" s="0"/>
      <c r="DA415" s="0"/>
      <c r="DB415" s="0"/>
      <c r="DC415" s="0"/>
      <c r="DD415" s="0"/>
      <c r="DE415" s="0"/>
      <c r="DF415" s="0"/>
      <c r="DG415" s="0"/>
      <c r="DH415" s="0"/>
      <c r="DI415" s="0"/>
      <c r="DJ415" s="0"/>
      <c r="DK415" s="0"/>
      <c r="DL415" s="0"/>
      <c r="DM415" s="0"/>
      <c r="DN415" s="0"/>
      <c r="DO415" s="0"/>
      <c r="DP415" s="0"/>
      <c r="DQ415" s="0"/>
      <c r="DR415" s="0"/>
      <c r="DS415" s="0"/>
      <c r="DT415" s="0"/>
      <c r="DU415" s="0"/>
      <c r="DV415" s="0"/>
      <c r="DW415" s="0"/>
      <c r="DX415" s="0"/>
      <c r="DY415" s="0"/>
      <c r="DZ415" s="0"/>
      <c r="EA415" s="0"/>
      <c r="EB415" s="0"/>
      <c r="EC415" s="0"/>
      <c r="ED415" s="0"/>
      <c r="EE415" s="0"/>
      <c r="EF415" s="0"/>
      <c r="EG415" s="0"/>
      <c r="EH415" s="0"/>
      <c r="EI415" s="0"/>
      <c r="EJ415" s="0"/>
      <c r="EK415" s="0"/>
      <c r="EL415" s="0"/>
      <c r="EM415" s="0"/>
      <c r="EN415" s="0"/>
      <c r="EO415" s="0"/>
      <c r="EP415" s="0"/>
      <c r="EQ415" s="0"/>
      <c r="ER415" s="0"/>
      <c r="ES415" s="0"/>
      <c r="ET415" s="0"/>
      <c r="EU415" s="0"/>
      <c r="EV415" s="0"/>
      <c r="EW415" s="0"/>
      <c r="EX415" s="0"/>
      <c r="EY415" s="0"/>
      <c r="EZ415" s="0"/>
      <c r="FA415" s="0"/>
      <c r="FB415" s="0"/>
      <c r="FC415" s="0"/>
      <c r="FD415" s="0"/>
      <c r="FE415" s="0"/>
      <c r="FF415" s="0"/>
      <c r="FG415" s="0"/>
      <c r="FH415" s="0"/>
      <c r="FI415" s="0"/>
      <c r="FJ415" s="0"/>
      <c r="FK415" s="0"/>
      <c r="FL415" s="0"/>
      <c r="FM415" s="0"/>
      <c r="FN415" s="0"/>
      <c r="FO415" s="0"/>
      <c r="FP415" s="0"/>
      <c r="FQ415" s="0"/>
      <c r="FR415" s="0"/>
      <c r="FS415" s="0"/>
      <c r="FT415" s="0"/>
      <c r="FU415" s="0"/>
      <c r="FV415" s="0"/>
      <c r="FW415" s="0"/>
      <c r="FX415" s="0"/>
      <c r="FY415" s="0"/>
      <c r="FZ415" s="0"/>
      <c r="GA415" s="0"/>
      <c r="GB415" s="0"/>
      <c r="GC415" s="0"/>
      <c r="GD415" s="0"/>
      <c r="GE415" s="0"/>
      <c r="GF415" s="0"/>
      <c r="GG415" s="0"/>
      <c r="GH415" s="0"/>
      <c r="GI415" s="0"/>
      <c r="GJ415" s="0"/>
      <c r="GK415" s="0"/>
      <c r="GL415" s="0"/>
      <c r="GM415" s="0"/>
      <c r="GN415" s="0"/>
      <c r="GO415" s="0"/>
      <c r="GP415" s="0"/>
      <c r="GQ415" s="0"/>
      <c r="GR415" s="0"/>
      <c r="GS415" s="0"/>
      <c r="GT415" s="0"/>
      <c r="GU415" s="0"/>
      <c r="GV415" s="0"/>
      <c r="GW415" s="0"/>
      <c r="GX415" s="0"/>
      <c r="GY415" s="0"/>
      <c r="GZ415" s="0"/>
      <c r="HA415" s="0"/>
      <c r="HB415" s="0"/>
      <c r="HC415" s="0"/>
      <c r="HD415" s="0"/>
      <c r="HE415" s="0"/>
      <c r="HF415" s="0"/>
      <c r="HG415" s="0"/>
      <c r="HH415" s="0"/>
      <c r="HI415" s="0"/>
      <c r="HJ415" s="0"/>
      <c r="HK415" s="0"/>
      <c r="HL415" s="0"/>
      <c r="HM415" s="0"/>
      <c r="HN415" s="0"/>
      <c r="HO415" s="0"/>
      <c r="HP415" s="0"/>
      <c r="HQ415" s="0"/>
      <c r="HR415" s="0"/>
      <c r="HS415" s="0"/>
      <c r="HT415" s="0"/>
      <c r="HU415" s="0"/>
      <c r="HV415" s="0"/>
      <c r="HW415" s="0"/>
      <c r="HX415" s="0"/>
      <c r="HY415" s="0"/>
      <c r="HZ415" s="0"/>
      <c r="IA415" s="0"/>
      <c r="IB415" s="0"/>
      <c r="IC415" s="0"/>
      <c r="ID415" s="0"/>
      <c r="IE415" s="0"/>
      <c r="IF415" s="0"/>
      <c r="IG415" s="0"/>
      <c r="IH415" s="0"/>
      <c r="II415" s="0"/>
      <c r="IJ415" s="0"/>
      <c r="IK415" s="0"/>
      <c r="IL415" s="0"/>
      <c r="IM415" s="0"/>
      <c r="IN415" s="0"/>
      <c r="IO415" s="0"/>
      <c r="IP415" s="0"/>
      <c r="IQ415" s="0"/>
      <c r="IR415" s="0"/>
      <c r="IS415" s="0"/>
      <c r="IT415" s="0"/>
      <c r="IU415" s="0"/>
      <c r="IV415" s="0"/>
      <c r="IW415" s="0"/>
    </row>
    <row r="416" customFormat="false" ht="12.75" hidden="false" customHeight="false" outlineLevel="0" collapsed="false">
      <c r="A416" s="43"/>
      <c r="B416" s="11" t="s">
        <v>42</v>
      </c>
      <c r="C416" s="68"/>
      <c r="D416" s="1"/>
      <c r="E416" s="3" t="s">
        <v>1223</v>
      </c>
      <c r="F416" s="3" t="s">
        <v>131</v>
      </c>
      <c r="G416" s="6" t="s">
        <v>60</v>
      </c>
      <c r="H416" s="6" t="n">
        <v>6884</v>
      </c>
      <c r="I416" s="4" t="n">
        <v>650</v>
      </c>
      <c r="J416" s="4" t="s">
        <v>46</v>
      </c>
      <c r="L416" s="1" t="s">
        <v>47</v>
      </c>
      <c r="M416" s="3" t="s">
        <v>1223</v>
      </c>
      <c r="N416" s="45"/>
      <c r="O416" s="1" t="s">
        <v>68</v>
      </c>
      <c r="Q416" s="1" t="n">
        <v>135</v>
      </c>
      <c r="R416" s="1" t="n">
        <v>135</v>
      </c>
      <c r="S416" s="14" t="n">
        <f aca="false">+R416-Q416</f>
        <v>0</v>
      </c>
      <c r="T416" s="15" t="s">
        <v>132</v>
      </c>
      <c r="U416" s="1" t="n">
        <v>206</v>
      </c>
      <c r="V416" s="1" t="n">
        <v>214</v>
      </c>
      <c r="W416" s="1" t="n">
        <v>143</v>
      </c>
      <c r="X416" s="1" t="n">
        <v>226</v>
      </c>
      <c r="Y416" s="46" t="n">
        <f aca="false">+X416-V416</f>
        <v>12</v>
      </c>
      <c r="Z416" s="14" t="n">
        <f aca="false">+X416-W416</f>
        <v>83</v>
      </c>
      <c r="AA416" s="47" t="s">
        <v>133</v>
      </c>
      <c r="AB416" s="48"/>
      <c r="AC416" s="45"/>
      <c r="AD416" s="5" t="n">
        <v>306153</v>
      </c>
      <c r="AE416" s="5" t="n">
        <v>125832</v>
      </c>
      <c r="AF416" s="49" t="s">
        <v>52</v>
      </c>
      <c r="AG416" s="50" t="n">
        <v>0.055</v>
      </c>
      <c r="AH416" s="51"/>
      <c r="AI416" s="52" t="s">
        <v>53</v>
      </c>
      <c r="AJ416" s="52"/>
      <c r="AK416" s="4" t="s">
        <v>64</v>
      </c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  <c r="BC416" s="0"/>
      <c r="BD416" s="0"/>
      <c r="BE416" s="0"/>
      <c r="BF416" s="0"/>
      <c r="BG416" s="0"/>
      <c r="BH416" s="0"/>
      <c r="BI416" s="0"/>
      <c r="BJ416" s="0"/>
      <c r="BK416" s="0"/>
      <c r="BL416" s="0"/>
      <c r="BM416" s="0"/>
      <c r="BN416" s="0"/>
      <c r="BO416" s="0"/>
      <c r="BP416" s="0"/>
      <c r="BQ416" s="0"/>
      <c r="BR416" s="0"/>
      <c r="BS416" s="0"/>
      <c r="BT416" s="0"/>
      <c r="BU416" s="0"/>
      <c r="BV416" s="0"/>
      <c r="BW416" s="0"/>
      <c r="BX416" s="0"/>
      <c r="BY416" s="0"/>
      <c r="BZ416" s="0"/>
      <c r="CA416" s="0"/>
      <c r="CB416" s="0"/>
      <c r="CC416" s="0"/>
      <c r="CD416" s="0"/>
      <c r="CE416" s="0"/>
      <c r="CF416" s="0"/>
      <c r="CG416" s="0"/>
      <c r="CH416" s="0"/>
      <c r="CI416" s="0"/>
      <c r="CJ416" s="0"/>
      <c r="CK416" s="0"/>
      <c r="CL416" s="0"/>
      <c r="CM416" s="0"/>
      <c r="CN416" s="0"/>
      <c r="CO416" s="0"/>
      <c r="CP416" s="0"/>
      <c r="CQ416" s="0"/>
      <c r="CR416" s="0"/>
      <c r="CS416" s="0"/>
      <c r="CT416" s="0"/>
      <c r="CU416" s="0"/>
      <c r="CV416" s="0"/>
      <c r="CW416" s="0"/>
      <c r="CX416" s="0"/>
      <c r="CY416" s="0"/>
      <c r="CZ416" s="0"/>
      <c r="DA416" s="0"/>
      <c r="DB416" s="0"/>
      <c r="DC416" s="0"/>
      <c r="DD416" s="0"/>
      <c r="DE416" s="0"/>
      <c r="DF416" s="0"/>
      <c r="DG416" s="0"/>
      <c r="DH416" s="0"/>
      <c r="DI416" s="0"/>
      <c r="DJ416" s="0"/>
      <c r="DK416" s="0"/>
      <c r="DL416" s="0"/>
      <c r="DM416" s="0"/>
      <c r="DN416" s="0"/>
      <c r="DO416" s="0"/>
      <c r="DP416" s="0"/>
      <c r="DQ416" s="0"/>
      <c r="DR416" s="0"/>
      <c r="DS416" s="0"/>
      <c r="DT416" s="0"/>
      <c r="DU416" s="0"/>
      <c r="DV416" s="0"/>
      <c r="DW416" s="0"/>
      <c r="DX416" s="0"/>
      <c r="DY416" s="0"/>
      <c r="DZ416" s="0"/>
      <c r="EA416" s="0"/>
      <c r="EB416" s="0"/>
      <c r="EC416" s="0"/>
      <c r="ED416" s="0"/>
      <c r="EE416" s="0"/>
      <c r="EF416" s="0"/>
      <c r="EG416" s="0"/>
      <c r="EH416" s="0"/>
      <c r="EI416" s="0"/>
      <c r="EJ416" s="0"/>
      <c r="EK416" s="0"/>
      <c r="EL416" s="0"/>
      <c r="EM416" s="0"/>
      <c r="EN416" s="0"/>
      <c r="EO416" s="0"/>
      <c r="EP416" s="0"/>
      <c r="EQ416" s="0"/>
      <c r="ER416" s="0"/>
      <c r="ES416" s="0"/>
      <c r="ET416" s="0"/>
      <c r="EU416" s="0"/>
      <c r="EV416" s="0"/>
      <c r="EW416" s="0"/>
      <c r="EX416" s="0"/>
      <c r="EY416" s="0"/>
      <c r="EZ416" s="0"/>
      <c r="FA416" s="0"/>
      <c r="FB416" s="0"/>
      <c r="FC416" s="0"/>
      <c r="FD416" s="0"/>
      <c r="FE416" s="0"/>
      <c r="FF416" s="0"/>
      <c r="FG416" s="0"/>
      <c r="FH416" s="0"/>
      <c r="FI416" s="0"/>
      <c r="FJ416" s="0"/>
      <c r="FK416" s="0"/>
      <c r="FL416" s="0"/>
      <c r="FM416" s="0"/>
      <c r="FN416" s="0"/>
      <c r="FO416" s="0"/>
      <c r="FP416" s="0"/>
      <c r="FQ416" s="0"/>
      <c r="FR416" s="0"/>
      <c r="FS416" s="0"/>
      <c r="FT416" s="0"/>
      <c r="FU416" s="0"/>
      <c r="FV416" s="0"/>
      <c r="FW416" s="0"/>
      <c r="FX416" s="0"/>
      <c r="FY416" s="0"/>
      <c r="FZ416" s="0"/>
      <c r="GA416" s="0"/>
      <c r="GB416" s="0"/>
      <c r="GC416" s="0"/>
      <c r="GD416" s="0"/>
      <c r="GE416" s="0"/>
      <c r="GF416" s="0"/>
      <c r="GG416" s="0"/>
      <c r="GH416" s="0"/>
      <c r="GI416" s="0"/>
      <c r="GJ416" s="0"/>
      <c r="GK416" s="0"/>
      <c r="GL416" s="0"/>
      <c r="GM416" s="0"/>
      <c r="GN416" s="0"/>
      <c r="GO416" s="0"/>
      <c r="GP416" s="0"/>
      <c r="GQ416" s="0"/>
      <c r="GR416" s="0"/>
      <c r="GS416" s="0"/>
      <c r="GT416" s="0"/>
      <c r="GU416" s="0"/>
      <c r="GV416" s="0"/>
      <c r="GW416" s="0"/>
      <c r="GX416" s="0"/>
      <c r="GY416" s="0"/>
      <c r="GZ416" s="0"/>
      <c r="HA416" s="0"/>
      <c r="HB416" s="0"/>
      <c r="HC416" s="0"/>
      <c r="HD416" s="0"/>
      <c r="HE416" s="0"/>
      <c r="HF416" s="0"/>
      <c r="HG416" s="0"/>
      <c r="HH416" s="0"/>
      <c r="HI416" s="0"/>
      <c r="HJ416" s="0"/>
      <c r="HK416" s="0"/>
      <c r="HL416" s="0"/>
      <c r="HM416" s="0"/>
      <c r="HN416" s="0"/>
      <c r="HO416" s="0"/>
      <c r="HP416" s="0"/>
      <c r="HQ416" s="0"/>
      <c r="HR416" s="0"/>
      <c r="HS416" s="0"/>
      <c r="HT416" s="0"/>
      <c r="HU416" s="0"/>
      <c r="HV416" s="0"/>
      <c r="HW416" s="0"/>
      <c r="HX416" s="0"/>
      <c r="HY416" s="0"/>
      <c r="HZ416" s="0"/>
      <c r="IA416" s="0"/>
      <c r="IB416" s="0"/>
      <c r="IC416" s="0"/>
      <c r="ID416" s="0"/>
      <c r="IE416" s="0"/>
      <c r="IF416" s="0"/>
      <c r="IG416" s="0"/>
      <c r="IH416" s="0"/>
      <c r="II416" s="0"/>
      <c r="IJ416" s="0"/>
      <c r="IK416" s="0"/>
      <c r="IL416" s="0"/>
      <c r="IM416" s="0"/>
      <c r="IN416" s="0"/>
      <c r="IO416" s="0"/>
      <c r="IP416" s="0"/>
      <c r="IQ416" s="0"/>
      <c r="IR416" s="0"/>
      <c r="IS416" s="0"/>
      <c r="IT416" s="0"/>
      <c r="IU416" s="0"/>
      <c r="IV416" s="0"/>
      <c r="IW416" s="0"/>
    </row>
    <row r="417" customFormat="false" ht="22.5" hidden="false" customHeight="false" outlineLevel="0" collapsed="false">
      <c r="A417" s="43"/>
      <c r="B417" s="11" t="n">
        <v>36392</v>
      </c>
      <c r="E417" s="68" t="s">
        <v>1224</v>
      </c>
      <c r="F417" s="68" t="s">
        <v>1225</v>
      </c>
      <c r="G417" s="6" t="s">
        <v>60</v>
      </c>
      <c r="H417" s="5" t="n">
        <v>9794</v>
      </c>
      <c r="I417" s="1"/>
      <c r="J417" s="69"/>
      <c r="K417" s="1"/>
      <c r="L417" s="68"/>
      <c r="M417" s="68" t="s">
        <v>1224</v>
      </c>
      <c r="N417" s="1" t="s">
        <v>152</v>
      </c>
      <c r="O417" s="1" t="s">
        <v>117</v>
      </c>
      <c r="Q417" s="74" t="n">
        <v>12851</v>
      </c>
      <c r="R417" s="7" t="n">
        <v>15000</v>
      </c>
      <c r="S417" s="14" t="n">
        <f aca="false">+R417-Q417</f>
        <v>2149</v>
      </c>
      <c r="T417" s="47" t="s">
        <v>1226</v>
      </c>
      <c r="U417" s="74" t="n">
        <f aca="false">6451+367</f>
        <v>6818</v>
      </c>
      <c r="V417" s="1" t="n">
        <v>6698</v>
      </c>
      <c r="W417" s="74" t="n">
        <v>6199</v>
      </c>
      <c r="X417" s="1" t="n">
        <v>5629</v>
      </c>
      <c r="Y417" s="46" t="n">
        <f aca="false">+X417-V417</f>
        <v>-1069</v>
      </c>
      <c r="Z417" s="14" t="n">
        <f aca="false">+X417-W417</f>
        <v>-570</v>
      </c>
      <c r="AA417" s="47" t="s">
        <v>328</v>
      </c>
      <c r="AB417" s="48"/>
      <c r="AC417" s="45"/>
      <c r="AD417" s="5"/>
      <c r="AE417" s="5" t="n">
        <v>138546</v>
      </c>
      <c r="AF417" s="44" t="s">
        <v>70</v>
      </c>
      <c r="AG417" s="50"/>
      <c r="AH417" s="73"/>
      <c r="AI417" s="52"/>
      <c r="AJ417" s="52" t="s">
        <v>4</v>
      </c>
      <c r="AK417" s="1" t="s">
        <v>1227</v>
      </c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  <c r="BC417" s="0"/>
      <c r="BD417" s="0"/>
      <c r="BE417" s="0"/>
      <c r="BF417" s="0"/>
      <c r="BG417" s="0"/>
      <c r="BH417" s="0"/>
      <c r="BI417" s="0"/>
      <c r="BJ417" s="0"/>
      <c r="BK417" s="0"/>
      <c r="BL417" s="0"/>
      <c r="BM417" s="0"/>
      <c r="BN417" s="0"/>
      <c r="BO417" s="0"/>
      <c r="BP417" s="0"/>
      <c r="BQ417" s="0"/>
      <c r="BR417" s="0"/>
      <c r="BS417" s="0"/>
      <c r="BT417" s="0"/>
      <c r="BU417" s="0"/>
      <c r="BV417" s="0"/>
      <c r="BW417" s="0"/>
      <c r="BX417" s="0"/>
      <c r="BY417" s="0"/>
      <c r="BZ417" s="0"/>
      <c r="CA417" s="0"/>
      <c r="CB417" s="0"/>
      <c r="CC417" s="0"/>
      <c r="CD417" s="0"/>
      <c r="CE417" s="0"/>
      <c r="CF417" s="0"/>
      <c r="CG417" s="0"/>
      <c r="CH417" s="0"/>
      <c r="CI417" s="0"/>
      <c r="CJ417" s="0"/>
      <c r="CK417" s="0"/>
      <c r="CL417" s="0"/>
      <c r="CM417" s="0"/>
      <c r="CN417" s="0"/>
      <c r="CO417" s="0"/>
      <c r="CP417" s="0"/>
      <c r="CQ417" s="0"/>
      <c r="CR417" s="0"/>
      <c r="CS417" s="0"/>
      <c r="CT417" s="0"/>
      <c r="CU417" s="0"/>
      <c r="CV417" s="0"/>
      <c r="CW417" s="0"/>
      <c r="CX417" s="0"/>
      <c r="CY417" s="0"/>
      <c r="CZ417" s="0"/>
      <c r="DA417" s="0"/>
      <c r="DB417" s="0"/>
      <c r="DC417" s="0"/>
      <c r="DD417" s="0"/>
      <c r="DE417" s="0"/>
      <c r="DF417" s="0"/>
      <c r="DG417" s="0"/>
      <c r="DH417" s="0"/>
      <c r="DI417" s="0"/>
      <c r="DJ417" s="0"/>
      <c r="DK417" s="0"/>
      <c r="DL417" s="0"/>
      <c r="DM417" s="0"/>
      <c r="DN417" s="0"/>
      <c r="DO417" s="0"/>
      <c r="DP417" s="0"/>
      <c r="DQ417" s="0"/>
      <c r="DR417" s="0"/>
      <c r="DS417" s="0"/>
      <c r="DT417" s="0"/>
      <c r="DU417" s="0"/>
      <c r="DV417" s="0"/>
      <c r="DW417" s="0"/>
      <c r="DX417" s="0"/>
      <c r="DY417" s="0"/>
      <c r="DZ417" s="0"/>
      <c r="EA417" s="0"/>
      <c r="EB417" s="0"/>
      <c r="EC417" s="0"/>
      <c r="ED417" s="0"/>
      <c r="EE417" s="0"/>
      <c r="EF417" s="0"/>
      <c r="EG417" s="0"/>
      <c r="EH417" s="0"/>
      <c r="EI417" s="0"/>
      <c r="EJ417" s="0"/>
      <c r="EK417" s="0"/>
      <c r="EL417" s="0"/>
      <c r="EM417" s="0"/>
      <c r="EN417" s="0"/>
      <c r="EO417" s="0"/>
      <c r="EP417" s="0"/>
      <c r="EQ417" s="0"/>
      <c r="ER417" s="0"/>
      <c r="ES417" s="0"/>
      <c r="ET417" s="0"/>
      <c r="EU417" s="0"/>
      <c r="EV417" s="0"/>
      <c r="EW417" s="0"/>
      <c r="EX417" s="0"/>
      <c r="EY417" s="0"/>
      <c r="EZ417" s="0"/>
      <c r="FA417" s="0"/>
      <c r="FB417" s="0"/>
      <c r="FC417" s="0"/>
      <c r="FD417" s="0"/>
      <c r="FE417" s="0"/>
      <c r="FF417" s="0"/>
      <c r="FG417" s="0"/>
      <c r="FH417" s="0"/>
      <c r="FI417" s="0"/>
      <c r="FJ417" s="0"/>
      <c r="FK417" s="0"/>
      <c r="FL417" s="0"/>
      <c r="FM417" s="0"/>
      <c r="FN417" s="0"/>
      <c r="FO417" s="0"/>
      <c r="FP417" s="0"/>
      <c r="FQ417" s="0"/>
      <c r="FR417" s="0"/>
      <c r="FS417" s="0"/>
      <c r="FT417" s="0"/>
      <c r="FU417" s="0"/>
      <c r="FV417" s="0"/>
      <c r="FW417" s="0"/>
      <c r="FX417" s="0"/>
      <c r="FY417" s="0"/>
      <c r="FZ417" s="0"/>
      <c r="GA417" s="0"/>
      <c r="GB417" s="0"/>
      <c r="GC417" s="0"/>
      <c r="GD417" s="0"/>
      <c r="GE417" s="0"/>
      <c r="GF417" s="0"/>
      <c r="GG417" s="0"/>
      <c r="GH417" s="0"/>
      <c r="GI417" s="0"/>
      <c r="GJ417" s="0"/>
      <c r="GK417" s="0"/>
      <c r="GL417" s="0"/>
      <c r="GM417" s="0"/>
      <c r="GN417" s="0"/>
      <c r="GO417" s="0"/>
      <c r="GP417" s="0"/>
      <c r="GQ417" s="0"/>
      <c r="GR417" s="0"/>
      <c r="GS417" s="0"/>
      <c r="GT417" s="0"/>
      <c r="GU417" s="0"/>
      <c r="GV417" s="0"/>
      <c r="GW417" s="0"/>
      <c r="GX417" s="0"/>
      <c r="GY417" s="0"/>
      <c r="GZ417" s="0"/>
      <c r="HA417" s="0"/>
      <c r="HB417" s="0"/>
      <c r="HC417" s="0"/>
      <c r="HD417" s="0"/>
      <c r="HE417" s="0"/>
      <c r="HF417" s="0"/>
      <c r="HG417" s="0"/>
      <c r="HH417" s="0"/>
      <c r="HI417" s="0"/>
      <c r="HJ417" s="0"/>
      <c r="HK417" s="0"/>
      <c r="HL417" s="0"/>
      <c r="HM417" s="0"/>
      <c r="HN417" s="0"/>
      <c r="HO417" s="0"/>
      <c r="HP417" s="0"/>
      <c r="HQ417" s="0"/>
      <c r="HR417" s="0"/>
      <c r="HS417" s="0"/>
      <c r="HT417" s="0"/>
      <c r="HU417" s="0"/>
      <c r="HV417" s="0"/>
      <c r="HW417" s="0"/>
      <c r="HX417" s="0"/>
      <c r="HY417" s="0"/>
      <c r="HZ417" s="0"/>
      <c r="IA417" s="0"/>
      <c r="IB417" s="0"/>
      <c r="IC417" s="0"/>
      <c r="ID417" s="0"/>
      <c r="IE417" s="0"/>
      <c r="IF417" s="0"/>
      <c r="IG417" s="0"/>
      <c r="IH417" s="0"/>
      <c r="II417" s="0"/>
      <c r="IJ417" s="0"/>
      <c r="IK417" s="0"/>
      <c r="IL417" s="0"/>
      <c r="IM417" s="0"/>
      <c r="IN417" s="0"/>
      <c r="IO417" s="0"/>
      <c r="IP417" s="0"/>
      <c r="IQ417" s="0"/>
      <c r="IR417" s="0"/>
      <c r="IS417" s="0"/>
      <c r="IT417" s="0"/>
      <c r="IU417" s="0"/>
      <c r="IV417" s="0"/>
      <c r="IW417" s="0"/>
    </row>
    <row r="418" customFormat="false" ht="22.5" hidden="false" customHeight="false" outlineLevel="0" collapsed="false">
      <c r="A418" s="54"/>
      <c r="B418" s="55" t="n">
        <v>36452</v>
      </c>
      <c r="C418" s="56"/>
      <c r="D418" s="57"/>
      <c r="E418" s="70" t="s">
        <v>1224</v>
      </c>
      <c r="F418" s="70" t="s">
        <v>1228</v>
      </c>
      <c r="G418" s="58" t="s">
        <v>60</v>
      </c>
      <c r="H418" s="62" t="n">
        <v>9794</v>
      </c>
      <c r="I418" s="53"/>
      <c r="J418" s="79"/>
      <c r="K418" s="53"/>
      <c r="L418" s="70"/>
      <c r="M418" s="70" t="s">
        <v>1224</v>
      </c>
      <c r="N418" s="53" t="s">
        <v>152</v>
      </c>
      <c r="O418" s="53" t="s">
        <v>117</v>
      </c>
      <c r="P418" s="60"/>
      <c r="Q418" s="72"/>
      <c r="R418" s="60" t="n">
        <v>15000</v>
      </c>
      <c r="S418" s="61" t="n">
        <f aca="false">+R418-Q418</f>
        <v>15000</v>
      </c>
      <c r="T418" s="47" t="s">
        <v>1226</v>
      </c>
      <c r="U418" s="72" t="n">
        <v>9745</v>
      </c>
      <c r="V418" s="1" t="n">
        <v>9573</v>
      </c>
      <c r="W418" s="72" t="n">
        <v>8860</v>
      </c>
      <c r="X418" s="1" t="n">
        <v>8046</v>
      </c>
      <c r="Y418" s="46" t="n">
        <f aca="false">+X418-V418</f>
        <v>-1527</v>
      </c>
      <c r="Z418" s="61" t="n">
        <f aca="false">+X418-W418</f>
        <v>-814</v>
      </c>
      <c r="AA418" s="47" t="s">
        <v>328</v>
      </c>
      <c r="AB418" s="71"/>
      <c r="AD418" s="62"/>
      <c r="AE418" s="62" t="n">
        <v>154608</v>
      </c>
      <c r="AF418" s="59" t="s">
        <v>70</v>
      </c>
      <c r="AG418" s="64"/>
      <c r="AH418" s="80"/>
      <c r="AI418" s="66"/>
      <c r="AJ418" s="66" t="s">
        <v>4</v>
      </c>
      <c r="AK418" s="53" t="s">
        <v>1227</v>
      </c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  <c r="BC418" s="0"/>
      <c r="BD418" s="0"/>
      <c r="BE418" s="0"/>
      <c r="BF418" s="0"/>
      <c r="BG418" s="0"/>
      <c r="BH418" s="0"/>
      <c r="BI418" s="0"/>
      <c r="BJ418" s="0"/>
      <c r="BK418" s="0"/>
      <c r="BL418" s="0"/>
      <c r="BM418" s="0"/>
      <c r="BN418" s="0"/>
      <c r="BO418" s="0"/>
      <c r="BP418" s="0"/>
      <c r="BQ418" s="0"/>
      <c r="BR418" s="0"/>
      <c r="BS418" s="0"/>
      <c r="BT418" s="0"/>
      <c r="BU418" s="0"/>
      <c r="BV418" s="0"/>
      <c r="BW418" s="0"/>
      <c r="BX418" s="0"/>
      <c r="BY418" s="0"/>
      <c r="BZ418" s="0"/>
      <c r="CA418" s="0"/>
      <c r="CB418" s="0"/>
      <c r="CC418" s="0"/>
      <c r="CD418" s="0"/>
      <c r="CE418" s="0"/>
      <c r="CF418" s="0"/>
      <c r="CG418" s="0"/>
      <c r="CH418" s="0"/>
      <c r="CI418" s="0"/>
      <c r="CJ418" s="0"/>
      <c r="CK418" s="0"/>
      <c r="CL418" s="0"/>
      <c r="CM418" s="0"/>
      <c r="CN418" s="0"/>
      <c r="CO418" s="0"/>
      <c r="CP418" s="0"/>
      <c r="CQ418" s="0"/>
      <c r="CR418" s="0"/>
      <c r="CS418" s="0"/>
      <c r="CT418" s="0"/>
      <c r="CU418" s="0"/>
      <c r="CV418" s="0"/>
      <c r="CW418" s="0"/>
      <c r="CX418" s="0"/>
      <c r="CY418" s="0"/>
      <c r="CZ418" s="0"/>
      <c r="DA418" s="0"/>
      <c r="DB418" s="0"/>
      <c r="DC418" s="0"/>
      <c r="DD418" s="0"/>
      <c r="DE418" s="0"/>
      <c r="DF418" s="0"/>
      <c r="DG418" s="0"/>
      <c r="DH418" s="0"/>
      <c r="DI418" s="0"/>
      <c r="DJ418" s="0"/>
      <c r="DK418" s="0"/>
      <c r="DL418" s="0"/>
      <c r="DM418" s="0"/>
      <c r="DN418" s="0"/>
      <c r="DO418" s="0"/>
      <c r="DP418" s="0"/>
      <c r="DQ418" s="0"/>
      <c r="DR418" s="0"/>
      <c r="DS418" s="0"/>
      <c r="DT418" s="0"/>
      <c r="DU418" s="0"/>
      <c r="DV418" s="0"/>
      <c r="DW418" s="0"/>
      <c r="DX418" s="0"/>
      <c r="DY418" s="0"/>
      <c r="DZ418" s="0"/>
      <c r="EA418" s="0"/>
      <c r="EB418" s="0"/>
      <c r="EC418" s="0"/>
      <c r="ED418" s="0"/>
      <c r="EE418" s="0"/>
      <c r="EF418" s="0"/>
      <c r="EG418" s="0"/>
      <c r="EH418" s="0"/>
      <c r="EI418" s="0"/>
      <c r="EJ418" s="0"/>
      <c r="EK418" s="0"/>
      <c r="EL418" s="0"/>
      <c r="EM418" s="0"/>
      <c r="EN418" s="0"/>
      <c r="EO418" s="0"/>
      <c r="EP418" s="0"/>
      <c r="EQ418" s="0"/>
      <c r="ER418" s="0"/>
      <c r="ES418" s="0"/>
      <c r="ET418" s="0"/>
      <c r="EU418" s="0"/>
      <c r="EV418" s="0"/>
      <c r="EW418" s="0"/>
      <c r="EX418" s="0"/>
      <c r="EY418" s="0"/>
      <c r="EZ418" s="0"/>
      <c r="FA418" s="0"/>
      <c r="FB418" s="0"/>
      <c r="FC418" s="0"/>
      <c r="FD418" s="0"/>
      <c r="FE418" s="0"/>
      <c r="FF418" s="0"/>
      <c r="FG418" s="0"/>
      <c r="FH418" s="0"/>
      <c r="FI418" s="0"/>
      <c r="FJ418" s="0"/>
      <c r="FK418" s="0"/>
      <c r="FL418" s="0"/>
      <c r="FM418" s="0"/>
      <c r="FN418" s="0"/>
      <c r="FO418" s="0"/>
      <c r="FP418" s="0"/>
      <c r="FQ418" s="0"/>
      <c r="FR418" s="0"/>
      <c r="FS418" s="0"/>
      <c r="FT418" s="0"/>
      <c r="FU418" s="0"/>
      <c r="FV418" s="0"/>
      <c r="FW418" s="0"/>
      <c r="FX418" s="0"/>
      <c r="FY418" s="0"/>
      <c r="FZ418" s="0"/>
      <c r="GA418" s="0"/>
      <c r="GB418" s="0"/>
      <c r="GC418" s="0"/>
      <c r="GD418" s="0"/>
      <c r="GE418" s="0"/>
      <c r="GF418" s="0"/>
      <c r="GG418" s="0"/>
      <c r="GH418" s="0"/>
      <c r="GI418" s="0"/>
      <c r="GJ418" s="0"/>
      <c r="GK418" s="0"/>
      <c r="GL418" s="0"/>
      <c r="GM418" s="0"/>
      <c r="GN418" s="0"/>
      <c r="GO418" s="0"/>
      <c r="GP418" s="0"/>
      <c r="GQ418" s="0"/>
      <c r="GR418" s="0"/>
      <c r="GS418" s="0"/>
      <c r="GT418" s="0"/>
      <c r="GU418" s="0"/>
      <c r="GV418" s="0"/>
      <c r="GW418" s="0"/>
      <c r="GX418" s="0"/>
      <c r="GY418" s="0"/>
      <c r="GZ418" s="0"/>
      <c r="HA418" s="0"/>
      <c r="HB418" s="0"/>
      <c r="HC418" s="0"/>
      <c r="HD418" s="0"/>
      <c r="HE418" s="0"/>
      <c r="HF418" s="0"/>
      <c r="HG418" s="0"/>
      <c r="HH418" s="0"/>
      <c r="HI418" s="0"/>
      <c r="HJ418" s="0"/>
      <c r="HK418" s="0"/>
      <c r="HL418" s="0"/>
      <c r="HM418" s="0"/>
      <c r="HN418" s="0"/>
      <c r="HO418" s="0"/>
      <c r="HP418" s="0"/>
      <c r="HQ418" s="0"/>
      <c r="HR418" s="0"/>
      <c r="HS418" s="0"/>
      <c r="HT418" s="0"/>
      <c r="HU418" s="0"/>
      <c r="HV418" s="0"/>
      <c r="HW418" s="0"/>
      <c r="HX418" s="0"/>
      <c r="HY418" s="0"/>
      <c r="HZ418" s="0"/>
      <c r="IA418" s="0"/>
      <c r="IB418" s="0"/>
      <c r="IC418" s="0"/>
      <c r="ID418" s="0"/>
      <c r="IE418" s="0"/>
      <c r="IF418" s="0"/>
      <c r="IG418" s="0"/>
      <c r="IH418" s="0"/>
      <c r="II418" s="0"/>
      <c r="IJ418" s="0"/>
      <c r="IK418" s="0"/>
      <c r="IL418" s="0"/>
      <c r="IM418" s="0"/>
      <c r="IN418" s="0"/>
      <c r="IO418" s="0"/>
      <c r="IP418" s="0"/>
      <c r="IQ418" s="0"/>
      <c r="IR418" s="0"/>
      <c r="IS418" s="0"/>
      <c r="IT418" s="0"/>
      <c r="IU418" s="0"/>
      <c r="IV418" s="0"/>
      <c r="IW418" s="0"/>
    </row>
    <row r="419" customFormat="false" ht="22.5" hidden="false" customHeight="false" outlineLevel="0" collapsed="false">
      <c r="A419" s="54"/>
      <c r="B419" s="55" t="n">
        <v>36452</v>
      </c>
      <c r="C419" s="56"/>
      <c r="D419" s="57"/>
      <c r="E419" s="70" t="s">
        <v>1224</v>
      </c>
      <c r="F419" s="70" t="s">
        <v>1229</v>
      </c>
      <c r="G419" s="58" t="s">
        <v>60</v>
      </c>
      <c r="H419" s="62" t="n">
        <v>9794</v>
      </c>
      <c r="I419" s="53"/>
      <c r="J419" s="79"/>
      <c r="K419" s="53"/>
      <c r="L419" s="70"/>
      <c r="M419" s="70" t="s">
        <v>1224</v>
      </c>
      <c r="N419" s="53" t="s">
        <v>152</v>
      </c>
      <c r="O419" s="53" t="s">
        <v>117</v>
      </c>
      <c r="P419" s="60"/>
      <c r="Q419" s="72"/>
      <c r="R419" s="60" t="n">
        <v>15000</v>
      </c>
      <c r="S419" s="61" t="n">
        <f aca="false">+R419-Q419</f>
        <v>15000</v>
      </c>
      <c r="T419" s="47" t="s">
        <v>1226</v>
      </c>
      <c r="U419" s="72" t="n">
        <v>0</v>
      </c>
      <c r="V419" s="1" t="n">
        <v>8000</v>
      </c>
      <c r="W419" s="72" t="n">
        <v>0</v>
      </c>
      <c r="X419" s="1" t="n">
        <v>1</v>
      </c>
      <c r="Y419" s="46" t="n">
        <f aca="false">+X419-V419</f>
        <v>-7999</v>
      </c>
      <c r="Z419" s="61" t="n">
        <f aca="false">+X419-W419</f>
        <v>1</v>
      </c>
      <c r="AA419" s="47"/>
      <c r="AB419" s="71"/>
      <c r="AD419" s="62"/>
      <c r="AE419" s="62" t="s">
        <v>202</v>
      </c>
      <c r="AF419" s="59" t="s">
        <v>70</v>
      </c>
      <c r="AG419" s="64"/>
      <c r="AH419" s="80"/>
      <c r="AI419" s="66"/>
      <c r="AJ419" s="66" t="s">
        <v>4</v>
      </c>
      <c r="AK419" s="53"/>
      <c r="AL419" s="0"/>
      <c r="AM419" s="0"/>
      <c r="AN419" s="0"/>
      <c r="AO419" s="0"/>
      <c r="AP419" s="0"/>
      <c r="AQ419" s="0"/>
      <c r="AR419" s="0"/>
      <c r="AS419" s="0"/>
      <c r="AT419" s="0"/>
      <c r="AU419" s="0"/>
      <c r="AV419" s="0"/>
      <c r="AW419" s="0"/>
      <c r="AX419" s="0"/>
      <c r="AY419" s="0"/>
      <c r="AZ419" s="0"/>
      <c r="BA419" s="0"/>
      <c r="BB419" s="0"/>
      <c r="BC419" s="0"/>
      <c r="BD419" s="0"/>
      <c r="BE419" s="0"/>
      <c r="BF419" s="0"/>
      <c r="BG419" s="0"/>
      <c r="BH419" s="0"/>
      <c r="BI419" s="0"/>
      <c r="BJ419" s="0"/>
      <c r="BK419" s="0"/>
      <c r="BL419" s="0"/>
      <c r="BM419" s="0"/>
      <c r="BN419" s="0"/>
      <c r="BO419" s="0"/>
      <c r="BP419" s="0"/>
      <c r="BQ419" s="0"/>
      <c r="BR419" s="0"/>
      <c r="BS419" s="0"/>
      <c r="BT419" s="0"/>
      <c r="BU419" s="0"/>
      <c r="BV419" s="0"/>
      <c r="BW419" s="0"/>
      <c r="BX419" s="0"/>
      <c r="BY419" s="0"/>
      <c r="BZ419" s="0"/>
      <c r="CA419" s="0"/>
      <c r="CB419" s="0"/>
      <c r="CC419" s="0"/>
      <c r="CD419" s="0"/>
      <c r="CE419" s="0"/>
      <c r="CF419" s="0"/>
      <c r="CG419" s="0"/>
      <c r="CH419" s="0"/>
      <c r="CI419" s="0"/>
      <c r="CJ419" s="0"/>
      <c r="CK419" s="0"/>
      <c r="CL419" s="0"/>
      <c r="CM419" s="0"/>
      <c r="CN419" s="0"/>
      <c r="CO419" s="0"/>
      <c r="CP419" s="0"/>
      <c r="CQ419" s="0"/>
      <c r="CR419" s="0"/>
      <c r="CS419" s="0"/>
      <c r="CT419" s="0"/>
      <c r="CU419" s="0"/>
      <c r="CV419" s="0"/>
      <c r="CW419" s="0"/>
      <c r="CX419" s="0"/>
      <c r="CY419" s="0"/>
      <c r="CZ419" s="0"/>
      <c r="DA419" s="0"/>
      <c r="DB419" s="0"/>
      <c r="DC419" s="0"/>
      <c r="DD419" s="0"/>
      <c r="DE419" s="0"/>
      <c r="DF419" s="0"/>
      <c r="DG419" s="0"/>
      <c r="DH419" s="0"/>
      <c r="DI419" s="0"/>
      <c r="DJ419" s="0"/>
      <c r="DK419" s="0"/>
      <c r="DL419" s="0"/>
      <c r="DM419" s="0"/>
      <c r="DN419" s="0"/>
      <c r="DO419" s="0"/>
      <c r="DP419" s="0"/>
      <c r="DQ419" s="0"/>
      <c r="DR419" s="0"/>
      <c r="DS419" s="0"/>
      <c r="DT419" s="0"/>
      <c r="DU419" s="0"/>
      <c r="DV419" s="0"/>
      <c r="DW419" s="0"/>
      <c r="DX419" s="0"/>
      <c r="DY419" s="0"/>
      <c r="DZ419" s="0"/>
      <c r="EA419" s="0"/>
      <c r="EB419" s="0"/>
      <c r="EC419" s="0"/>
      <c r="ED419" s="0"/>
      <c r="EE419" s="0"/>
      <c r="EF419" s="0"/>
      <c r="EG419" s="0"/>
      <c r="EH419" s="0"/>
      <c r="EI419" s="0"/>
      <c r="EJ419" s="0"/>
      <c r="EK419" s="0"/>
      <c r="EL419" s="0"/>
      <c r="EM419" s="0"/>
      <c r="EN419" s="0"/>
      <c r="EO419" s="0"/>
      <c r="EP419" s="0"/>
      <c r="EQ419" s="0"/>
      <c r="ER419" s="0"/>
      <c r="ES419" s="0"/>
      <c r="ET419" s="0"/>
      <c r="EU419" s="0"/>
      <c r="EV419" s="0"/>
      <c r="EW419" s="0"/>
      <c r="EX419" s="0"/>
      <c r="EY419" s="0"/>
      <c r="EZ419" s="0"/>
      <c r="FA419" s="0"/>
      <c r="FB419" s="0"/>
      <c r="FC419" s="0"/>
      <c r="FD419" s="0"/>
      <c r="FE419" s="0"/>
      <c r="FF419" s="0"/>
      <c r="FG419" s="0"/>
      <c r="FH419" s="0"/>
      <c r="FI419" s="0"/>
      <c r="FJ419" s="0"/>
      <c r="FK419" s="0"/>
      <c r="FL419" s="0"/>
      <c r="FM419" s="0"/>
      <c r="FN419" s="0"/>
      <c r="FO419" s="0"/>
      <c r="FP419" s="0"/>
      <c r="FQ419" s="0"/>
      <c r="FR419" s="0"/>
      <c r="FS419" s="0"/>
      <c r="FT419" s="0"/>
      <c r="FU419" s="0"/>
      <c r="FV419" s="0"/>
      <c r="FW419" s="0"/>
      <c r="FX419" s="0"/>
      <c r="FY419" s="0"/>
      <c r="FZ419" s="0"/>
      <c r="GA419" s="0"/>
      <c r="GB419" s="0"/>
      <c r="GC419" s="0"/>
      <c r="GD419" s="0"/>
      <c r="GE419" s="0"/>
      <c r="GF419" s="0"/>
      <c r="GG419" s="0"/>
      <c r="GH419" s="0"/>
      <c r="GI419" s="0"/>
      <c r="GJ419" s="0"/>
      <c r="GK419" s="0"/>
      <c r="GL419" s="0"/>
      <c r="GM419" s="0"/>
      <c r="GN419" s="0"/>
      <c r="GO419" s="0"/>
      <c r="GP419" s="0"/>
      <c r="GQ419" s="0"/>
      <c r="GR419" s="0"/>
      <c r="GS419" s="0"/>
      <c r="GT419" s="0"/>
      <c r="GU419" s="0"/>
      <c r="GV419" s="0"/>
      <c r="GW419" s="0"/>
      <c r="GX419" s="0"/>
      <c r="GY419" s="0"/>
      <c r="GZ419" s="0"/>
      <c r="HA419" s="0"/>
      <c r="HB419" s="0"/>
      <c r="HC419" s="0"/>
      <c r="HD419" s="0"/>
      <c r="HE419" s="0"/>
      <c r="HF419" s="0"/>
      <c r="HG419" s="0"/>
      <c r="HH419" s="0"/>
      <c r="HI419" s="0"/>
      <c r="HJ419" s="0"/>
      <c r="HK419" s="0"/>
      <c r="HL419" s="0"/>
      <c r="HM419" s="0"/>
      <c r="HN419" s="0"/>
      <c r="HO419" s="0"/>
      <c r="HP419" s="0"/>
      <c r="HQ419" s="0"/>
      <c r="HR419" s="0"/>
      <c r="HS419" s="0"/>
      <c r="HT419" s="0"/>
      <c r="HU419" s="0"/>
      <c r="HV419" s="0"/>
      <c r="HW419" s="0"/>
      <c r="HX419" s="0"/>
      <c r="HY419" s="0"/>
      <c r="HZ419" s="0"/>
      <c r="IA419" s="0"/>
      <c r="IB419" s="0"/>
      <c r="IC419" s="0"/>
      <c r="ID419" s="0"/>
      <c r="IE419" s="0"/>
      <c r="IF419" s="0"/>
      <c r="IG419" s="0"/>
      <c r="IH419" s="0"/>
      <c r="II419" s="0"/>
      <c r="IJ419" s="0"/>
      <c r="IK419" s="0"/>
      <c r="IL419" s="0"/>
      <c r="IM419" s="0"/>
      <c r="IN419" s="0"/>
      <c r="IO419" s="0"/>
      <c r="IP419" s="0"/>
      <c r="IQ419" s="0"/>
      <c r="IR419" s="0"/>
      <c r="IS419" s="0"/>
      <c r="IT419" s="0"/>
      <c r="IU419" s="0"/>
      <c r="IV419" s="0"/>
      <c r="IW419" s="0"/>
    </row>
    <row r="420" customFormat="false" ht="12.75" hidden="false" customHeight="false" outlineLevel="0" collapsed="false">
      <c r="A420" s="43"/>
      <c r="B420" s="11" t="s">
        <v>42</v>
      </c>
      <c r="E420" s="3" t="s">
        <v>1230</v>
      </c>
      <c r="F420" s="3" t="s">
        <v>1231</v>
      </c>
      <c r="G420" s="6" t="s">
        <v>60</v>
      </c>
      <c r="H420" s="6" t="n">
        <v>699</v>
      </c>
      <c r="I420" s="4" t="n">
        <v>649</v>
      </c>
      <c r="J420" s="4" t="s">
        <v>46</v>
      </c>
      <c r="L420" s="44" t="s">
        <v>47</v>
      </c>
      <c r="M420" s="3" t="s">
        <v>1232</v>
      </c>
      <c r="N420" s="45"/>
      <c r="O420" s="1" t="s">
        <v>185</v>
      </c>
      <c r="Q420" s="1" t="n">
        <v>0</v>
      </c>
      <c r="R420" s="1" t="n">
        <v>117</v>
      </c>
      <c r="S420" s="14" t="n">
        <f aca="false">+R420-Q420</f>
        <v>117</v>
      </c>
      <c r="T420" s="47" t="s">
        <v>289</v>
      </c>
      <c r="U420" s="1" t="n">
        <v>233</v>
      </c>
      <c r="V420" s="1" t="n">
        <v>233</v>
      </c>
      <c r="W420" s="1" t="n">
        <v>116</v>
      </c>
      <c r="X420" s="1" t="n">
        <v>116</v>
      </c>
      <c r="Y420" s="46" t="n">
        <f aca="false">+X420-V420</f>
        <v>-117</v>
      </c>
      <c r="Z420" s="14" t="n">
        <f aca="false">+X420-W420</f>
        <v>0</v>
      </c>
      <c r="AA420" s="15" t="s">
        <v>63</v>
      </c>
      <c r="AB420" s="48"/>
      <c r="AC420" s="45"/>
      <c r="AD420" s="45"/>
      <c r="AE420" s="5" t="n">
        <v>132845</v>
      </c>
      <c r="AF420" s="4" t="s">
        <v>52</v>
      </c>
      <c r="AG420" s="9" t="n">
        <v>0.045</v>
      </c>
      <c r="AI420" s="52" t="s">
        <v>53</v>
      </c>
      <c r="AJ420" s="52" t="s">
        <v>4</v>
      </c>
      <c r="AK420" s="4" t="s">
        <v>1233</v>
      </c>
      <c r="AL420" s="0"/>
      <c r="AM420" s="0"/>
      <c r="AN420" s="0"/>
      <c r="AO420" s="0"/>
      <c r="AP420" s="0"/>
      <c r="AQ420" s="0"/>
      <c r="AR420" s="0"/>
      <c r="AS420" s="0"/>
      <c r="AT420" s="0"/>
      <c r="AU420" s="0"/>
      <c r="AV420" s="0"/>
      <c r="AW420" s="0"/>
      <c r="AX420" s="0"/>
      <c r="AY420" s="0"/>
      <c r="AZ420" s="0"/>
      <c r="BA420" s="0"/>
      <c r="BB420" s="0"/>
      <c r="BC420" s="0"/>
      <c r="BD420" s="0"/>
      <c r="BE420" s="0"/>
      <c r="BF420" s="0"/>
      <c r="BG420" s="0"/>
      <c r="BH420" s="0"/>
      <c r="BI420" s="0"/>
      <c r="BJ420" s="0"/>
      <c r="BK420" s="0"/>
      <c r="BL420" s="0"/>
      <c r="BM420" s="0"/>
      <c r="BN420" s="0"/>
      <c r="BO420" s="0"/>
      <c r="BP420" s="0"/>
      <c r="BQ420" s="0"/>
      <c r="BR420" s="0"/>
      <c r="BS420" s="0"/>
      <c r="BT420" s="0"/>
      <c r="BU420" s="0"/>
      <c r="BV420" s="0"/>
      <c r="BW420" s="0"/>
      <c r="BX420" s="0"/>
      <c r="BY420" s="0"/>
      <c r="BZ420" s="0"/>
      <c r="CA420" s="0"/>
      <c r="CB420" s="0"/>
      <c r="CC420" s="0"/>
      <c r="CD420" s="0"/>
      <c r="CE420" s="0"/>
      <c r="CF420" s="0"/>
      <c r="CG420" s="0"/>
      <c r="CH420" s="0"/>
      <c r="CI420" s="0"/>
      <c r="CJ420" s="0"/>
      <c r="CK420" s="0"/>
      <c r="CL420" s="0"/>
      <c r="CM420" s="0"/>
      <c r="CN420" s="0"/>
      <c r="CO420" s="0"/>
      <c r="CP420" s="0"/>
      <c r="CQ420" s="0"/>
      <c r="CR420" s="0"/>
      <c r="CS420" s="0"/>
      <c r="CT420" s="0"/>
      <c r="CU420" s="0"/>
      <c r="CV420" s="0"/>
      <c r="CW420" s="0"/>
      <c r="CX420" s="0"/>
      <c r="CY420" s="0"/>
      <c r="CZ420" s="0"/>
      <c r="DA420" s="0"/>
      <c r="DB420" s="0"/>
      <c r="DC420" s="0"/>
      <c r="DD420" s="0"/>
      <c r="DE420" s="0"/>
      <c r="DF420" s="0"/>
      <c r="DG420" s="0"/>
      <c r="DH420" s="0"/>
      <c r="DI420" s="0"/>
      <c r="DJ420" s="0"/>
      <c r="DK420" s="0"/>
      <c r="DL420" s="0"/>
      <c r="DM420" s="0"/>
      <c r="DN420" s="0"/>
      <c r="DO420" s="0"/>
      <c r="DP420" s="0"/>
      <c r="DQ420" s="0"/>
      <c r="DR420" s="0"/>
      <c r="DS420" s="0"/>
      <c r="DT420" s="0"/>
      <c r="DU420" s="0"/>
      <c r="DV420" s="0"/>
      <c r="DW420" s="0"/>
      <c r="DX420" s="0"/>
      <c r="DY420" s="0"/>
      <c r="DZ420" s="0"/>
      <c r="EA420" s="0"/>
      <c r="EB420" s="0"/>
      <c r="EC420" s="0"/>
      <c r="ED420" s="0"/>
      <c r="EE420" s="0"/>
      <c r="EF420" s="0"/>
      <c r="EG420" s="0"/>
      <c r="EH420" s="0"/>
      <c r="EI420" s="0"/>
      <c r="EJ420" s="0"/>
      <c r="EK420" s="0"/>
      <c r="EL420" s="0"/>
      <c r="EM420" s="0"/>
      <c r="EN420" s="0"/>
      <c r="EO420" s="0"/>
      <c r="EP420" s="0"/>
      <c r="EQ420" s="0"/>
      <c r="ER420" s="0"/>
      <c r="ES420" s="0"/>
      <c r="ET420" s="0"/>
      <c r="EU420" s="0"/>
      <c r="EV420" s="0"/>
      <c r="EW420" s="0"/>
      <c r="EX420" s="0"/>
      <c r="EY420" s="0"/>
      <c r="EZ420" s="0"/>
      <c r="FA420" s="0"/>
      <c r="FB420" s="0"/>
      <c r="FC420" s="0"/>
      <c r="FD420" s="0"/>
      <c r="FE420" s="0"/>
      <c r="FF420" s="0"/>
      <c r="FG420" s="0"/>
      <c r="FH420" s="0"/>
      <c r="FI420" s="0"/>
      <c r="FJ420" s="0"/>
      <c r="FK420" s="0"/>
      <c r="FL420" s="0"/>
      <c r="FM420" s="0"/>
      <c r="FN420" s="0"/>
      <c r="FO420" s="0"/>
      <c r="FP420" s="0"/>
      <c r="FQ420" s="0"/>
      <c r="FR420" s="0"/>
      <c r="FS420" s="0"/>
      <c r="FT420" s="0"/>
      <c r="FU420" s="0"/>
      <c r="FV420" s="0"/>
      <c r="FW420" s="0"/>
      <c r="FX420" s="0"/>
      <c r="FY420" s="0"/>
      <c r="FZ420" s="0"/>
      <c r="GA420" s="0"/>
      <c r="GB420" s="0"/>
      <c r="GC420" s="0"/>
      <c r="GD420" s="0"/>
      <c r="GE420" s="0"/>
      <c r="GF420" s="0"/>
      <c r="GG420" s="0"/>
      <c r="GH420" s="0"/>
      <c r="GI420" s="0"/>
      <c r="GJ420" s="0"/>
      <c r="GK420" s="0"/>
      <c r="GL420" s="0"/>
      <c r="GM420" s="0"/>
      <c r="GN420" s="0"/>
      <c r="GO420" s="0"/>
      <c r="GP420" s="0"/>
      <c r="GQ420" s="0"/>
      <c r="GR420" s="0"/>
      <c r="GS420" s="0"/>
      <c r="GT420" s="0"/>
      <c r="GU420" s="0"/>
      <c r="GV420" s="0"/>
      <c r="GW420" s="0"/>
      <c r="GX420" s="0"/>
      <c r="GY420" s="0"/>
      <c r="GZ420" s="0"/>
      <c r="HA420" s="0"/>
      <c r="HB420" s="0"/>
      <c r="HC420" s="0"/>
      <c r="HD420" s="0"/>
      <c r="HE420" s="0"/>
      <c r="HF420" s="0"/>
      <c r="HG420" s="0"/>
      <c r="HH420" s="0"/>
      <c r="HI420" s="0"/>
      <c r="HJ420" s="0"/>
      <c r="HK420" s="0"/>
      <c r="HL420" s="0"/>
      <c r="HM420" s="0"/>
      <c r="HN420" s="0"/>
      <c r="HO420" s="0"/>
      <c r="HP420" s="0"/>
      <c r="HQ420" s="0"/>
      <c r="HR420" s="0"/>
      <c r="HS420" s="0"/>
      <c r="HT420" s="0"/>
      <c r="HU420" s="0"/>
      <c r="HV420" s="0"/>
      <c r="HW420" s="0"/>
      <c r="HX420" s="0"/>
      <c r="HY420" s="0"/>
      <c r="HZ420" s="0"/>
      <c r="IA420" s="0"/>
      <c r="IB420" s="0"/>
      <c r="IC420" s="0"/>
      <c r="ID420" s="0"/>
      <c r="IE420" s="0"/>
      <c r="IF420" s="0"/>
      <c r="IG420" s="0"/>
      <c r="IH420" s="0"/>
      <c r="II420" s="0"/>
      <c r="IJ420" s="0"/>
      <c r="IK420" s="0"/>
      <c r="IL420" s="0"/>
      <c r="IM420" s="0"/>
      <c r="IN420" s="0"/>
      <c r="IO420" s="0"/>
      <c r="IP420" s="0"/>
      <c r="IQ420" s="0"/>
      <c r="IR420" s="0"/>
      <c r="IS420" s="0"/>
      <c r="IT420" s="0"/>
      <c r="IU420" s="0"/>
      <c r="IV420" s="0"/>
      <c r="IW420" s="0"/>
    </row>
    <row r="421" customFormat="false" ht="12.75" hidden="false" customHeight="false" outlineLevel="0" collapsed="false">
      <c r="A421" s="43"/>
      <c r="B421" s="11" t="s">
        <v>42</v>
      </c>
      <c r="E421" s="3" t="s">
        <v>1230</v>
      </c>
      <c r="F421" s="3" t="s">
        <v>1234</v>
      </c>
      <c r="G421" s="6" t="s">
        <v>60</v>
      </c>
      <c r="H421" s="6" t="n">
        <v>6881</v>
      </c>
      <c r="I421" s="4" t="n">
        <v>649</v>
      </c>
      <c r="J421" s="4" t="s">
        <v>46</v>
      </c>
      <c r="L421" s="1" t="s">
        <v>47</v>
      </c>
      <c r="M421" s="3" t="s">
        <v>1232</v>
      </c>
      <c r="N421" s="45"/>
      <c r="O421" s="1" t="s">
        <v>185</v>
      </c>
      <c r="Q421" s="1"/>
      <c r="R421" s="1" t="n">
        <v>24</v>
      </c>
      <c r="S421" s="14" t="n">
        <f aca="false">+R421-Q421</f>
        <v>24</v>
      </c>
      <c r="T421" s="15" t="s">
        <v>147</v>
      </c>
      <c r="U421" s="1" t="n">
        <v>3</v>
      </c>
      <c r="V421" s="1" t="n">
        <v>3</v>
      </c>
      <c r="W421" s="1" t="n">
        <v>58</v>
      </c>
      <c r="X421" s="1" t="n">
        <v>58</v>
      </c>
      <c r="Y421" s="46" t="n">
        <f aca="false">+X421-V421</f>
        <v>55</v>
      </c>
      <c r="Z421" s="14" t="n">
        <f aca="false">+X421-W421</f>
        <v>0</v>
      </c>
      <c r="AA421" s="47" t="s">
        <v>69</v>
      </c>
      <c r="AB421" s="48"/>
      <c r="AC421" s="45"/>
      <c r="AD421" s="5" t="n">
        <v>313543</v>
      </c>
      <c r="AE421" s="5" t="n">
        <v>138601</v>
      </c>
      <c r="AF421" s="49" t="s">
        <v>52</v>
      </c>
      <c r="AG421" s="9" t="n">
        <v>0.045</v>
      </c>
      <c r="AH421" s="51"/>
      <c r="AI421" s="52" t="s">
        <v>53</v>
      </c>
      <c r="AJ421" s="52" t="s">
        <v>4</v>
      </c>
      <c r="AK421" s="4" t="s">
        <v>1233</v>
      </c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  <c r="BC421" s="0"/>
      <c r="BD421" s="0"/>
      <c r="BE421" s="0"/>
      <c r="BF421" s="0"/>
      <c r="BG421" s="0"/>
      <c r="BH421" s="0"/>
      <c r="BI421" s="0"/>
      <c r="BJ421" s="0"/>
      <c r="BK421" s="0"/>
      <c r="BL421" s="0"/>
      <c r="BM421" s="0"/>
      <c r="BN421" s="0"/>
      <c r="BO421" s="0"/>
      <c r="BP421" s="0"/>
      <c r="BQ421" s="0"/>
      <c r="BR421" s="0"/>
      <c r="BS421" s="0"/>
      <c r="BT421" s="0"/>
      <c r="BU421" s="0"/>
      <c r="BV421" s="0"/>
      <c r="BW421" s="0"/>
      <c r="BX421" s="0"/>
      <c r="BY421" s="0"/>
      <c r="BZ421" s="0"/>
      <c r="CA421" s="0"/>
      <c r="CB421" s="0"/>
      <c r="CC421" s="0"/>
      <c r="CD421" s="0"/>
      <c r="CE421" s="0"/>
      <c r="CF421" s="0"/>
      <c r="CG421" s="0"/>
      <c r="CH421" s="0"/>
      <c r="CI421" s="0"/>
      <c r="CJ421" s="0"/>
      <c r="CK421" s="0"/>
      <c r="CL421" s="0"/>
      <c r="CM421" s="0"/>
      <c r="CN421" s="0"/>
      <c r="CO421" s="0"/>
      <c r="CP421" s="0"/>
      <c r="CQ421" s="0"/>
      <c r="CR421" s="0"/>
      <c r="CS421" s="0"/>
      <c r="CT421" s="0"/>
      <c r="CU421" s="0"/>
      <c r="CV421" s="0"/>
      <c r="CW421" s="0"/>
      <c r="CX421" s="0"/>
      <c r="CY421" s="0"/>
      <c r="CZ421" s="0"/>
      <c r="DA421" s="0"/>
      <c r="DB421" s="0"/>
      <c r="DC421" s="0"/>
      <c r="DD421" s="0"/>
      <c r="DE421" s="0"/>
      <c r="DF421" s="0"/>
      <c r="DG421" s="0"/>
      <c r="DH421" s="0"/>
      <c r="DI421" s="0"/>
      <c r="DJ421" s="0"/>
      <c r="DK421" s="0"/>
      <c r="DL421" s="0"/>
      <c r="DM421" s="0"/>
      <c r="DN421" s="0"/>
      <c r="DO421" s="0"/>
      <c r="DP421" s="0"/>
      <c r="DQ421" s="0"/>
      <c r="DR421" s="0"/>
      <c r="DS421" s="0"/>
      <c r="DT421" s="0"/>
      <c r="DU421" s="0"/>
      <c r="DV421" s="0"/>
      <c r="DW421" s="0"/>
      <c r="DX421" s="0"/>
      <c r="DY421" s="0"/>
      <c r="DZ421" s="0"/>
      <c r="EA421" s="0"/>
      <c r="EB421" s="0"/>
      <c r="EC421" s="0"/>
      <c r="ED421" s="0"/>
      <c r="EE421" s="0"/>
      <c r="EF421" s="0"/>
      <c r="EG421" s="0"/>
      <c r="EH421" s="0"/>
      <c r="EI421" s="0"/>
      <c r="EJ421" s="0"/>
      <c r="EK421" s="0"/>
      <c r="EL421" s="0"/>
      <c r="EM421" s="0"/>
      <c r="EN421" s="0"/>
      <c r="EO421" s="0"/>
      <c r="EP421" s="0"/>
      <c r="EQ421" s="0"/>
      <c r="ER421" s="0"/>
      <c r="ES421" s="0"/>
      <c r="ET421" s="0"/>
      <c r="EU421" s="0"/>
      <c r="EV421" s="0"/>
      <c r="EW421" s="0"/>
      <c r="EX421" s="0"/>
      <c r="EY421" s="0"/>
      <c r="EZ421" s="0"/>
      <c r="FA421" s="0"/>
      <c r="FB421" s="0"/>
      <c r="FC421" s="0"/>
      <c r="FD421" s="0"/>
      <c r="FE421" s="0"/>
      <c r="FF421" s="0"/>
      <c r="FG421" s="0"/>
      <c r="FH421" s="0"/>
      <c r="FI421" s="0"/>
      <c r="FJ421" s="0"/>
      <c r="FK421" s="0"/>
      <c r="FL421" s="0"/>
      <c r="FM421" s="0"/>
      <c r="FN421" s="0"/>
      <c r="FO421" s="0"/>
      <c r="FP421" s="0"/>
      <c r="FQ421" s="0"/>
      <c r="FR421" s="0"/>
      <c r="FS421" s="0"/>
      <c r="FT421" s="0"/>
      <c r="FU421" s="0"/>
      <c r="FV421" s="0"/>
      <c r="FW421" s="0"/>
      <c r="FX421" s="0"/>
      <c r="FY421" s="0"/>
      <c r="FZ421" s="0"/>
      <c r="GA421" s="0"/>
      <c r="GB421" s="0"/>
      <c r="GC421" s="0"/>
      <c r="GD421" s="0"/>
      <c r="GE421" s="0"/>
      <c r="GF421" s="0"/>
      <c r="GG421" s="0"/>
      <c r="GH421" s="0"/>
      <c r="GI421" s="0"/>
      <c r="GJ421" s="0"/>
      <c r="GK421" s="0"/>
      <c r="GL421" s="0"/>
      <c r="GM421" s="0"/>
      <c r="GN421" s="0"/>
      <c r="GO421" s="0"/>
      <c r="GP421" s="0"/>
      <c r="GQ421" s="0"/>
      <c r="GR421" s="0"/>
      <c r="GS421" s="0"/>
      <c r="GT421" s="0"/>
      <c r="GU421" s="0"/>
      <c r="GV421" s="0"/>
      <c r="GW421" s="0"/>
      <c r="GX421" s="0"/>
      <c r="GY421" s="0"/>
      <c r="GZ421" s="0"/>
      <c r="HA421" s="0"/>
      <c r="HB421" s="0"/>
      <c r="HC421" s="0"/>
      <c r="HD421" s="0"/>
      <c r="HE421" s="0"/>
      <c r="HF421" s="0"/>
      <c r="HG421" s="0"/>
      <c r="HH421" s="0"/>
      <c r="HI421" s="0"/>
      <c r="HJ421" s="0"/>
      <c r="HK421" s="0"/>
      <c r="HL421" s="0"/>
      <c r="HM421" s="0"/>
      <c r="HN421" s="0"/>
      <c r="HO421" s="0"/>
      <c r="HP421" s="0"/>
      <c r="HQ421" s="0"/>
      <c r="HR421" s="0"/>
      <c r="HS421" s="0"/>
      <c r="HT421" s="0"/>
      <c r="HU421" s="0"/>
      <c r="HV421" s="0"/>
      <c r="HW421" s="0"/>
      <c r="HX421" s="0"/>
      <c r="HY421" s="0"/>
      <c r="HZ421" s="0"/>
      <c r="IA421" s="0"/>
      <c r="IB421" s="0"/>
      <c r="IC421" s="0"/>
      <c r="ID421" s="0"/>
      <c r="IE421" s="0"/>
      <c r="IF421" s="0"/>
      <c r="IG421" s="0"/>
      <c r="IH421" s="0"/>
      <c r="II421" s="0"/>
      <c r="IJ421" s="0"/>
      <c r="IK421" s="0"/>
      <c r="IL421" s="0"/>
      <c r="IM421" s="0"/>
      <c r="IN421" s="0"/>
      <c r="IO421" s="0"/>
      <c r="IP421" s="0"/>
      <c r="IQ421" s="0"/>
      <c r="IR421" s="0"/>
      <c r="IS421" s="0"/>
      <c r="IT421" s="0"/>
      <c r="IU421" s="0"/>
      <c r="IV421" s="0"/>
      <c r="IW421" s="0"/>
    </row>
    <row r="422" customFormat="false" ht="12.75" hidden="false" customHeight="false" outlineLevel="0" collapsed="false">
      <c r="A422" s="54"/>
      <c r="B422" s="55" t="s">
        <v>42</v>
      </c>
      <c r="C422" s="70"/>
      <c r="D422" s="53"/>
      <c r="E422" s="56" t="s">
        <v>1235</v>
      </c>
      <c r="F422" s="56" t="s">
        <v>1236</v>
      </c>
      <c r="G422" s="58" t="s">
        <v>60</v>
      </c>
      <c r="H422" s="58" t="n">
        <v>4229</v>
      </c>
      <c r="I422" s="57" t="n">
        <v>441</v>
      </c>
      <c r="J422" s="57" t="s">
        <v>46</v>
      </c>
      <c r="K422" s="57"/>
      <c r="L422" s="53" t="s">
        <v>47</v>
      </c>
      <c r="M422" s="56" t="s">
        <v>1237</v>
      </c>
      <c r="N422" s="0"/>
      <c r="O422" s="53" t="s">
        <v>62</v>
      </c>
      <c r="P422" s="60"/>
      <c r="Q422" s="53"/>
      <c r="R422" s="53"/>
      <c r="S422" s="61" t="n">
        <f aca="false">+R422-Q422</f>
        <v>0</v>
      </c>
      <c r="T422" s="47" t="s">
        <v>1238</v>
      </c>
      <c r="U422" s="53"/>
      <c r="V422" s="53" t="n">
        <v>1</v>
      </c>
      <c r="W422" s="53" t="n">
        <v>186</v>
      </c>
      <c r="X422" s="53" t="n">
        <v>186</v>
      </c>
      <c r="Y422" s="46" t="n">
        <f aca="false">+X422-V422</f>
        <v>185</v>
      </c>
      <c r="Z422" s="61" t="n">
        <f aca="false">+X422-W422</f>
        <v>0</v>
      </c>
      <c r="AA422" s="47" t="s">
        <v>1238</v>
      </c>
      <c r="AB422" s="71"/>
      <c r="AD422" s="62" t="n">
        <v>311289</v>
      </c>
      <c r="AE422" s="62" t="n">
        <v>133259</v>
      </c>
      <c r="AF422" s="63" t="s">
        <v>52</v>
      </c>
      <c r="AG422" s="64" t="n">
        <v>0.06</v>
      </c>
      <c r="AH422" s="65"/>
      <c r="AI422" s="66" t="s">
        <v>53</v>
      </c>
      <c r="AJ422" s="66" t="s">
        <v>4</v>
      </c>
      <c r="AK422" s="57" t="s">
        <v>64</v>
      </c>
      <c r="AL422" s="124"/>
      <c r="AM422" s="124"/>
      <c r="AN422" s="124"/>
      <c r="AO422" s="124"/>
      <c r="AP422" s="124"/>
      <c r="AQ422" s="124"/>
      <c r="AR422" s="124"/>
      <c r="AS422" s="124"/>
      <c r="AT422" s="124"/>
      <c r="AU422" s="124"/>
      <c r="AV422" s="124"/>
      <c r="AW422" s="124"/>
      <c r="AX422" s="124"/>
      <c r="AY422" s="124"/>
      <c r="AZ422" s="124"/>
      <c r="BA422" s="124"/>
      <c r="BB422" s="124"/>
      <c r="BC422" s="124"/>
      <c r="BD422" s="124"/>
      <c r="BE422" s="124"/>
      <c r="BF422" s="124"/>
      <c r="BG422" s="124"/>
      <c r="BH422" s="124"/>
      <c r="BI422" s="124"/>
      <c r="BJ422" s="124"/>
      <c r="BK422" s="124"/>
      <c r="BL422" s="124"/>
      <c r="BM422" s="124"/>
      <c r="BN422" s="124"/>
      <c r="BO422" s="124"/>
      <c r="BP422" s="124"/>
      <c r="BQ422" s="124"/>
      <c r="BR422" s="124"/>
      <c r="BS422" s="124"/>
      <c r="BT422" s="124"/>
      <c r="BU422" s="124"/>
      <c r="BV422" s="124"/>
      <c r="BW422" s="124"/>
      <c r="BX422" s="124"/>
      <c r="BY422" s="124"/>
      <c r="BZ422" s="124"/>
      <c r="CA422" s="124"/>
      <c r="CB422" s="124"/>
      <c r="CC422" s="124"/>
      <c r="CD422" s="124"/>
      <c r="CE422" s="124"/>
      <c r="CF422" s="124"/>
      <c r="CG422" s="124"/>
      <c r="CH422" s="124"/>
      <c r="CI422" s="124"/>
      <c r="CJ422" s="124"/>
      <c r="CK422" s="124"/>
      <c r="CL422" s="124"/>
      <c r="CM422" s="124"/>
      <c r="CN422" s="124"/>
      <c r="CO422" s="124"/>
      <c r="CP422" s="124"/>
      <c r="CQ422" s="124"/>
      <c r="CR422" s="124"/>
      <c r="CS422" s="124"/>
      <c r="CT422" s="124"/>
      <c r="CU422" s="124"/>
      <c r="CV422" s="124"/>
      <c r="CW422" s="124"/>
      <c r="CX422" s="124"/>
      <c r="CY422" s="124"/>
      <c r="CZ422" s="124"/>
      <c r="DA422" s="124"/>
      <c r="DB422" s="124"/>
      <c r="DC422" s="124"/>
      <c r="DD422" s="124"/>
      <c r="DE422" s="124"/>
      <c r="DF422" s="124"/>
      <c r="DG422" s="124"/>
      <c r="DH422" s="124"/>
      <c r="DI422" s="124"/>
      <c r="DJ422" s="124"/>
      <c r="DK422" s="124"/>
      <c r="DL422" s="124"/>
      <c r="DM422" s="124"/>
      <c r="DN422" s="124"/>
      <c r="DO422" s="124"/>
      <c r="DP422" s="124"/>
      <c r="DQ422" s="124"/>
      <c r="DR422" s="124"/>
      <c r="DS422" s="124"/>
      <c r="DT422" s="124"/>
      <c r="DU422" s="124"/>
      <c r="DV422" s="124"/>
      <c r="DW422" s="124"/>
      <c r="DX422" s="124"/>
      <c r="DY422" s="124"/>
      <c r="DZ422" s="124"/>
      <c r="EA422" s="124"/>
      <c r="EB422" s="124"/>
      <c r="EC422" s="124"/>
      <c r="ED422" s="124"/>
      <c r="EE422" s="124"/>
      <c r="EF422" s="124"/>
      <c r="EG422" s="124"/>
      <c r="EH422" s="124"/>
      <c r="EI422" s="124"/>
      <c r="EJ422" s="124"/>
      <c r="EK422" s="124"/>
      <c r="EL422" s="124"/>
      <c r="EM422" s="124"/>
      <c r="EN422" s="124"/>
      <c r="EO422" s="124"/>
      <c r="EP422" s="124"/>
      <c r="EQ422" s="124"/>
      <c r="ER422" s="124"/>
      <c r="ES422" s="124"/>
      <c r="ET422" s="124"/>
      <c r="EU422" s="124"/>
      <c r="EV422" s="124"/>
      <c r="EW422" s="124"/>
      <c r="EX422" s="124"/>
      <c r="EY422" s="124"/>
      <c r="EZ422" s="124"/>
      <c r="FA422" s="124"/>
      <c r="FB422" s="124"/>
      <c r="FC422" s="124"/>
      <c r="FD422" s="124"/>
      <c r="FE422" s="124"/>
      <c r="FF422" s="124"/>
      <c r="FG422" s="124"/>
      <c r="FH422" s="124"/>
      <c r="FI422" s="124"/>
      <c r="FJ422" s="124"/>
      <c r="FK422" s="124"/>
      <c r="FL422" s="124"/>
      <c r="FM422" s="124"/>
      <c r="FN422" s="124"/>
      <c r="FO422" s="124"/>
      <c r="FP422" s="124"/>
      <c r="FQ422" s="124"/>
      <c r="FR422" s="124"/>
      <c r="FS422" s="124"/>
      <c r="FT422" s="124"/>
      <c r="FU422" s="124"/>
      <c r="FV422" s="124"/>
      <c r="FW422" s="124"/>
      <c r="FX422" s="124"/>
      <c r="FY422" s="124"/>
      <c r="FZ422" s="124"/>
      <c r="GA422" s="124"/>
      <c r="GB422" s="124"/>
      <c r="GC422" s="124"/>
      <c r="GD422" s="124"/>
      <c r="GE422" s="124"/>
      <c r="GF422" s="124"/>
      <c r="GG422" s="124"/>
      <c r="GH422" s="124"/>
      <c r="GI422" s="124"/>
      <c r="GJ422" s="124"/>
      <c r="GK422" s="124"/>
      <c r="GL422" s="124"/>
      <c r="GM422" s="124"/>
      <c r="GN422" s="124"/>
      <c r="GO422" s="124"/>
      <c r="GP422" s="124"/>
      <c r="GQ422" s="124"/>
      <c r="GR422" s="124"/>
      <c r="GS422" s="124"/>
      <c r="GT422" s="124"/>
      <c r="GU422" s="124"/>
      <c r="GV422" s="124"/>
      <c r="GW422" s="124"/>
      <c r="GX422" s="124"/>
      <c r="GY422" s="124"/>
      <c r="GZ422" s="124"/>
      <c r="HA422" s="124"/>
      <c r="HB422" s="124"/>
      <c r="HC422" s="124"/>
      <c r="HD422" s="124"/>
      <c r="HE422" s="124"/>
      <c r="HF422" s="124"/>
      <c r="HG422" s="124"/>
      <c r="HH422" s="124"/>
      <c r="HI422" s="124"/>
      <c r="HJ422" s="124"/>
      <c r="HK422" s="124"/>
      <c r="HL422" s="124"/>
      <c r="HM422" s="124"/>
      <c r="HN422" s="124"/>
      <c r="HO422" s="124"/>
      <c r="HP422" s="124"/>
      <c r="HQ422" s="124"/>
      <c r="HR422" s="124"/>
      <c r="HS422" s="124"/>
      <c r="HT422" s="124"/>
      <c r="HU422" s="124"/>
      <c r="HV422" s="124"/>
      <c r="HW422" s="124"/>
      <c r="HX422" s="124"/>
      <c r="HY422" s="124"/>
      <c r="HZ422" s="124"/>
      <c r="IA422" s="124"/>
      <c r="IB422" s="124"/>
      <c r="IC422" s="124"/>
      <c r="ID422" s="124"/>
      <c r="IE422" s="124"/>
      <c r="IF422" s="124"/>
      <c r="IG422" s="124"/>
      <c r="IH422" s="124"/>
      <c r="II422" s="124"/>
      <c r="IJ422" s="124"/>
      <c r="IK422" s="124"/>
      <c r="IL422" s="124"/>
      <c r="IM422" s="124"/>
      <c r="IN422" s="124"/>
      <c r="IO422" s="124"/>
      <c r="IP422" s="124"/>
      <c r="IQ422" s="124"/>
      <c r="IR422" s="124"/>
      <c r="IS422" s="124"/>
      <c r="IT422" s="124"/>
      <c r="IU422" s="124"/>
      <c r="IV422" s="124"/>
      <c r="IW422" s="124"/>
    </row>
    <row r="423" customFormat="false" ht="22.5" hidden="false" customHeight="false" outlineLevel="0" collapsed="false">
      <c r="A423" s="43"/>
      <c r="B423" s="11" t="s">
        <v>42</v>
      </c>
      <c r="C423" s="68"/>
      <c r="D423" s="1"/>
      <c r="E423" s="3" t="s">
        <v>1235</v>
      </c>
      <c r="F423" s="3" t="s">
        <v>1239</v>
      </c>
      <c r="G423" s="6" t="s">
        <v>60</v>
      </c>
      <c r="H423" s="6" t="n">
        <v>6009</v>
      </c>
      <c r="I423" s="4" t="n">
        <v>429</v>
      </c>
      <c r="J423" s="4" t="s">
        <v>46</v>
      </c>
      <c r="L423" s="1" t="s">
        <v>47</v>
      </c>
      <c r="M423" s="3" t="s">
        <v>1237</v>
      </c>
      <c r="N423" s="45"/>
      <c r="O423" s="1" t="s">
        <v>62</v>
      </c>
      <c r="Q423" s="74" t="n">
        <v>1309</v>
      </c>
      <c r="R423" s="74" t="n">
        <v>1309</v>
      </c>
      <c r="S423" s="14" t="n">
        <f aca="false">+R423-Q423</f>
        <v>0</v>
      </c>
      <c r="T423" s="47" t="s">
        <v>170</v>
      </c>
      <c r="U423" s="74" t="n">
        <v>1055</v>
      </c>
      <c r="V423" s="1" t="n">
        <v>1055</v>
      </c>
      <c r="W423" s="74" t="n">
        <v>683</v>
      </c>
      <c r="X423" s="74" t="n">
        <v>683</v>
      </c>
      <c r="Y423" s="46" t="n">
        <f aca="false">+X423-V423</f>
        <v>-372</v>
      </c>
      <c r="Z423" s="14" t="n">
        <f aca="false">+X423-W423</f>
        <v>0</v>
      </c>
      <c r="AA423" s="47" t="s">
        <v>166</v>
      </c>
      <c r="AB423" s="48"/>
      <c r="AC423" s="45"/>
      <c r="AD423" s="5" t="n">
        <v>311962</v>
      </c>
      <c r="AE423" s="5" t="n">
        <v>27563</v>
      </c>
      <c r="AF423" s="49" t="s">
        <v>52</v>
      </c>
      <c r="AG423" s="50" t="n">
        <v>0.06</v>
      </c>
      <c r="AH423" s="51"/>
      <c r="AI423" s="52" t="s">
        <v>121</v>
      </c>
      <c r="AJ423" s="52" t="s">
        <v>4</v>
      </c>
      <c r="AK423" s="4" t="s">
        <v>64</v>
      </c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  <c r="BC423" s="0"/>
      <c r="BD423" s="0"/>
      <c r="BE423" s="0"/>
      <c r="BF423" s="0"/>
      <c r="BG423" s="0"/>
      <c r="BH423" s="0"/>
      <c r="BI423" s="0"/>
      <c r="BJ423" s="0"/>
      <c r="BK423" s="0"/>
      <c r="BL423" s="0"/>
      <c r="BM423" s="0"/>
      <c r="BN423" s="0"/>
      <c r="BO423" s="0"/>
      <c r="BP423" s="0"/>
      <c r="BQ423" s="0"/>
      <c r="BR423" s="0"/>
      <c r="BS423" s="0"/>
      <c r="BT423" s="0"/>
      <c r="BU423" s="0"/>
      <c r="BV423" s="0"/>
      <c r="BW423" s="0"/>
      <c r="BX423" s="0"/>
      <c r="BY423" s="0"/>
      <c r="BZ423" s="0"/>
      <c r="CA423" s="0"/>
      <c r="CB423" s="0"/>
      <c r="CC423" s="0"/>
      <c r="CD423" s="0"/>
      <c r="CE423" s="0"/>
      <c r="CF423" s="0"/>
      <c r="CG423" s="0"/>
      <c r="CH423" s="0"/>
      <c r="CI423" s="0"/>
      <c r="CJ423" s="0"/>
      <c r="CK423" s="0"/>
      <c r="CL423" s="0"/>
      <c r="CM423" s="0"/>
      <c r="CN423" s="0"/>
      <c r="CO423" s="0"/>
      <c r="CP423" s="0"/>
      <c r="CQ423" s="0"/>
      <c r="CR423" s="0"/>
      <c r="CS423" s="0"/>
      <c r="CT423" s="0"/>
      <c r="CU423" s="0"/>
      <c r="CV423" s="0"/>
      <c r="CW423" s="0"/>
      <c r="CX423" s="0"/>
      <c r="CY423" s="0"/>
      <c r="CZ423" s="0"/>
      <c r="DA423" s="0"/>
      <c r="DB423" s="0"/>
      <c r="DC423" s="0"/>
      <c r="DD423" s="0"/>
      <c r="DE423" s="0"/>
      <c r="DF423" s="0"/>
      <c r="DG423" s="0"/>
      <c r="DH423" s="0"/>
      <c r="DI423" s="0"/>
      <c r="DJ423" s="0"/>
      <c r="DK423" s="0"/>
      <c r="DL423" s="0"/>
      <c r="DM423" s="0"/>
      <c r="DN423" s="0"/>
      <c r="DO423" s="0"/>
      <c r="DP423" s="0"/>
      <c r="DQ423" s="0"/>
      <c r="DR423" s="0"/>
      <c r="DS423" s="0"/>
      <c r="DT423" s="0"/>
      <c r="DU423" s="0"/>
      <c r="DV423" s="0"/>
      <c r="DW423" s="0"/>
      <c r="DX423" s="0"/>
      <c r="DY423" s="0"/>
      <c r="DZ423" s="0"/>
      <c r="EA423" s="0"/>
      <c r="EB423" s="0"/>
      <c r="EC423" s="0"/>
      <c r="ED423" s="0"/>
      <c r="EE423" s="0"/>
      <c r="EF423" s="0"/>
      <c r="EG423" s="0"/>
      <c r="EH423" s="0"/>
      <c r="EI423" s="0"/>
      <c r="EJ423" s="0"/>
      <c r="EK423" s="0"/>
      <c r="EL423" s="0"/>
      <c r="EM423" s="0"/>
      <c r="EN423" s="0"/>
      <c r="EO423" s="0"/>
      <c r="EP423" s="0"/>
      <c r="EQ423" s="0"/>
      <c r="ER423" s="0"/>
      <c r="ES423" s="0"/>
      <c r="ET423" s="0"/>
      <c r="EU423" s="0"/>
      <c r="EV423" s="0"/>
      <c r="EW423" s="0"/>
      <c r="EX423" s="0"/>
      <c r="EY423" s="0"/>
      <c r="EZ423" s="0"/>
      <c r="FA423" s="0"/>
      <c r="FB423" s="0"/>
      <c r="FC423" s="0"/>
      <c r="FD423" s="0"/>
      <c r="FE423" s="0"/>
      <c r="FF423" s="0"/>
      <c r="FG423" s="0"/>
      <c r="FH423" s="0"/>
      <c r="FI423" s="0"/>
      <c r="FJ423" s="0"/>
      <c r="FK423" s="0"/>
      <c r="FL423" s="0"/>
      <c r="FM423" s="0"/>
      <c r="FN423" s="0"/>
      <c r="FO423" s="0"/>
      <c r="FP423" s="0"/>
      <c r="FQ423" s="0"/>
      <c r="FR423" s="0"/>
      <c r="FS423" s="0"/>
      <c r="FT423" s="0"/>
      <c r="FU423" s="0"/>
      <c r="FV423" s="0"/>
      <c r="FW423" s="0"/>
      <c r="FX423" s="0"/>
      <c r="FY423" s="0"/>
      <c r="FZ423" s="0"/>
      <c r="GA423" s="0"/>
      <c r="GB423" s="0"/>
      <c r="GC423" s="0"/>
      <c r="GD423" s="0"/>
      <c r="GE423" s="0"/>
      <c r="GF423" s="0"/>
      <c r="GG423" s="0"/>
      <c r="GH423" s="0"/>
      <c r="GI423" s="0"/>
      <c r="GJ423" s="0"/>
      <c r="GK423" s="0"/>
      <c r="GL423" s="0"/>
      <c r="GM423" s="0"/>
      <c r="GN423" s="0"/>
      <c r="GO423" s="0"/>
      <c r="GP423" s="0"/>
      <c r="GQ423" s="0"/>
      <c r="GR423" s="0"/>
      <c r="GS423" s="0"/>
      <c r="GT423" s="0"/>
      <c r="GU423" s="0"/>
      <c r="GV423" s="0"/>
      <c r="GW423" s="0"/>
      <c r="GX423" s="0"/>
      <c r="GY423" s="0"/>
      <c r="GZ423" s="0"/>
      <c r="HA423" s="0"/>
      <c r="HB423" s="0"/>
      <c r="HC423" s="0"/>
      <c r="HD423" s="0"/>
      <c r="HE423" s="0"/>
      <c r="HF423" s="0"/>
      <c r="HG423" s="0"/>
      <c r="HH423" s="0"/>
      <c r="HI423" s="0"/>
      <c r="HJ423" s="0"/>
      <c r="HK423" s="0"/>
      <c r="HL423" s="0"/>
      <c r="HM423" s="0"/>
      <c r="HN423" s="0"/>
      <c r="HO423" s="0"/>
      <c r="HP423" s="0"/>
      <c r="HQ423" s="0"/>
      <c r="HR423" s="0"/>
      <c r="HS423" s="0"/>
      <c r="HT423" s="0"/>
      <c r="HU423" s="0"/>
      <c r="HV423" s="0"/>
      <c r="HW423" s="0"/>
      <c r="HX423" s="0"/>
      <c r="HY423" s="0"/>
      <c r="HZ423" s="0"/>
      <c r="IA423" s="0"/>
      <c r="IB423" s="0"/>
      <c r="IC423" s="0"/>
      <c r="ID423" s="0"/>
      <c r="IE423" s="0"/>
      <c r="IF423" s="0"/>
      <c r="IG423" s="0"/>
      <c r="IH423" s="0"/>
      <c r="II423" s="0"/>
      <c r="IJ423" s="0"/>
      <c r="IK423" s="0"/>
      <c r="IL423" s="0"/>
      <c r="IM423" s="0"/>
      <c r="IN423" s="0"/>
      <c r="IO423" s="0"/>
      <c r="IP423" s="0"/>
      <c r="IQ423" s="0"/>
      <c r="IR423" s="0"/>
      <c r="IS423" s="0"/>
      <c r="IT423" s="0"/>
      <c r="IU423" s="0"/>
      <c r="IV423" s="0"/>
      <c r="IW423" s="0"/>
    </row>
    <row r="424" customFormat="false" ht="12.75" hidden="false" customHeight="false" outlineLevel="0" collapsed="false">
      <c r="A424" s="43"/>
      <c r="B424" s="11" t="n">
        <v>36325</v>
      </c>
      <c r="E424" s="68" t="s">
        <v>1240</v>
      </c>
      <c r="F424" s="68" t="s">
        <v>1241</v>
      </c>
      <c r="G424" s="6" t="s">
        <v>60</v>
      </c>
      <c r="H424" s="5" t="n">
        <v>6722</v>
      </c>
      <c r="I424" s="1"/>
      <c r="J424" s="69"/>
      <c r="K424" s="1"/>
      <c r="L424" s="68"/>
      <c r="M424" s="68"/>
      <c r="N424" s="1" t="s">
        <v>152</v>
      </c>
      <c r="O424" s="53" t="s">
        <v>125</v>
      </c>
      <c r="Q424" s="1"/>
      <c r="R424" s="14"/>
      <c r="S424" s="14" t="n">
        <f aca="false">+R424-Q424</f>
        <v>0</v>
      </c>
      <c r="T424" s="15"/>
      <c r="U424" s="1"/>
      <c r="V424" s="14" t="n">
        <v>30</v>
      </c>
      <c r="W424" s="1" t="n">
        <v>0</v>
      </c>
      <c r="X424" s="14" t="n">
        <v>30</v>
      </c>
      <c r="Y424" s="46" t="n">
        <f aca="false">+X424-V424</f>
        <v>0</v>
      </c>
      <c r="Z424" s="14" t="n">
        <f aca="false">+X424-W424</f>
        <v>30</v>
      </c>
      <c r="AA424" s="15" t="s">
        <v>475</v>
      </c>
      <c r="AB424" s="48"/>
      <c r="AC424" s="45"/>
      <c r="AD424" s="5"/>
      <c r="AE424" s="5" t="s">
        <v>202</v>
      </c>
      <c r="AF424" s="44" t="s">
        <v>70</v>
      </c>
      <c r="AG424" s="50"/>
      <c r="AH424" s="73"/>
      <c r="AI424" s="52"/>
      <c r="AJ424" s="52" t="s">
        <v>4</v>
      </c>
      <c r="AK424" s="1"/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  <c r="BC424" s="0"/>
      <c r="BD424" s="0"/>
      <c r="BE424" s="0"/>
      <c r="BF424" s="0"/>
      <c r="BG424" s="0"/>
      <c r="BH424" s="0"/>
      <c r="BI424" s="0"/>
      <c r="BJ424" s="0"/>
      <c r="BK424" s="0"/>
      <c r="BL424" s="0"/>
      <c r="BM424" s="0"/>
      <c r="BN424" s="0"/>
      <c r="BO424" s="0"/>
      <c r="BP424" s="0"/>
      <c r="BQ424" s="0"/>
      <c r="BR424" s="0"/>
      <c r="BS424" s="0"/>
      <c r="BT424" s="0"/>
      <c r="BU424" s="0"/>
      <c r="BV424" s="0"/>
      <c r="BW424" s="0"/>
      <c r="BX424" s="0"/>
      <c r="BY424" s="0"/>
      <c r="BZ424" s="0"/>
      <c r="CA424" s="0"/>
      <c r="CB424" s="0"/>
      <c r="CC424" s="0"/>
      <c r="CD424" s="0"/>
      <c r="CE424" s="0"/>
      <c r="CF424" s="0"/>
      <c r="CG424" s="0"/>
      <c r="CH424" s="0"/>
      <c r="CI424" s="0"/>
      <c r="CJ424" s="0"/>
      <c r="CK424" s="0"/>
      <c r="CL424" s="0"/>
      <c r="CM424" s="0"/>
      <c r="CN424" s="0"/>
      <c r="CO424" s="0"/>
      <c r="CP424" s="0"/>
      <c r="CQ424" s="0"/>
      <c r="CR424" s="0"/>
      <c r="CS424" s="0"/>
      <c r="CT424" s="0"/>
      <c r="CU424" s="0"/>
      <c r="CV424" s="0"/>
      <c r="CW424" s="0"/>
      <c r="CX424" s="0"/>
      <c r="CY424" s="0"/>
      <c r="CZ424" s="0"/>
      <c r="DA424" s="0"/>
      <c r="DB424" s="0"/>
      <c r="DC424" s="0"/>
      <c r="DD424" s="0"/>
      <c r="DE424" s="0"/>
      <c r="DF424" s="0"/>
      <c r="DG424" s="0"/>
      <c r="DH424" s="0"/>
      <c r="DI424" s="0"/>
      <c r="DJ424" s="0"/>
      <c r="DK424" s="0"/>
      <c r="DL424" s="0"/>
      <c r="DM424" s="0"/>
      <c r="DN424" s="0"/>
      <c r="DO424" s="0"/>
      <c r="DP424" s="0"/>
      <c r="DQ424" s="0"/>
      <c r="DR424" s="0"/>
      <c r="DS424" s="0"/>
      <c r="DT424" s="0"/>
      <c r="DU424" s="0"/>
      <c r="DV424" s="0"/>
      <c r="DW424" s="0"/>
      <c r="DX424" s="0"/>
      <c r="DY424" s="0"/>
      <c r="DZ424" s="0"/>
      <c r="EA424" s="0"/>
      <c r="EB424" s="0"/>
      <c r="EC424" s="0"/>
      <c r="ED424" s="0"/>
      <c r="EE424" s="0"/>
      <c r="EF424" s="0"/>
      <c r="EG424" s="0"/>
      <c r="EH424" s="0"/>
      <c r="EI424" s="0"/>
      <c r="EJ424" s="0"/>
      <c r="EK424" s="0"/>
      <c r="EL424" s="0"/>
      <c r="EM424" s="0"/>
      <c r="EN424" s="0"/>
      <c r="EO424" s="0"/>
      <c r="EP424" s="0"/>
      <c r="EQ424" s="0"/>
      <c r="ER424" s="0"/>
      <c r="ES424" s="0"/>
      <c r="ET424" s="0"/>
      <c r="EU424" s="0"/>
      <c r="EV424" s="0"/>
      <c r="EW424" s="0"/>
      <c r="EX424" s="0"/>
      <c r="EY424" s="0"/>
      <c r="EZ424" s="0"/>
      <c r="FA424" s="0"/>
      <c r="FB424" s="0"/>
      <c r="FC424" s="0"/>
      <c r="FD424" s="0"/>
      <c r="FE424" s="0"/>
      <c r="FF424" s="0"/>
      <c r="FG424" s="0"/>
      <c r="FH424" s="0"/>
      <c r="FI424" s="0"/>
      <c r="FJ424" s="0"/>
      <c r="FK424" s="0"/>
      <c r="FL424" s="0"/>
      <c r="FM424" s="0"/>
      <c r="FN424" s="0"/>
      <c r="FO424" s="0"/>
      <c r="FP424" s="0"/>
      <c r="FQ424" s="0"/>
      <c r="FR424" s="0"/>
      <c r="FS424" s="0"/>
      <c r="FT424" s="0"/>
      <c r="FU424" s="0"/>
      <c r="FV424" s="0"/>
      <c r="FW424" s="0"/>
      <c r="FX424" s="0"/>
      <c r="FY424" s="0"/>
      <c r="FZ424" s="0"/>
      <c r="GA424" s="0"/>
      <c r="GB424" s="0"/>
      <c r="GC424" s="0"/>
      <c r="GD424" s="0"/>
      <c r="GE424" s="0"/>
      <c r="GF424" s="0"/>
      <c r="GG424" s="0"/>
      <c r="GH424" s="0"/>
      <c r="GI424" s="0"/>
      <c r="GJ424" s="0"/>
      <c r="GK424" s="0"/>
      <c r="GL424" s="0"/>
      <c r="GM424" s="0"/>
      <c r="GN424" s="0"/>
      <c r="GO424" s="0"/>
      <c r="GP424" s="0"/>
      <c r="GQ424" s="0"/>
      <c r="GR424" s="0"/>
      <c r="GS424" s="0"/>
      <c r="GT424" s="0"/>
      <c r="GU424" s="0"/>
      <c r="GV424" s="0"/>
      <c r="GW424" s="0"/>
      <c r="GX424" s="0"/>
      <c r="GY424" s="0"/>
      <c r="GZ424" s="0"/>
      <c r="HA424" s="0"/>
      <c r="HB424" s="0"/>
      <c r="HC424" s="0"/>
      <c r="HD424" s="0"/>
      <c r="HE424" s="0"/>
      <c r="HF424" s="0"/>
      <c r="HG424" s="0"/>
      <c r="HH424" s="0"/>
      <c r="HI424" s="0"/>
      <c r="HJ424" s="0"/>
      <c r="HK424" s="0"/>
      <c r="HL424" s="0"/>
      <c r="HM424" s="0"/>
      <c r="HN424" s="0"/>
      <c r="HO424" s="0"/>
      <c r="HP424" s="0"/>
      <c r="HQ424" s="0"/>
      <c r="HR424" s="0"/>
      <c r="HS424" s="0"/>
      <c r="HT424" s="0"/>
      <c r="HU424" s="0"/>
      <c r="HV424" s="0"/>
      <c r="HW424" s="0"/>
      <c r="HX424" s="0"/>
      <c r="HY424" s="0"/>
      <c r="HZ424" s="0"/>
      <c r="IA424" s="0"/>
      <c r="IB424" s="0"/>
      <c r="IC424" s="0"/>
      <c r="ID424" s="0"/>
      <c r="IE424" s="0"/>
      <c r="IF424" s="0"/>
      <c r="IG424" s="0"/>
      <c r="IH424" s="0"/>
      <c r="II424" s="0"/>
      <c r="IJ424" s="0"/>
      <c r="IK424" s="0"/>
      <c r="IL424" s="0"/>
      <c r="IM424" s="0"/>
      <c r="IN424" s="0"/>
      <c r="IO424" s="0"/>
      <c r="IP424" s="0"/>
      <c r="IQ424" s="0"/>
      <c r="IR424" s="0"/>
      <c r="IS424" s="0"/>
      <c r="IT424" s="0"/>
      <c r="IU424" s="0"/>
      <c r="IV424" s="0"/>
      <c r="IW424" s="0"/>
    </row>
    <row r="425" customFormat="false" ht="22.5" hidden="false" customHeight="false" outlineLevel="0" collapsed="false">
      <c r="A425" s="43"/>
      <c r="B425" s="11" t="s">
        <v>42</v>
      </c>
      <c r="E425" s="3" t="s">
        <v>717</v>
      </c>
      <c r="F425" s="3" t="s">
        <v>1242</v>
      </c>
      <c r="G425" s="6" t="s">
        <v>60</v>
      </c>
      <c r="H425" s="6" t="n">
        <v>5360</v>
      </c>
      <c r="I425" s="4" t="n">
        <v>479</v>
      </c>
      <c r="J425" s="4" t="s">
        <v>46</v>
      </c>
      <c r="L425" s="1" t="s">
        <v>47</v>
      </c>
      <c r="M425" s="3" t="s">
        <v>717</v>
      </c>
      <c r="N425" s="45"/>
      <c r="O425" s="1" t="s">
        <v>125</v>
      </c>
      <c r="Q425" s="1" t="n">
        <v>72</v>
      </c>
      <c r="R425" s="1" t="n">
        <v>72</v>
      </c>
      <c r="S425" s="14" t="n">
        <f aca="false">+R425-Q425</f>
        <v>0</v>
      </c>
      <c r="T425" s="15" t="s">
        <v>626</v>
      </c>
      <c r="U425" s="1" t="n">
        <v>0</v>
      </c>
      <c r="V425" s="1" t="n">
        <v>0</v>
      </c>
      <c r="W425" s="1" t="n">
        <v>44</v>
      </c>
      <c r="X425" s="1" t="n">
        <v>44</v>
      </c>
      <c r="Y425" s="46" t="n">
        <f aca="false">+X425-V425</f>
        <v>44</v>
      </c>
      <c r="Z425" s="14" t="n">
        <f aca="false">+X425-W425</f>
        <v>0</v>
      </c>
      <c r="AA425" s="15" t="s">
        <v>1243</v>
      </c>
      <c r="AB425" s="48"/>
      <c r="AC425" s="45"/>
      <c r="AD425" s="5" t="n">
        <v>343459</v>
      </c>
      <c r="AE425" s="5" t="n">
        <v>26508</v>
      </c>
      <c r="AF425" s="49" t="s">
        <v>52</v>
      </c>
      <c r="AG425" s="50" t="n">
        <v>0.065</v>
      </c>
      <c r="AH425" s="51"/>
      <c r="AI425" s="52" t="s">
        <v>53</v>
      </c>
      <c r="AJ425" s="52" t="s">
        <v>4</v>
      </c>
      <c r="AK425" s="4" t="s">
        <v>64</v>
      </c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  <c r="BC425" s="0"/>
      <c r="BD425" s="0"/>
      <c r="BE425" s="0"/>
      <c r="BF425" s="0"/>
      <c r="BG425" s="0"/>
      <c r="BH425" s="0"/>
      <c r="BI425" s="0"/>
      <c r="BJ425" s="0"/>
      <c r="BK425" s="0"/>
      <c r="BL425" s="0"/>
      <c r="BM425" s="0"/>
      <c r="BN425" s="0"/>
      <c r="BO425" s="0"/>
      <c r="BP425" s="0"/>
      <c r="BQ425" s="0"/>
      <c r="BR425" s="0"/>
      <c r="BS425" s="0"/>
      <c r="BT425" s="0"/>
      <c r="BU425" s="0"/>
      <c r="BV425" s="0"/>
      <c r="BW425" s="0"/>
      <c r="BX425" s="0"/>
      <c r="BY425" s="0"/>
      <c r="BZ425" s="0"/>
      <c r="CA425" s="0"/>
      <c r="CB425" s="0"/>
      <c r="CC425" s="0"/>
      <c r="CD425" s="0"/>
      <c r="CE425" s="0"/>
      <c r="CF425" s="0"/>
      <c r="CG425" s="0"/>
      <c r="CH425" s="0"/>
      <c r="CI425" s="0"/>
      <c r="CJ425" s="0"/>
      <c r="CK425" s="0"/>
      <c r="CL425" s="0"/>
      <c r="CM425" s="0"/>
      <c r="CN425" s="0"/>
      <c r="CO425" s="0"/>
      <c r="CP425" s="0"/>
      <c r="CQ425" s="0"/>
      <c r="CR425" s="0"/>
      <c r="CS425" s="0"/>
      <c r="CT425" s="0"/>
      <c r="CU425" s="0"/>
      <c r="CV425" s="0"/>
      <c r="CW425" s="0"/>
      <c r="CX425" s="0"/>
      <c r="CY425" s="0"/>
      <c r="CZ425" s="0"/>
      <c r="DA425" s="0"/>
      <c r="DB425" s="0"/>
      <c r="DC425" s="0"/>
      <c r="DD425" s="0"/>
      <c r="DE425" s="0"/>
      <c r="DF425" s="0"/>
      <c r="DG425" s="0"/>
      <c r="DH425" s="0"/>
      <c r="DI425" s="0"/>
      <c r="DJ425" s="0"/>
      <c r="DK425" s="0"/>
      <c r="DL425" s="0"/>
      <c r="DM425" s="0"/>
      <c r="DN425" s="0"/>
      <c r="DO425" s="0"/>
      <c r="DP425" s="0"/>
      <c r="DQ425" s="0"/>
      <c r="DR425" s="0"/>
      <c r="DS425" s="0"/>
      <c r="DT425" s="0"/>
      <c r="DU425" s="0"/>
      <c r="DV425" s="0"/>
      <c r="DW425" s="0"/>
      <c r="DX425" s="0"/>
      <c r="DY425" s="0"/>
      <c r="DZ425" s="0"/>
      <c r="EA425" s="0"/>
      <c r="EB425" s="0"/>
      <c r="EC425" s="0"/>
      <c r="ED425" s="0"/>
      <c r="EE425" s="0"/>
      <c r="EF425" s="0"/>
      <c r="EG425" s="0"/>
      <c r="EH425" s="0"/>
      <c r="EI425" s="0"/>
      <c r="EJ425" s="0"/>
      <c r="EK425" s="0"/>
      <c r="EL425" s="0"/>
      <c r="EM425" s="0"/>
      <c r="EN425" s="0"/>
      <c r="EO425" s="0"/>
      <c r="EP425" s="0"/>
      <c r="EQ425" s="0"/>
      <c r="ER425" s="0"/>
      <c r="ES425" s="0"/>
      <c r="ET425" s="0"/>
      <c r="EU425" s="0"/>
      <c r="EV425" s="0"/>
      <c r="EW425" s="0"/>
      <c r="EX425" s="0"/>
      <c r="EY425" s="0"/>
      <c r="EZ425" s="0"/>
      <c r="FA425" s="0"/>
      <c r="FB425" s="0"/>
      <c r="FC425" s="0"/>
      <c r="FD425" s="0"/>
      <c r="FE425" s="0"/>
      <c r="FF425" s="0"/>
      <c r="FG425" s="0"/>
      <c r="FH425" s="0"/>
      <c r="FI425" s="0"/>
      <c r="FJ425" s="0"/>
      <c r="FK425" s="0"/>
      <c r="FL425" s="0"/>
      <c r="FM425" s="0"/>
      <c r="FN425" s="0"/>
      <c r="FO425" s="0"/>
      <c r="FP425" s="0"/>
      <c r="FQ425" s="0"/>
      <c r="FR425" s="0"/>
      <c r="FS425" s="0"/>
      <c r="FT425" s="0"/>
      <c r="FU425" s="0"/>
      <c r="FV425" s="0"/>
      <c r="FW425" s="0"/>
      <c r="FX425" s="0"/>
      <c r="FY425" s="0"/>
      <c r="FZ425" s="0"/>
      <c r="GA425" s="0"/>
      <c r="GB425" s="0"/>
      <c r="GC425" s="0"/>
      <c r="GD425" s="0"/>
      <c r="GE425" s="0"/>
      <c r="GF425" s="0"/>
      <c r="GG425" s="0"/>
      <c r="GH425" s="0"/>
      <c r="GI425" s="0"/>
      <c r="GJ425" s="0"/>
      <c r="GK425" s="0"/>
      <c r="GL425" s="0"/>
      <c r="GM425" s="0"/>
      <c r="GN425" s="0"/>
      <c r="GO425" s="0"/>
      <c r="GP425" s="0"/>
      <c r="GQ425" s="0"/>
      <c r="GR425" s="0"/>
      <c r="GS425" s="0"/>
      <c r="GT425" s="0"/>
      <c r="GU425" s="0"/>
      <c r="GV425" s="0"/>
      <c r="GW425" s="0"/>
      <c r="GX425" s="0"/>
      <c r="GY425" s="0"/>
      <c r="GZ425" s="0"/>
      <c r="HA425" s="0"/>
      <c r="HB425" s="0"/>
      <c r="HC425" s="0"/>
      <c r="HD425" s="0"/>
      <c r="HE425" s="0"/>
      <c r="HF425" s="0"/>
      <c r="HG425" s="0"/>
      <c r="HH425" s="0"/>
      <c r="HI425" s="0"/>
      <c r="HJ425" s="0"/>
      <c r="HK425" s="0"/>
      <c r="HL425" s="0"/>
      <c r="HM425" s="0"/>
      <c r="HN425" s="0"/>
      <c r="HO425" s="0"/>
      <c r="HP425" s="0"/>
      <c r="HQ425" s="0"/>
      <c r="HR425" s="0"/>
      <c r="HS425" s="0"/>
      <c r="HT425" s="0"/>
      <c r="HU425" s="0"/>
      <c r="HV425" s="0"/>
      <c r="HW425" s="0"/>
      <c r="HX425" s="0"/>
      <c r="HY425" s="0"/>
      <c r="HZ425" s="0"/>
      <c r="IA425" s="0"/>
      <c r="IB425" s="0"/>
      <c r="IC425" s="0"/>
      <c r="ID425" s="0"/>
      <c r="IE425" s="0"/>
      <c r="IF425" s="0"/>
      <c r="IG425" s="0"/>
      <c r="IH425" s="0"/>
      <c r="II425" s="0"/>
      <c r="IJ425" s="0"/>
      <c r="IK425" s="0"/>
      <c r="IL425" s="0"/>
      <c r="IM425" s="0"/>
      <c r="IN425" s="0"/>
      <c r="IO425" s="0"/>
      <c r="IP425" s="0"/>
      <c r="IQ425" s="0"/>
      <c r="IR425" s="0"/>
      <c r="IS425" s="0"/>
      <c r="IT425" s="0"/>
      <c r="IU425" s="0"/>
      <c r="IV425" s="0"/>
      <c r="IW425" s="0"/>
    </row>
    <row r="426" customFormat="false" ht="12.75" hidden="false" customHeight="false" outlineLevel="0" collapsed="false">
      <c r="A426" s="43"/>
      <c r="B426" s="11" t="s">
        <v>42</v>
      </c>
      <c r="E426" s="3" t="s">
        <v>717</v>
      </c>
      <c r="F426" s="3" t="s">
        <v>1244</v>
      </c>
      <c r="G426" s="6" t="s">
        <v>60</v>
      </c>
      <c r="H426" s="6" t="n">
        <v>5654</v>
      </c>
      <c r="I426" s="4" t="n">
        <v>447</v>
      </c>
      <c r="J426" s="4" t="s">
        <v>46</v>
      </c>
      <c r="L426" s="1" t="s">
        <v>47</v>
      </c>
      <c r="M426" s="3" t="s">
        <v>717</v>
      </c>
      <c r="N426" s="45"/>
      <c r="O426" s="1" t="s">
        <v>318</v>
      </c>
      <c r="Q426" s="1" t="n">
        <v>28</v>
      </c>
      <c r="R426" s="1" t="n">
        <v>28</v>
      </c>
      <c r="S426" s="14" t="n">
        <f aca="false">+R426-Q426</f>
        <v>0</v>
      </c>
      <c r="T426" s="15" t="s">
        <v>491</v>
      </c>
      <c r="U426" s="1" t="n">
        <v>24</v>
      </c>
      <c r="V426" s="1" t="n">
        <v>25</v>
      </c>
      <c r="W426" s="1" t="n">
        <v>24</v>
      </c>
      <c r="X426" s="1" t="n">
        <v>24</v>
      </c>
      <c r="Y426" s="46" t="n">
        <f aca="false">+X426-V426</f>
        <v>-1</v>
      </c>
      <c r="Z426" s="14" t="n">
        <f aca="false">+X426-W426</f>
        <v>0</v>
      </c>
      <c r="AA426" s="47" t="s">
        <v>100</v>
      </c>
      <c r="AB426" s="48"/>
      <c r="AC426" s="45"/>
      <c r="AD426" s="5" t="n">
        <v>325178</v>
      </c>
      <c r="AE426" s="5" t="n">
        <v>126283</v>
      </c>
      <c r="AF426" s="49" t="s">
        <v>52</v>
      </c>
      <c r="AG426" s="50" t="n">
        <v>0.06</v>
      </c>
      <c r="AH426" s="51"/>
      <c r="AI426" s="52" t="s">
        <v>53</v>
      </c>
      <c r="AJ426" s="52" t="s">
        <v>4</v>
      </c>
      <c r="AK426" s="4" t="s">
        <v>64</v>
      </c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  <c r="BC426" s="0"/>
      <c r="BD426" s="0"/>
      <c r="BE426" s="0"/>
      <c r="BF426" s="0"/>
      <c r="BG426" s="0"/>
      <c r="BH426" s="0"/>
      <c r="BI426" s="0"/>
      <c r="BJ426" s="0"/>
      <c r="BK426" s="0"/>
      <c r="BL426" s="0"/>
      <c r="BM426" s="0"/>
      <c r="BN426" s="0"/>
      <c r="BO426" s="0"/>
      <c r="BP426" s="0"/>
      <c r="BQ426" s="0"/>
      <c r="BR426" s="0"/>
      <c r="BS426" s="0"/>
      <c r="BT426" s="0"/>
      <c r="BU426" s="0"/>
      <c r="BV426" s="0"/>
      <c r="BW426" s="0"/>
      <c r="BX426" s="0"/>
      <c r="BY426" s="0"/>
      <c r="BZ426" s="0"/>
      <c r="CA426" s="0"/>
      <c r="CB426" s="0"/>
      <c r="CC426" s="0"/>
      <c r="CD426" s="0"/>
      <c r="CE426" s="0"/>
      <c r="CF426" s="0"/>
      <c r="CG426" s="0"/>
      <c r="CH426" s="0"/>
      <c r="CI426" s="0"/>
      <c r="CJ426" s="0"/>
      <c r="CK426" s="0"/>
      <c r="CL426" s="0"/>
      <c r="CM426" s="0"/>
      <c r="CN426" s="0"/>
      <c r="CO426" s="0"/>
      <c r="CP426" s="0"/>
      <c r="CQ426" s="0"/>
      <c r="CR426" s="0"/>
      <c r="CS426" s="0"/>
      <c r="CT426" s="0"/>
      <c r="CU426" s="0"/>
      <c r="CV426" s="0"/>
      <c r="CW426" s="0"/>
      <c r="CX426" s="0"/>
      <c r="CY426" s="0"/>
      <c r="CZ426" s="0"/>
      <c r="DA426" s="0"/>
      <c r="DB426" s="0"/>
      <c r="DC426" s="0"/>
      <c r="DD426" s="0"/>
      <c r="DE426" s="0"/>
      <c r="DF426" s="0"/>
      <c r="DG426" s="0"/>
      <c r="DH426" s="0"/>
      <c r="DI426" s="0"/>
      <c r="DJ426" s="0"/>
      <c r="DK426" s="0"/>
      <c r="DL426" s="0"/>
      <c r="DM426" s="0"/>
      <c r="DN426" s="0"/>
      <c r="DO426" s="0"/>
      <c r="DP426" s="0"/>
      <c r="DQ426" s="0"/>
      <c r="DR426" s="0"/>
      <c r="DS426" s="0"/>
      <c r="DT426" s="0"/>
      <c r="DU426" s="0"/>
      <c r="DV426" s="0"/>
      <c r="DW426" s="0"/>
      <c r="DX426" s="0"/>
      <c r="DY426" s="0"/>
      <c r="DZ426" s="0"/>
      <c r="EA426" s="0"/>
      <c r="EB426" s="0"/>
      <c r="EC426" s="0"/>
      <c r="ED426" s="0"/>
      <c r="EE426" s="0"/>
      <c r="EF426" s="0"/>
      <c r="EG426" s="0"/>
      <c r="EH426" s="0"/>
      <c r="EI426" s="0"/>
      <c r="EJ426" s="0"/>
      <c r="EK426" s="0"/>
      <c r="EL426" s="0"/>
      <c r="EM426" s="0"/>
      <c r="EN426" s="0"/>
      <c r="EO426" s="0"/>
      <c r="EP426" s="0"/>
      <c r="EQ426" s="0"/>
      <c r="ER426" s="0"/>
      <c r="ES426" s="0"/>
      <c r="ET426" s="0"/>
      <c r="EU426" s="0"/>
      <c r="EV426" s="0"/>
      <c r="EW426" s="0"/>
      <c r="EX426" s="0"/>
      <c r="EY426" s="0"/>
      <c r="EZ426" s="0"/>
      <c r="FA426" s="0"/>
      <c r="FB426" s="0"/>
      <c r="FC426" s="0"/>
      <c r="FD426" s="0"/>
      <c r="FE426" s="0"/>
      <c r="FF426" s="0"/>
      <c r="FG426" s="0"/>
      <c r="FH426" s="0"/>
      <c r="FI426" s="0"/>
      <c r="FJ426" s="0"/>
      <c r="FK426" s="0"/>
      <c r="FL426" s="0"/>
      <c r="FM426" s="0"/>
      <c r="FN426" s="0"/>
      <c r="FO426" s="0"/>
      <c r="FP426" s="0"/>
      <c r="FQ426" s="0"/>
      <c r="FR426" s="0"/>
      <c r="FS426" s="0"/>
      <c r="FT426" s="0"/>
      <c r="FU426" s="0"/>
      <c r="FV426" s="0"/>
      <c r="FW426" s="0"/>
      <c r="FX426" s="0"/>
      <c r="FY426" s="0"/>
      <c r="FZ426" s="0"/>
      <c r="GA426" s="0"/>
      <c r="GB426" s="0"/>
      <c r="GC426" s="0"/>
      <c r="GD426" s="0"/>
      <c r="GE426" s="0"/>
      <c r="GF426" s="0"/>
      <c r="GG426" s="0"/>
      <c r="GH426" s="0"/>
      <c r="GI426" s="0"/>
      <c r="GJ426" s="0"/>
      <c r="GK426" s="0"/>
      <c r="GL426" s="0"/>
      <c r="GM426" s="0"/>
      <c r="GN426" s="0"/>
      <c r="GO426" s="0"/>
      <c r="GP426" s="0"/>
      <c r="GQ426" s="0"/>
      <c r="GR426" s="0"/>
      <c r="GS426" s="0"/>
      <c r="GT426" s="0"/>
      <c r="GU426" s="0"/>
      <c r="GV426" s="0"/>
      <c r="GW426" s="0"/>
      <c r="GX426" s="0"/>
      <c r="GY426" s="0"/>
      <c r="GZ426" s="0"/>
      <c r="HA426" s="0"/>
      <c r="HB426" s="0"/>
      <c r="HC426" s="0"/>
      <c r="HD426" s="0"/>
      <c r="HE426" s="0"/>
      <c r="HF426" s="0"/>
      <c r="HG426" s="0"/>
      <c r="HH426" s="0"/>
      <c r="HI426" s="0"/>
      <c r="HJ426" s="0"/>
      <c r="HK426" s="0"/>
      <c r="HL426" s="0"/>
      <c r="HM426" s="0"/>
      <c r="HN426" s="0"/>
      <c r="HO426" s="0"/>
      <c r="HP426" s="0"/>
      <c r="HQ426" s="0"/>
      <c r="HR426" s="0"/>
      <c r="HS426" s="0"/>
      <c r="HT426" s="0"/>
      <c r="HU426" s="0"/>
      <c r="HV426" s="0"/>
      <c r="HW426" s="0"/>
      <c r="HX426" s="0"/>
      <c r="HY426" s="0"/>
      <c r="HZ426" s="0"/>
      <c r="IA426" s="0"/>
      <c r="IB426" s="0"/>
      <c r="IC426" s="0"/>
      <c r="ID426" s="0"/>
      <c r="IE426" s="0"/>
      <c r="IF426" s="0"/>
      <c r="IG426" s="0"/>
      <c r="IH426" s="0"/>
      <c r="II426" s="0"/>
      <c r="IJ426" s="0"/>
      <c r="IK426" s="0"/>
      <c r="IL426" s="0"/>
      <c r="IM426" s="0"/>
      <c r="IN426" s="0"/>
      <c r="IO426" s="0"/>
      <c r="IP426" s="0"/>
      <c r="IQ426" s="0"/>
      <c r="IR426" s="0"/>
      <c r="IS426" s="0"/>
      <c r="IT426" s="0"/>
      <c r="IU426" s="0"/>
      <c r="IV426" s="0"/>
      <c r="IW426" s="0"/>
    </row>
    <row r="427" customFormat="false" ht="22.5" hidden="false" customHeight="false" outlineLevel="0" collapsed="false">
      <c r="A427" s="43"/>
      <c r="B427" s="11" t="s">
        <v>42</v>
      </c>
      <c r="E427" s="68" t="s">
        <v>717</v>
      </c>
      <c r="F427" s="81" t="s">
        <v>216</v>
      </c>
      <c r="G427" s="6" t="s">
        <v>60</v>
      </c>
      <c r="H427" s="5" t="n">
        <v>6284</v>
      </c>
      <c r="I427" s="1"/>
      <c r="J427" s="69"/>
      <c r="K427" s="1"/>
      <c r="L427" s="68"/>
      <c r="M427" s="68"/>
      <c r="N427" s="1"/>
      <c r="O427" s="1" t="s">
        <v>86</v>
      </c>
      <c r="Q427" s="74" t="n">
        <v>808</v>
      </c>
      <c r="R427" s="74" t="n">
        <v>808</v>
      </c>
      <c r="S427" s="14" t="n">
        <f aca="false">+R427-Q427</f>
        <v>0</v>
      </c>
      <c r="T427" s="15" t="s">
        <v>1245</v>
      </c>
      <c r="U427" s="74" t="n">
        <v>1008</v>
      </c>
      <c r="V427" s="1" t="n">
        <v>1989</v>
      </c>
      <c r="W427" s="74" t="n">
        <v>2031</v>
      </c>
      <c r="X427" s="1" t="n">
        <v>1956</v>
      </c>
      <c r="Y427" s="46" t="n">
        <f aca="false">+X427-V427</f>
        <v>-33</v>
      </c>
      <c r="Z427" s="14" t="n">
        <f aca="false">+X427-W427</f>
        <v>-75</v>
      </c>
      <c r="AA427" s="15" t="s">
        <v>171</v>
      </c>
      <c r="AB427" s="48"/>
      <c r="AC427" s="45"/>
      <c r="AD427" s="5"/>
      <c r="AE427" s="5" t="n">
        <v>132967</v>
      </c>
      <c r="AF427" s="44" t="s">
        <v>70</v>
      </c>
      <c r="AG427" s="50" t="n">
        <v>0.13</v>
      </c>
      <c r="AH427" s="51" t="n">
        <v>9905</v>
      </c>
      <c r="AI427" s="52" t="s">
        <v>71</v>
      </c>
      <c r="AJ427" s="52" t="s">
        <v>4</v>
      </c>
      <c r="AK427" s="1" t="s">
        <v>1246</v>
      </c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  <c r="BC427" s="0"/>
      <c r="BD427" s="0"/>
      <c r="BE427" s="0"/>
      <c r="BF427" s="0"/>
      <c r="BG427" s="0"/>
      <c r="BH427" s="0"/>
      <c r="BI427" s="0"/>
      <c r="BJ427" s="0"/>
      <c r="BK427" s="0"/>
      <c r="BL427" s="0"/>
      <c r="BM427" s="0"/>
      <c r="BN427" s="0"/>
      <c r="BO427" s="0"/>
      <c r="BP427" s="0"/>
      <c r="BQ427" s="0"/>
      <c r="BR427" s="0"/>
      <c r="BS427" s="0"/>
      <c r="BT427" s="0"/>
      <c r="BU427" s="0"/>
      <c r="BV427" s="0"/>
      <c r="BW427" s="0"/>
      <c r="BX427" s="0"/>
      <c r="BY427" s="0"/>
      <c r="BZ427" s="0"/>
      <c r="CA427" s="0"/>
      <c r="CB427" s="0"/>
      <c r="CC427" s="0"/>
      <c r="CD427" s="0"/>
      <c r="CE427" s="0"/>
      <c r="CF427" s="0"/>
      <c r="CG427" s="0"/>
      <c r="CH427" s="0"/>
      <c r="CI427" s="0"/>
      <c r="CJ427" s="0"/>
      <c r="CK427" s="0"/>
      <c r="CL427" s="0"/>
      <c r="CM427" s="0"/>
      <c r="CN427" s="0"/>
      <c r="CO427" s="0"/>
      <c r="CP427" s="0"/>
      <c r="CQ427" s="0"/>
      <c r="CR427" s="0"/>
      <c r="CS427" s="0"/>
      <c r="CT427" s="0"/>
      <c r="CU427" s="0"/>
      <c r="CV427" s="0"/>
      <c r="CW427" s="0"/>
      <c r="CX427" s="0"/>
      <c r="CY427" s="0"/>
      <c r="CZ427" s="0"/>
      <c r="DA427" s="0"/>
      <c r="DB427" s="0"/>
      <c r="DC427" s="0"/>
      <c r="DD427" s="0"/>
      <c r="DE427" s="0"/>
      <c r="DF427" s="0"/>
      <c r="DG427" s="0"/>
      <c r="DH427" s="0"/>
      <c r="DI427" s="0"/>
      <c r="DJ427" s="0"/>
      <c r="DK427" s="0"/>
      <c r="DL427" s="0"/>
      <c r="DM427" s="0"/>
      <c r="DN427" s="0"/>
      <c r="DO427" s="0"/>
      <c r="DP427" s="0"/>
      <c r="DQ427" s="0"/>
      <c r="DR427" s="0"/>
      <c r="DS427" s="0"/>
      <c r="DT427" s="0"/>
      <c r="DU427" s="0"/>
      <c r="DV427" s="0"/>
      <c r="DW427" s="0"/>
      <c r="DX427" s="0"/>
      <c r="DY427" s="0"/>
      <c r="DZ427" s="0"/>
      <c r="EA427" s="0"/>
      <c r="EB427" s="0"/>
      <c r="EC427" s="0"/>
      <c r="ED427" s="0"/>
      <c r="EE427" s="0"/>
      <c r="EF427" s="0"/>
      <c r="EG427" s="0"/>
      <c r="EH427" s="0"/>
      <c r="EI427" s="0"/>
      <c r="EJ427" s="0"/>
      <c r="EK427" s="0"/>
      <c r="EL427" s="0"/>
      <c r="EM427" s="0"/>
      <c r="EN427" s="0"/>
      <c r="EO427" s="0"/>
      <c r="EP427" s="0"/>
      <c r="EQ427" s="0"/>
      <c r="ER427" s="0"/>
      <c r="ES427" s="0"/>
      <c r="ET427" s="0"/>
      <c r="EU427" s="0"/>
      <c r="EV427" s="0"/>
      <c r="EW427" s="0"/>
      <c r="EX427" s="0"/>
      <c r="EY427" s="0"/>
      <c r="EZ427" s="0"/>
      <c r="FA427" s="0"/>
      <c r="FB427" s="0"/>
      <c r="FC427" s="0"/>
      <c r="FD427" s="0"/>
      <c r="FE427" s="0"/>
      <c r="FF427" s="0"/>
      <c r="FG427" s="0"/>
      <c r="FH427" s="0"/>
      <c r="FI427" s="0"/>
      <c r="FJ427" s="0"/>
      <c r="FK427" s="0"/>
      <c r="FL427" s="0"/>
      <c r="FM427" s="0"/>
      <c r="FN427" s="0"/>
      <c r="FO427" s="0"/>
      <c r="FP427" s="0"/>
      <c r="FQ427" s="0"/>
      <c r="FR427" s="0"/>
      <c r="FS427" s="0"/>
      <c r="FT427" s="0"/>
      <c r="FU427" s="0"/>
      <c r="FV427" s="0"/>
      <c r="FW427" s="0"/>
      <c r="FX427" s="0"/>
      <c r="FY427" s="0"/>
      <c r="FZ427" s="0"/>
      <c r="GA427" s="0"/>
      <c r="GB427" s="0"/>
      <c r="GC427" s="0"/>
      <c r="GD427" s="0"/>
      <c r="GE427" s="0"/>
      <c r="GF427" s="0"/>
      <c r="GG427" s="0"/>
      <c r="GH427" s="0"/>
      <c r="GI427" s="0"/>
      <c r="GJ427" s="0"/>
      <c r="GK427" s="0"/>
      <c r="GL427" s="0"/>
      <c r="GM427" s="0"/>
      <c r="GN427" s="0"/>
      <c r="GO427" s="0"/>
      <c r="GP427" s="0"/>
      <c r="GQ427" s="0"/>
      <c r="GR427" s="0"/>
      <c r="GS427" s="0"/>
      <c r="GT427" s="0"/>
      <c r="GU427" s="0"/>
      <c r="GV427" s="0"/>
      <c r="GW427" s="0"/>
      <c r="GX427" s="0"/>
      <c r="GY427" s="0"/>
      <c r="GZ427" s="0"/>
      <c r="HA427" s="0"/>
      <c r="HB427" s="0"/>
      <c r="HC427" s="0"/>
      <c r="HD427" s="0"/>
      <c r="HE427" s="0"/>
      <c r="HF427" s="0"/>
      <c r="HG427" s="0"/>
      <c r="HH427" s="0"/>
      <c r="HI427" s="0"/>
      <c r="HJ427" s="0"/>
      <c r="HK427" s="0"/>
      <c r="HL427" s="0"/>
      <c r="HM427" s="0"/>
      <c r="HN427" s="0"/>
      <c r="HO427" s="0"/>
      <c r="HP427" s="0"/>
      <c r="HQ427" s="0"/>
      <c r="HR427" s="0"/>
      <c r="HS427" s="0"/>
      <c r="HT427" s="0"/>
      <c r="HU427" s="0"/>
      <c r="HV427" s="0"/>
      <c r="HW427" s="0"/>
      <c r="HX427" s="0"/>
      <c r="HY427" s="0"/>
      <c r="HZ427" s="0"/>
      <c r="IA427" s="0"/>
      <c r="IB427" s="0"/>
      <c r="IC427" s="0"/>
      <c r="ID427" s="0"/>
      <c r="IE427" s="0"/>
      <c r="IF427" s="0"/>
      <c r="IG427" s="0"/>
      <c r="IH427" s="0"/>
      <c r="II427" s="0"/>
      <c r="IJ427" s="0"/>
      <c r="IK427" s="0"/>
      <c r="IL427" s="0"/>
      <c r="IM427" s="0"/>
      <c r="IN427" s="0"/>
      <c r="IO427" s="0"/>
      <c r="IP427" s="0"/>
      <c r="IQ427" s="0"/>
      <c r="IR427" s="0"/>
      <c r="IS427" s="0"/>
      <c r="IT427" s="0"/>
      <c r="IU427" s="0"/>
      <c r="IV427" s="0"/>
      <c r="IW427" s="0"/>
    </row>
    <row r="428" customFormat="false" ht="22.5" hidden="false" customHeight="false" outlineLevel="0" collapsed="false">
      <c r="A428" s="54"/>
      <c r="B428" s="55" t="s">
        <v>42</v>
      </c>
      <c r="C428" s="70"/>
      <c r="D428" s="53"/>
      <c r="E428" s="56" t="s">
        <v>717</v>
      </c>
      <c r="F428" s="56" t="s">
        <v>1247</v>
      </c>
      <c r="G428" s="58" t="s">
        <v>60</v>
      </c>
      <c r="H428" s="58" t="n">
        <v>6501</v>
      </c>
      <c r="I428" s="57" t="n">
        <v>550</v>
      </c>
      <c r="J428" s="57" t="s">
        <v>46</v>
      </c>
      <c r="K428" s="57"/>
      <c r="L428" s="53" t="s">
        <v>47</v>
      </c>
      <c r="M428" s="56" t="s">
        <v>717</v>
      </c>
      <c r="N428" s="0"/>
      <c r="O428" s="53" t="s">
        <v>86</v>
      </c>
      <c r="P428" s="60"/>
      <c r="Q428" s="53" t="n">
        <v>55</v>
      </c>
      <c r="R428" s="53" t="n">
        <v>55</v>
      </c>
      <c r="S428" s="61" t="n">
        <f aca="false">+R428-Q428</f>
        <v>0</v>
      </c>
      <c r="T428" s="47" t="s">
        <v>626</v>
      </c>
      <c r="U428" s="53" t="n">
        <v>41</v>
      </c>
      <c r="V428" s="53" t="n">
        <v>41</v>
      </c>
      <c r="W428" s="53" t="n">
        <v>45</v>
      </c>
      <c r="X428" s="53" t="n">
        <v>45</v>
      </c>
      <c r="Y428" s="46" t="n">
        <f aca="false">+X428-V428</f>
        <v>4</v>
      </c>
      <c r="Z428" s="61" t="n">
        <f aca="false">+X428-W428</f>
        <v>0</v>
      </c>
      <c r="AA428" s="47" t="s">
        <v>100</v>
      </c>
      <c r="AB428" s="71"/>
      <c r="AD428" s="62" t="n">
        <v>348351</v>
      </c>
      <c r="AE428" s="62" t="n">
        <v>136245</v>
      </c>
      <c r="AF428" s="63" t="s">
        <v>52</v>
      </c>
      <c r="AG428" s="64" t="n">
        <v>0.095</v>
      </c>
      <c r="AH428" s="65" t="n">
        <v>9812</v>
      </c>
      <c r="AI428" s="66" t="s">
        <v>81</v>
      </c>
      <c r="AJ428" s="66" t="s">
        <v>4</v>
      </c>
      <c r="AK428" s="57" t="s">
        <v>1248</v>
      </c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  <c r="BC428" s="0"/>
      <c r="BD428" s="0"/>
      <c r="BE428" s="0"/>
      <c r="BF428" s="0"/>
      <c r="BG428" s="0"/>
      <c r="BH428" s="0"/>
      <c r="BI428" s="0"/>
      <c r="BJ428" s="0"/>
      <c r="BK428" s="0"/>
      <c r="BL428" s="0"/>
      <c r="BM428" s="0"/>
      <c r="BN428" s="0"/>
      <c r="BO428" s="0"/>
      <c r="BP428" s="0"/>
      <c r="BQ428" s="0"/>
      <c r="BR428" s="0"/>
      <c r="BS428" s="0"/>
      <c r="BT428" s="0"/>
      <c r="BU428" s="0"/>
      <c r="BV428" s="0"/>
      <c r="BW428" s="0"/>
      <c r="BX428" s="0"/>
      <c r="BY428" s="0"/>
      <c r="BZ428" s="0"/>
      <c r="CA428" s="0"/>
      <c r="CB428" s="0"/>
      <c r="CC428" s="0"/>
      <c r="CD428" s="0"/>
      <c r="CE428" s="0"/>
      <c r="CF428" s="0"/>
      <c r="CG428" s="0"/>
      <c r="CH428" s="0"/>
      <c r="CI428" s="0"/>
      <c r="CJ428" s="0"/>
      <c r="CK428" s="0"/>
      <c r="CL428" s="0"/>
      <c r="CM428" s="0"/>
      <c r="CN428" s="0"/>
      <c r="CO428" s="0"/>
      <c r="CP428" s="0"/>
      <c r="CQ428" s="0"/>
      <c r="CR428" s="0"/>
      <c r="CS428" s="0"/>
      <c r="CT428" s="0"/>
      <c r="CU428" s="0"/>
      <c r="CV428" s="0"/>
      <c r="CW428" s="0"/>
      <c r="CX428" s="0"/>
      <c r="CY428" s="0"/>
      <c r="CZ428" s="0"/>
      <c r="DA428" s="0"/>
      <c r="DB428" s="0"/>
      <c r="DC428" s="0"/>
      <c r="DD428" s="0"/>
      <c r="DE428" s="0"/>
      <c r="DF428" s="0"/>
      <c r="DG428" s="0"/>
      <c r="DH428" s="0"/>
      <c r="DI428" s="0"/>
      <c r="DJ428" s="0"/>
      <c r="DK428" s="0"/>
      <c r="DL428" s="0"/>
      <c r="DM428" s="0"/>
      <c r="DN428" s="0"/>
      <c r="DO428" s="0"/>
      <c r="DP428" s="0"/>
      <c r="DQ428" s="0"/>
      <c r="DR428" s="0"/>
      <c r="DS428" s="0"/>
      <c r="DT428" s="0"/>
      <c r="DU428" s="0"/>
      <c r="DV428" s="0"/>
      <c r="DW428" s="0"/>
      <c r="DX428" s="0"/>
      <c r="DY428" s="0"/>
      <c r="DZ428" s="0"/>
      <c r="EA428" s="0"/>
      <c r="EB428" s="0"/>
      <c r="EC428" s="0"/>
      <c r="ED428" s="0"/>
      <c r="EE428" s="0"/>
      <c r="EF428" s="0"/>
      <c r="EG428" s="0"/>
      <c r="EH428" s="0"/>
      <c r="EI428" s="0"/>
      <c r="EJ428" s="0"/>
      <c r="EK428" s="0"/>
      <c r="EL428" s="0"/>
      <c r="EM428" s="0"/>
      <c r="EN428" s="0"/>
      <c r="EO428" s="0"/>
      <c r="EP428" s="0"/>
      <c r="EQ428" s="0"/>
      <c r="ER428" s="0"/>
      <c r="ES428" s="0"/>
      <c r="ET428" s="0"/>
      <c r="EU428" s="0"/>
      <c r="EV428" s="0"/>
      <c r="EW428" s="0"/>
      <c r="EX428" s="0"/>
      <c r="EY428" s="0"/>
      <c r="EZ428" s="0"/>
      <c r="FA428" s="0"/>
      <c r="FB428" s="0"/>
      <c r="FC428" s="0"/>
      <c r="FD428" s="0"/>
      <c r="FE428" s="0"/>
      <c r="FF428" s="0"/>
      <c r="FG428" s="0"/>
      <c r="FH428" s="0"/>
      <c r="FI428" s="0"/>
      <c r="FJ428" s="0"/>
      <c r="FK428" s="0"/>
      <c r="FL428" s="0"/>
      <c r="FM428" s="0"/>
      <c r="FN428" s="0"/>
      <c r="FO428" s="0"/>
      <c r="FP428" s="0"/>
      <c r="FQ428" s="0"/>
      <c r="FR428" s="0"/>
      <c r="FS428" s="0"/>
      <c r="FT428" s="0"/>
      <c r="FU428" s="0"/>
      <c r="FV428" s="0"/>
      <c r="FW428" s="0"/>
      <c r="FX428" s="0"/>
      <c r="FY428" s="0"/>
      <c r="FZ428" s="0"/>
      <c r="GA428" s="0"/>
      <c r="GB428" s="0"/>
      <c r="GC428" s="0"/>
      <c r="GD428" s="0"/>
      <c r="GE428" s="0"/>
      <c r="GF428" s="0"/>
      <c r="GG428" s="0"/>
      <c r="GH428" s="0"/>
      <c r="GI428" s="0"/>
      <c r="GJ428" s="0"/>
      <c r="GK428" s="0"/>
      <c r="GL428" s="0"/>
      <c r="GM428" s="0"/>
      <c r="GN428" s="0"/>
      <c r="GO428" s="0"/>
      <c r="GP428" s="0"/>
      <c r="GQ428" s="0"/>
      <c r="GR428" s="0"/>
      <c r="GS428" s="0"/>
      <c r="GT428" s="0"/>
      <c r="GU428" s="0"/>
      <c r="GV428" s="0"/>
      <c r="GW428" s="0"/>
      <c r="GX428" s="0"/>
      <c r="GY428" s="0"/>
      <c r="GZ428" s="0"/>
      <c r="HA428" s="0"/>
      <c r="HB428" s="0"/>
      <c r="HC428" s="0"/>
      <c r="HD428" s="0"/>
      <c r="HE428" s="0"/>
      <c r="HF428" s="0"/>
      <c r="HG428" s="0"/>
      <c r="HH428" s="0"/>
      <c r="HI428" s="0"/>
      <c r="HJ428" s="0"/>
      <c r="HK428" s="0"/>
      <c r="HL428" s="0"/>
      <c r="HM428" s="0"/>
      <c r="HN428" s="0"/>
      <c r="HO428" s="0"/>
      <c r="HP428" s="0"/>
      <c r="HQ428" s="0"/>
      <c r="HR428" s="0"/>
      <c r="HS428" s="0"/>
      <c r="HT428" s="0"/>
      <c r="HU428" s="0"/>
      <c r="HV428" s="0"/>
      <c r="HW428" s="0"/>
      <c r="HX428" s="0"/>
      <c r="HY428" s="0"/>
      <c r="HZ428" s="0"/>
      <c r="IA428" s="0"/>
      <c r="IB428" s="0"/>
      <c r="IC428" s="0"/>
      <c r="ID428" s="0"/>
      <c r="IE428" s="0"/>
      <c r="IF428" s="0"/>
      <c r="IG428" s="0"/>
      <c r="IH428" s="0"/>
      <c r="II428" s="0"/>
      <c r="IJ428" s="0"/>
      <c r="IK428" s="0"/>
      <c r="IL428" s="0"/>
      <c r="IM428" s="0"/>
      <c r="IN428" s="0"/>
      <c r="IO428" s="0"/>
      <c r="IP428" s="0"/>
      <c r="IQ428" s="0"/>
      <c r="IR428" s="0"/>
      <c r="IS428" s="0"/>
      <c r="IT428" s="0"/>
      <c r="IU428" s="0"/>
      <c r="IV428" s="0"/>
      <c r="IW428" s="0"/>
    </row>
    <row r="429" customFormat="false" ht="22.5" hidden="false" customHeight="false" outlineLevel="0" collapsed="false">
      <c r="A429" s="43"/>
      <c r="B429" s="11" t="s">
        <v>42</v>
      </c>
      <c r="E429" s="3" t="s">
        <v>717</v>
      </c>
      <c r="F429" s="3" t="s">
        <v>1249</v>
      </c>
      <c r="G429" s="6" t="s">
        <v>60</v>
      </c>
      <c r="H429" s="6" t="n">
        <v>6691</v>
      </c>
      <c r="I429" s="4" t="n">
        <v>601</v>
      </c>
      <c r="J429" s="4" t="s">
        <v>46</v>
      </c>
      <c r="L429" s="1" t="s">
        <v>47</v>
      </c>
      <c r="M429" s="3" t="s">
        <v>717</v>
      </c>
      <c r="N429" s="45"/>
      <c r="O429" s="1" t="s">
        <v>206</v>
      </c>
      <c r="Q429" s="1" t="n">
        <v>663</v>
      </c>
      <c r="R429" s="1" t="n">
        <v>663</v>
      </c>
      <c r="S429" s="14" t="n">
        <f aca="false">+R429-Q429</f>
        <v>0</v>
      </c>
      <c r="T429" s="15" t="s">
        <v>1250</v>
      </c>
      <c r="U429" s="1" t="n">
        <v>396</v>
      </c>
      <c r="V429" s="1" t="n">
        <v>424</v>
      </c>
      <c r="W429" s="1" t="n">
        <v>362</v>
      </c>
      <c r="X429" s="1" t="n">
        <v>362</v>
      </c>
      <c r="Y429" s="46" t="n">
        <f aca="false">+X429-V429</f>
        <v>-62</v>
      </c>
      <c r="Z429" s="14" t="n">
        <f aca="false">+X429-W429</f>
        <v>0</v>
      </c>
      <c r="AA429" s="15" t="s">
        <v>100</v>
      </c>
      <c r="AB429" s="48"/>
      <c r="AC429" s="45"/>
      <c r="AD429" s="5" t="n">
        <v>358927</v>
      </c>
      <c r="AE429" s="5" t="n">
        <v>139017</v>
      </c>
      <c r="AF429" s="49" t="s">
        <v>52</v>
      </c>
      <c r="AG429" s="9" t="n">
        <v>0.072</v>
      </c>
      <c r="AH429" s="77" t="n">
        <v>9905</v>
      </c>
      <c r="AI429" s="5" t="s">
        <v>71</v>
      </c>
      <c r="AJ429" s="52" t="s">
        <v>4</v>
      </c>
      <c r="AK429" s="4" t="s">
        <v>1251</v>
      </c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  <c r="BC429" s="0"/>
      <c r="BD429" s="0"/>
      <c r="BE429" s="0"/>
      <c r="BF429" s="0"/>
      <c r="BG429" s="0"/>
      <c r="BH429" s="0"/>
      <c r="BI429" s="0"/>
      <c r="BJ429" s="0"/>
      <c r="BK429" s="0"/>
      <c r="BL429" s="0"/>
      <c r="BM429" s="0"/>
      <c r="BN429" s="0"/>
      <c r="BO429" s="0"/>
      <c r="BP429" s="0"/>
      <c r="BQ429" s="0"/>
      <c r="BR429" s="0"/>
      <c r="BS429" s="0"/>
      <c r="BT429" s="0"/>
      <c r="BU429" s="0"/>
      <c r="BV429" s="0"/>
      <c r="BW429" s="0"/>
      <c r="BX429" s="0"/>
      <c r="BY429" s="0"/>
      <c r="BZ429" s="0"/>
      <c r="CA429" s="0"/>
      <c r="CB429" s="0"/>
      <c r="CC429" s="0"/>
      <c r="CD429" s="0"/>
      <c r="CE429" s="0"/>
      <c r="CF429" s="0"/>
      <c r="CG429" s="0"/>
      <c r="CH429" s="0"/>
      <c r="CI429" s="0"/>
      <c r="CJ429" s="0"/>
      <c r="CK429" s="0"/>
      <c r="CL429" s="0"/>
      <c r="CM429" s="0"/>
      <c r="CN429" s="0"/>
      <c r="CO429" s="0"/>
      <c r="CP429" s="0"/>
      <c r="CQ429" s="0"/>
      <c r="CR429" s="0"/>
      <c r="CS429" s="0"/>
      <c r="CT429" s="0"/>
      <c r="CU429" s="0"/>
      <c r="CV429" s="0"/>
      <c r="CW429" s="0"/>
      <c r="CX429" s="0"/>
      <c r="CY429" s="0"/>
      <c r="CZ429" s="0"/>
      <c r="DA429" s="0"/>
      <c r="DB429" s="0"/>
      <c r="DC429" s="0"/>
      <c r="DD429" s="0"/>
      <c r="DE429" s="0"/>
      <c r="DF429" s="0"/>
      <c r="DG429" s="0"/>
      <c r="DH429" s="0"/>
      <c r="DI429" s="0"/>
      <c r="DJ429" s="0"/>
      <c r="DK429" s="0"/>
      <c r="DL429" s="0"/>
      <c r="DM429" s="0"/>
      <c r="DN429" s="0"/>
      <c r="DO429" s="0"/>
      <c r="DP429" s="0"/>
      <c r="DQ429" s="0"/>
      <c r="DR429" s="0"/>
      <c r="DS429" s="0"/>
      <c r="DT429" s="0"/>
      <c r="DU429" s="0"/>
      <c r="DV429" s="0"/>
      <c r="DW429" s="0"/>
      <c r="DX429" s="0"/>
      <c r="DY429" s="0"/>
      <c r="DZ429" s="0"/>
      <c r="EA429" s="0"/>
      <c r="EB429" s="0"/>
      <c r="EC429" s="0"/>
      <c r="ED429" s="0"/>
      <c r="EE429" s="0"/>
      <c r="EF429" s="0"/>
      <c r="EG429" s="0"/>
      <c r="EH429" s="0"/>
      <c r="EI429" s="0"/>
      <c r="EJ429" s="0"/>
      <c r="EK429" s="0"/>
      <c r="EL429" s="0"/>
      <c r="EM429" s="0"/>
      <c r="EN429" s="0"/>
      <c r="EO429" s="0"/>
      <c r="EP429" s="0"/>
      <c r="EQ429" s="0"/>
      <c r="ER429" s="0"/>
      <c r="ES429" s="0"/>
      <c r="ET429" s="0"/>
      <c r="EU429" s="0"/>
      <c r="EV429" s="0"/>
      <c r="EW429" s="0"/>
      <c r="EX429" s="0"/>
      <c r="EY429" s="0"/>
      <c r="EZ429" s="0"/>
      <c r="FA429" s="0"/>
      <c r="FB429" s="0"/>
      <c r="FC429" s="0"/>
      <c r="FD429" s="0"/>
      <c r="FE429" s="0"/>
      <c r="FF429" s="0"/>
      <c r="FG429" s="0"/>
      <c r="FH429" s="0"/>
      <c r="FI429" s="0"/>
      <c r="FJ429" s="0"/>
      <c r="FK429" s="0"/>
      <c r="FL429" s="0"/>
      <c r="FM429" s="0"/>
      <c r="FN429" s="0"/>
      <c r="FO429" s="0"/>
      <c r="FP429" s="0"/>
      <c r="FQ429" s="0"/>
      <c r="FR429" s="0"/>
      <c r="FS429" s="0"/>
      <c r="FT429" s="0"/>
      <c r="FU429" s="0"/>
      <c r="FV429" s="0"/>
      <c r="FW429" s="0"/>
      <c r="FX429" s="0"/>
      <c r="FY429" s="0"/>
      <c r="FZ429" s="0"/>
      <c r="GA429" s="0"/>
      <c r="GB429" s="0"/>
      <c r="GC429" s="0"/>
      <c r="GD429" s="0"/>
      <c r="GE429" s="0"/>
      <c r="GF429" s="0"/>
      <c r="GG429" s="0"/>
      <c r="GH429" s="0"/>
      <c r="GI429" s="0"/>
      <c r="GJ429" s="0"/>
      <c r="GK429" s="0"/>
      <c r="GL429" s="0"/>
      <c r="GM429" s="0"/>
      <c r="GN429" s="0"/>
      <c r="GO429" s="0"/>
      <c r="GP429" s="0"/>
      <c r="GQ429" s="0"/>
      <c r="GR429" s="0"/>
      <c r="GS429" s="0"/>
      <c r="GT429" s="0"/>
      <c r="GU429" s="0"/>
      <c r="GV429" s="0"/>
      <c r="GW429" s="0"/>
      <c r="GX429" s="0"/>
      <c r="GY429" s="0"/>
      <c r="GZ429" s="0"/>
      <c r="HA429" s="0"/>
      <c r="HB429" s="0"/>
      <c r="HC429" s="0"/>
      <c r="HD429" s="0"/>
      <c r="HE429" s="0"/>
      <c r="HF429" s="0"/>
      <c r="HG429" s="0"/>
      <c r="HH429" s="0"/>
      <c r="HI429" s="0"/>
      <c r="HJ429" s="0"/>
      <c r="HK429" s="0"/>
      <c r="HL429" s="0"/>
      <c r="HM429" s="0"/>
      <c r="HN429" s="0"/>
      <c r="HO429" s="0"/>
      <c r="HP429" s="0"/>
      <c r="HQ429" s="0"/>
      <c r="HR429" s="0"/>
      <c r="HS429" s="0"/>
      <c r="HT429" s="0"/>
      <c r="HU429" s="0"/>
      <c r="HV429" s="0"/>
      <c r="HW429" s="0"/>
      <c r="HX429" s="0"/>
      <c r="HY429" s="0"/>
      <c r="HZ429" s="0"/>
      <c r="IA429" s="0"/>
      <c r="IB429" s="0"/>
      <c r="IC429" s="0"/>
      <c r="ID429" s="0"/>
      <c r="IE429" s="0"/>
      <c r="IF429" s="0"/>
      <c r="IG429" s="0"/>
      <c r="IH429" s="0"/>
      <c r="II429" s="0"/>
      <c r="IJ429" s="0"/>
      <c r="IK429" s="0"/>
      <c r="IL429" s="0"/>
      <c r="IM429" s="0"/>
      <c r="IN429" s="0"/>
      <c r="IO429" s="0"/>
      <c r="IP429" s="0"/>
      <c r="IQ429" s="0"/>
      <c r="IR429" s="0"/>
      <c r="IS429" s="0"/>
      <c r="IT429" s="0"/>
      <c r="IU429" s="0"/>
      <c r="IV429" s="0"/>
      <c r="IW429" s="0"/>
    </row>
    <row r="430" customFormat="false" ht="12.75" hidden="false" customHeight="false" outlineLevel="0" collapsed="false">
      <c r="A430" s="54"/>
      <c r="B430" s="55" t="s">
        <v>42</v>
      </c>
      <c r="C430" s="56"/>
      <c r="D430" s="57"/>
      <c r="E430" s="56" t="s">
        <v>717</v>
      </c>
      <c r="F430" s="56" t="s">
        <v>1252</v>
      </c>
      <c r="G430" s="58" t="s">
        <v>60</v>
      </c>
      <c r="H430" s="58" t="n">
        <v>6842</v>
      </c>
      <c r="I430" s="57" t="n">
        <v>429</v>
      </c>
      <c r="J430" s="57" t="s">
        <v>46</v>
      </c>
      <c r="K430" s="57"/>
      <c r="L430" s="53" t="s">
        <v>47</v>
      </c>
      <c r="M430" s="56" t="s">
        <v>717</v>
      </c>
      <c r="N430" s="0"/>
      <c r="O430" s="53" t="s">
        <v>62</v>
      </c>
      <c r="P430" s="60"/>
      <c r="Q430" s="53" t="n">
        <v>206</v>
      </c>
      <c r="R430" s="53" t="n">
        <v>206</v>
      </c>
      <c r="S430" s="61" t="n">
        <f aca="false">+R430-Q430</f>
        <v>0</v>
      </c>
      <c r="T430" s="47" t="s">
        <v>1253</v>
      </c>
      <c r="U430" s="53" t="n">
        <v>174</v>
      </c>
      <c r="V430" s="53" t="n">
        <v>200</v>
      </c>
      <c r="W430" s="53" t="n">
        <v>179</v>
      </c>
      <c r="X430" s="53" t="n">
        <v>179</v>
      </c>
      <c r="Y430" s="46" t="n">
        <f aca="false">+X430-V430</f>
        <v>-21</v>
      </c>
      <c r="Z430" s="61" t="n">
        <f aca="false">+X430-W430</f>
        <v>0</v>
      </c>
      <c r="AA430" s="47" t="s">
        <v>100</v>
      </c>
      <c r="AB430" s="71"/>
      <c r="AD430" s="62" t="n">
        <v>363273</v>
      </c>
      <c r="AE430" s="62" t="n">
        <v>133205</v>
      </c>
      <c r="AF430" s="63" t="s">
        <v>52</v>
      </c>
      <c r="AG430" s="64" t="n">
        <v>0.06</v>
      </c>
      <c r="AH430" s="65"/>
      <c r="AI430" s="66" t="s">
        <v>53</v>
      </c>
      <c r="AJ430" s="66" t="s">
        <v>4</v>
      </c>
      <c r="AK430" s="57" t="s">
        <v>1254</v>
      </c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  <c r="BC430" s="0"/>
      <c r="BD430" s="0"/>
      <c r="BE430" s="0"/>
      <c r="BF430" s="0"/>
      <c r="BG430" s="0"/>
      <c r="BH430" s="0"/>
      <c r="BI430" s="0"/>
      <c r="BJ430" s="0"/>
      <c r="BK430" s="0"/>
      <c r="BL430" s="0"/>
      <c r="BM430" s="0"/>
      <c r="BN430" s="0"/>
      <c r="BO430" s="0"/>
      <c r="BP430" s="0"/>
      <c r="BQ430" s="0"/>
      <c r="BR430" s="0"/>
      <c r="BS430" s="0"/>
      <c r="BT430" s="0"/>
      <c r="BU430" s="0"/>
      <c r="BV430" s="0"/>
      <c r="BW430" s="0"/>
      <c r="BX430" s="0"/>
      <c r="BY430" s="0"/>
      <c r="BZ430" s="0"/>
      <c r="CA430" s="0"/>
      <c r="CB430" s="0"/>
      <c r="CC430" s="0"/>
      <c r="CD430" s="0"/>
      <c r="CE430" s="0"/>
      <c r="CF430" s="0"/>
      <c r="CG430" s="0"/>
      <c r="CH430" s="0"/>
      <c r="CI430" s="0"/>
      <c r="CJ430" s="0"/>
      <c r="CK430" s="0"/>
      <c r="CL430" s="0"/>
      <c r="CM430" s="0"/>
      <c r="CN430" s="0"/>
      <c r="CO430" s="0"/>
      <c r="CP430" s="0"/>
      <c r="CQ430" s="0"/>
      <c r="CR430" s="0"/>
      <c r="CS430" s="0"/>
      <c r="CT430" s="0"/>
      <c r="CU430" s="0"/>
      <c r="CV430" s="0"/>
      <c r="CW430" s="0"/>
      <c r="CX430" s="0"/>
      <c r="CY430" s="0"/>
      <c r="CZ430" s="0"/>
      <c r="DA430" s="0"/>
      <c r="DB430" s="0"/>
      <c r="DC430" s="0"/>
      <c r="DD430" s="0"/>
      <c r="DE430" s="0"/>
      <c r="DF430" s="0"/>
      <c r="DG430" s="0"/>
      <c r="DH430" s="0"/>
      <c r="DI430" s="0"/>
      <c r="DJ430" s="0"/>
      <c r="DK430" s="0"/>
      <c r="DL430" s="0"/>
      <c r="DM430" s="0"/>
      <c r="DN430" s="0"/>
      <c r="DO430" s="0"/>
      <c r="DP430" s="0"/>
      <c r="DQ430" s="0"/>
      <c r="DR430" s="0"/>
      <c r="DS430" s="0"/>
      <c r="DT430" s="0"/>
      <c r="DU430" s="0"/>
      <c r="DV430" s="0"/>
      <c r="DW430" s="0"/>
      <c r="DX430" s="0"/>
      <c r="DY430" s="0"/>
      <c r="DZ430" s="0"/>
      <c r="EA430" s="0"/>
      <c r="EB430" s="0"/>
      <c r="EC430" s="0"/>
      <c r="ED430" s="0"/>
      <c r="EE430" s="0"/>
      <c r="EF430" s="0"/>
      <c r="EG430" s="0"/>
      <c r="EH430" s="0"/>
      <c r="EI430" s="0"/>
      <c r="EJ430" s="0"/>
      <c r="EK430" s="0"/>
      <c r="EL430" s="0"/>
      <c r="EM430" s="0"/>
      <c r="EN430" s="0"/>
      <c r="EO430" s="0"/>
      <c r="EP430" s="0"/>
      <c r="EQ430" s="0"/>
      <c r="ER430" s="0"/>
      <c r="ES430" s="0"/>
      <c r="ET430" s="0"/>
      <c r="EU430" s="0"/>
      <c r="EV430" s="0"/>
      <c r="EW430" s="0"/>
      <c r="EX430" s="0"/>
      <c r="EY430" s="0"/>
      <c r="EZ430" s="0"/>
      <c r="FA430" s="0"/>
      <c r="FB430" s="0"/>
      <c r="FC430" s="0"/>
      <c r="FD430" s="0"/>
      <c r="FE430" s="0"/>
      <c r="FF430" s="0"/>
      <c r="FG430" s="0"/>
      <c r="FH430" s="0"/>
      <c r="FI430" s="0"/>
      <c r="FJ430" s="0"/>
      <c r="FK430" s="0"/>
      <c r="FL430" s="0"/>
      <c r="FM430" s="0"/>
      <c r="FN430" s="0"/>
      <c r="FO430" s="0"/>
      <c r="FP430" s="0"/>
      <c r="FQ430" s="0"/>
      <c r="FR430" s="0"/>
      <c r="FS430" s="0"/>
      <c r="FT430" s="0"/>
      <c r="FU430" s="0"/>
      <c r="FV430" s="0"/>
      <c r="FW430" s="0"/>
      <c r="FX430" s="0"/>
      <c r="FY430" s="0"/>
      <c r="FZ430" s="0"/>
      <c r="GA430" s="0"/>
      <c r="GB430" s="0"/>
      <c r="GC430" s="0"/>
      <c r="GD430" s="0"/>
      <c r="GE430" s="0"/>
      <c r="GF430" s="0"/>
      <c r="GG430" s="0"/>
      <c r="GH430" s="0"/>
      <c r="GI430" s="0"/>
      <c r="GJ430" s="0"/>
      <c r="GK430" s="0"/>
      <c r="GL430" s="0"/>
      <c r="GM430" s="0"/>
      <c r="GN430" s="0"/>
      <c r="GO430" s="0"/>
      <c r="GP430" s="0"/>
      <c r="GQ430" s="0"/>
      <c r="GR430" s="0"/>
      <c r="GS430" s="0"/>
      <c r="GT430" s="0"/>
      <c r="GU430" s="0"/>
      <c r="GV430" s="0"/>
      <c r="GW430" s="0"/>
      <c r="GX430" s="0"/>
      <c r="GY430" s="0"/>
      <c r="GZ430" s="0"/>
      <c r="HA430" s="0"/>
      <c r="HB430" s="0"/>
      <c r="HC430" s="0"/>
      <c r="HD430" s="0"/>
      <c r="HE430" s="0"/>
      <c r="HF430" s="0"/>
      <c r="HG430" s="0"/>
      <c r="HH430" s="0"/>
      <c r="HI430" s="0"/>
      <c r="HJ430" s="0"/>
      <c r="HK430" s="0"/>
      <c r="HL430" s="0"/>
      <c r="HM430" s="0"/>
      <c r="HN430" s="0"/>
      <c r="HO430" s="0"/>
      <c r="HP430" s="0"/>
      <c r="HQ430" s="0"/>
      <c r="HR430" s="0"/>
      <c r="HS430" s="0"/>
      <c r="HT430" s="0"/>
      <c r="HU430" s="0"/>
      <c r="HV430" s="0"/>
      <c r="HW430" s="0"/>
      <c r="HX430" s="0"/>
      <c r="HY430" s="0"/>
      <c r="HZ430" s="0"/>
      <c r="IA430" s="0"/>
      <c r="IB430" s="0"/>
      <c r="IC430" s="0"/>
      <c r="ID430" s="0"/>
      <c r="IE430" s="0"/>
      <c r="IF430" s="0"/>
      <c r="IG430" s="0"/>
      <c r="IH430" s="0"/>
      <c r="II430" s="0"/>
      <c r="IJ430" s="0"/>
      <c r="IK430" s="0"/>
      <c r="IL430" s="0"/>
      <c r="IM430" s="0"/>
      <c r="IN430" s="0"/>
      <c r="IO430" s="0"/>
      <c r="IP430" s="0"/>
      <c r="IQ430" s="0"/>
      <c r="IR430" s="0"/>
      <c r="IS430" s="0"/>
      <c r="IT430" s="0"/>
      <c r="IU430" s="0"/>
      <c r="IV430" s="0"/>
      <c r="IW430" s="0"/>
    </row>
    <row r="431" customFormat="false" ht="22.5" hidden="false" customHeight="false" outlineLevel="0" collapsed="false">
      <c r="A431" s="43"/>
      <c r="B431" s="11" t="s">
        <v>42</v>
      </c>
      <c r="E431" s="3" t="s">
        <v>717</v>
      </c>
      <c r="F431" s="3" t="s">
        <v>1255</v>
      </c>
      <c r="G431" s="6" t="s">
        <v>60</v>
      </c>
      <c r="H431" s="6" t="n">
        <v>6845</v>
      </c>
      <c r="I431" s="4" t="n">
        <v>441</v>
      </c>
      <c r="J431" s="4" t="s">
        <v>46</v>
      </c>
      <c r="L431" s="1" t="s">
        <v>47</v>
      </c>
      <c r="M431" s="3" t="s">
        <v>717</v>
      </c>
      <c r="N431" s="45"/>
      <c r="O431" s="1" t="s">
        <v>62</v>
      </c>
      <c r="Q431" s="1" t="n">
        <v>1727</v>
      </c>
      <c r="R431" s="14" t="n">
        <v>1727</v>
      </c>
      <c r="S431" s="14" t="n">
        <f aca="false">+R431-Q431</f>
        <v>0</v>
      </c>
      <c r="T431" s="47" t="s">
        <v>170</v>
      </c>
      <c r="U431" s="1" t="n">
        <v>1684</v>
      </c>
      <c r="V431" s="1" t="n">
        <v>1650</v>
      </c>
      <c r="W431" s="1" t="n">
        <v>1737</v>
      </c>
      <c r="X431" s="1" t="n">
        <v>1737</v>
      </c>
      <c r="Y431" s="46" t="n">
        <f aca="false">+X431-V431</f>
        <v>87</v>
      </c>
      <c r="Z431" s="14" t="n">
        <f aca="false">+X431-W431</f>
        <v>0</v>
      </c>
      <c r="AA431" s="15" t="s">
        <v>171</v>
      </c>
      <c r="AB431" s="48"/>
      <c r="AC431" s="45"/>
      <c r="AD431" s="5" t="n">
        <v>313516</v>
      </c>
      <c r="AE431" s="5" t="n">
        <v>133205</v>
      </c>
      <c r="AF431" s="49" t="s">
        <v>52</v>
      </c>
      <c r="AG431" s="9" t="n">
        <v>0.148</v>
      </c>
      <c r="AH431" s="77" t="n">
        <v>9907</v>
      </c>
      <c r="AI431" s="1" t="s">
        <v>233</v>
      </c>
      <c r="AJ431" s="52" t="s">
        <v>4</v>
      </c>
      <c r="AK431" s="4" t="s">
        <v>1254</v>
      </c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  <c r="CE431" s="0"/>
      <c r="CF431" s="0"/>
      <c r="CG431" s="0"/>
      <c r="CH431" s="0"/>
      <c r="CI431" s="0"/>
      <c r="CJ431" s="0"/>
      <c r="CK431" s="0"/>
      <c r="CL431" s="0"/>
      <c r="CM431" s="0"/>
      <c r="CN431" s="0"/>
      <c r="CO431" s="0"/>
      <c r="CP431" s="0"/>
      <c r="CQ431" s="0"/>
      <c r="CR431" s="0"/>
      <c r="CS431" s="0"/>
      <c r="CT431" s="0"/>
      <c r="CU431" s="0"/>
      <c r="CV431" s="0"/>
      <c r="CW431" s="0"/>
      <c r="CX431" s="0"/>
      <c r="CY431" s="0"/>
      <c r="CZ431" s="0"/>
      <c r="DA431" s="0"/>
      <c r="DB431" s="0"/>
      <c r="DC431" s="0"/>
      <c r="DD431" s="0"/>
      <c r="DE431" s="0"/>
      <c r="DF431" s="0"/>
      <c r="DG431" s="0"/>
      <c r="DH431" s="0"/>
      <c r="DI431" s="0"/>
      <c r="DJ431" s="0"/>
      <c r="DK431" s="0"/>
      <c r="DL431" s="0"/>
      <c r="DM431" s="0"/>
      <c r="DN431" s="0"/>
      <c r="DO431" s="0"/>
      <c r="DP431" s="0"/>
      <c r="DQ431" s="0"/>
      <c r="DR431" s="0"/>
      <c r="DS431" s="0"/>
      <c r="DT431" s="0"/>
      <c r="DU431" s="0"/>
      <c r="DV431" s="0"/>
      <c r="DW431" s="0"/>
      <c r="DX431" s="0"/>
      <c r="DY431" s="0"/>
      <c r="DZ431" s="0"/>
      <c r="EA431" s="0"/>
      <c r="EB431" s="0"/>
      <c r="EC431" s="0"/>
      <c r="ED431" s="0"/>
      <c r="EE431" s="0"/>
      <c r="EF431" s="0"/>
      <c r="EG431" s="0"/>
      <c r="EH431" s="0"/>
      <c r="EI431" s="0"/>
      <c r="EJ431" s="0"/>
      <c r="EK431" s="0"/>
      <c r="EL431" s="0"/>
      <c r="EM431" s="0"/>
      <c r="EN431" s="0"/>
      <c r="EO431" s="0"/>
      <c r="EP431" s="0"/>
      <c r="EQ431" s="0"/>
      <c r="ER431" s="0"/>
      <c r="ES431" s="0"/>
      <c r="ET431" s="0"/>
      <c r="EU431" s="0"/>
      <c r="EV431" s="0"/>
      <c r="EW431" s="0"/>
      <c r="EX431" s="0"/>
      <c r="EY431" s="0"/>
      <c r="EZ431" s="0"/>
      <c r="FA431" s="0"/>
      <c r="FB431" s="0"/>
      <c r="FC431" s="0"/>
      <c r="FD431" s="0"/>
      <c r="FE431" s="0"/>
      <c r="FF431" s="0"/>
      <c r="FG431" s="0"/>
      <c r="FH431" s="0"/>
      <c r="FI431" s="0"/>
      <c r="FJ431" s="0"/>
      <c r="FK431" s="0"/>
      <c r="FL431" s="0"/>
      <c r="FM431" s="0"/>
      <c r="FN431" s="0"/>
      <c r="FO431" s="0"/>
      <c r="FP431" s="0"/>
      <c r="FQ431" s="0"/>
      <c r="FR431" s="0"/>
      <c r="FS431" s="0"/>
      <c r="FT431" s="0"/>
      <c r="FU431" s="0"/>
      <c r="FV431" s="0"/>
      <c r="FW431" s="0"/>
      <c r="FX431" s="0"/>
      <c r="FY431" s="0"/>
      <c r="FZ431" s="0"/>
      <c r="GA431" s="0"/>
      <c r="GB431" s="0"/>
      <c r="GC431" s="0"/>
      <c r="GD431" s="0"/>
      <c r="GE431" s="0"/>
      <c r="GF431" s="0"/>
      <c r="GG431" s="0"/>
      <c r="GH431" s="0"/>
      <c r="GI431" s="0"/>
      <c r="GJ431" s="0"/>
      <c r="GK431" s="0"/>
      <c r="GL431" s="0"/>
      <c r="GM431" s="0"/>
      <c r="GN431" s="0"/>
      <c r="GO431" s="0"/>
      <c r="GP431" s="0"/>
      <c r="GQ431" s="0"/>
      <c r="GR431" s="0"/>
      <c r="GS431" s="0"/>
      <c r="GT431" s="0"/>
      <c r="GU431" s="0"/>
      <c r="GV431" s="0"/>
      <c r="GW431" s="0"/>
      <c r="GX431" s="0"/>
      <c r="GY431" s="0"/>
      <c r="GZ431" s="0"/>
      <c r="HA431" s="0"/>
      <c r="HB431" s="0"/>
      <c r="HC431" s="0"/>
      <c r="HD431" s="0"/>
      <c r="HE431" s="0"/>
      <c r="HF431" s="0"/>
      <c r="HG431" s="0"/>
      <c r="HH431" s="0"/>
      <c r="HI431" s="0"/>
      <c r="HJ431" s="0"/>
      <c r="HK431" s="0"/>
      <c r="HL431" s="0"/>
      <c r="HM431" s="0"/>
      <c r="HN431" s="0"/>
      <c r="HO431" s="0"/>
      <c r="HP431" s="0"/>
      <c r="HQ431" s="0"/>
      <c r="HR431" s="0"/>
      <c r="HS431" s="0"/>
      <c r="HT431" s="0"/>
      <c r="HU431" s="0"/>
      <c r="HV431" s="0"/>
      <c r="HW431" s="0"/>
      <c r="HX431" s="0"/>
      <c r="HY431" s="0"/>
      <c r="HZ431" s="0"/>
      <c r="IA431" s="0"/>
      <c r="IB431" s="0"/>
      <c r="IC431" s="0"/>
      <c r="ID431" s="0"/>
      <c r="IE431" s="0"/>
      <c r="IF431" s="0"/>
      <c r="IG431" s="0"/>
      <c r="IH431" s="0"/>
      <c r="II431" s="0"/>
      <c r="IJ431" s="0"/>
      <c r="IK431" s="0"/>
      <c r="IL431" s="0"/>
      <c r="IM431" s="0"/>
      <c r="IN431" s="0"/>
      <c r="IO431" s="0"/>
      <c r="IP431" s="0"/>
      <c r="IQ431" s="0"/>
      <c r="IR431" s="0"/>
      <c r="IS431" s="0"/>
      <c r="IT431" s="0"/>
      <c r="IU431" s="0"/>
      <c r="IV431" s="0"/>
      <c r="IW431" s="0"/>
    </row>
    <row r="432" customFormat="false" ht="22.5" hidden="false" customHeight="false" outlineLevel="0" collapsed="false">
      <c r="A432" s="54"/>
      <c r="B432" s="55" t="s">
        <v>42</v>
      </c>
      <c r="C432" s="56"/>
      <c r="D432" s="57"/>
      <c r="E432" s="70" t="s">
        <v>717</v>
      </c>
      <c r="F432" s="70" t="s">
        <v>1256</v>
      </c>
      <c r="G432" s="58" t="s">
        <v>60</v>
      </c>
      <c r="H432" s="62" t="n">
        <v>6886</v>
      </c>
      <c r="I432" s="53"/>
      <c r="J432" s="79"/>
      <c r="K432" s="53"/>
      <c r="L432" s="70"/>
      <c r="M432" s="70" t="s">
        <v>717</v>
      </c>
      <c r="N432" s="53"/>
      <c r="O432" s="53" t="s">
        <v>86</v>
      </c>
      <c r="P432" s="60"/>
      <c r="Q432" s="53" t="n">
        <v>656</v>
      </c>
      <c r="R432" s="53" t="n">
        <v>656</v>
      </c>
      <c r="S432" s="61" t="n">
        <f aca="false">+R432-Q432</f>
        <v>0</v>
      </c>
      <c r="T432" s="47" t="s">
        <v>484</v>
      </c>
      <c r="U432" s="53" t="n">
        <v>426</v>
      </c>
      <c r="V432" s="53" t="n">
        <v>476</v>
      </c>
      <c r="W432" s="53" t="n">
        <v>439</v>
      </c>
      <c r="X432" s="53" t="n">
        <v>439</v>
      </c>
      <c r="Y432" s="46" t="n">
        <f aca="false">+X432-V432</f>
        <v>-37</v>
      </c>
      <c r="Z432" s="61" t="n">
        <f aca="false">+X432-W432</f>
        <v>0</v>
      </c>
      <c r="AA432" s="15" t="s">
        <v>100</v>
      </c>
      <c r="AB432" s="71"/>
      <c r="AD432" s="62" t="n">
        <v>336680</v>
      </c>
      <c r="AE432" s="62" t="n">
        <v>133431</v>
      </c>
      <c r="AF432" s="59" t="s">
        <v>70</v>
      </c>
      <c r="AG432" s="64" t="n">
        <v>0.072</v>
      </c>
      <c r="AH432" s="65" t="n">
        <v>9812</v>
      </c>
      <c r="AI432" s="66" t="s">
        <v>81</v>
      </c>
      <c r="AJ432" s="66" t="s">
        <v>4</v>
      </c>
      <c r="AK432" s="53" t="s">
        <v>1257</v>
      </c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  <c r="BC432" s="0"/>
      <c r="BD432" s="0"/>
      <c r="BE432" s="0"/>
      <c r="BF432" s="0"/>
      <c r="BG432" s="0"/>
      <c r="BH432" s="0"/>
      <c r="BI432" s="0"/>
      <c r="BJ432" s="0"/>
      <c r="BK432" s="0"/>
      <c r="BL432" s="0"/>
      <c r="BM432" s="0"/>
      <c r="BN432" s="0"/>
      <c r="BO432" s="0"/>
      <c r="BP432" s="0"/>
      <c r="BQ432" s="0"/>
      <c r="BR432" s="0"/>
      <c r="BS432" s="0"/>
      <c r="BT432" s="0"/>
      <c r="BU432" s="0"/>
      <c r="BV432" s="0"/>
      <c r="BW432" s="0"/>
      <c r="BX432" s="0"/>
      <c r="BY432" s="0"/>
      <c r="BZ432" s="0"/>
      <c r="CA432" s="0"/>
      <c r="CB432" s="0"/>
      <c r="CC432" s="0"/>
      <c r="CD432" s="0"/>
      <c r="CE432" s="0"/>
      <c r="CF432" s="0"/>
      <c r="CG432" s="0"/>
      <c r="CH432" s="0"/>
      <c r="CI432" s="0"/>
      <c r="CJ432" s="0"/>
      <c r="CK432" s="0"/>
      <c r="CL432" s="0"/>
      <c r="CM432" s="0"/>
      <c r="CN432" s="0"/>
      <c r="CO432" s="0"/>
      <c r="CP432" s="0"/>
      <c r="CQ432" s="0"/>
      <c r="CR432" s="0"/>
      <c r="CS432" s="0"/>
      <c r="CT432" s="0"/>
      <c r="CU432" s="0"/>
      <c r="CV432" s="0"/>
      <c r="CW432" s="0"/>
      <c r="CX432" s="0"/>
      <c r="CY432" s="0"/>
      <c r="CZ432" s="0"/>
      <c r="DA432" s="0"/>
      <c r="DB432" s="0"/>
      <c r="DC432" s="0"/>
      <c r="DD432" s="0"/>
      <c r="DE432" s="0"/>
      <c r="DF432" s="0"/>
      <c r="DG432" s="0"/>
      <c r="DH432" s="0"/>
      <c r="DI432" s="0"/>
      <c r="DJ432" s="0"/>
      <c r="DK432" s="0"/>
      <c r="DL432" s="0"/>
      <c r="DM432" s="0"/>
      <c r="DN432" s="0"/>
      <c r="DO432" s="0"/>
      <c r="DP432" s="0"/>
      <c r="DQ432" s="0"/>
      <c r="DR432" s="0"/>
      <c r="DS432" s="0"/>
      <c r="DT432" s="0"/>
      <c r="DU432" s="0"/>
      <c r="DV432" s="0"/>
      <c r="DW432" s="0"/>
      <c r="DX432" s="0"/>
      <c r="DY432" s="0"/>
      <c r="DZ432" s="0"/>
      <c r="EA432" s="0"/>
      <c r="EB432" s="0"/>
      <c r="EC432" s="0"/>
      <c r="ED432" s="0"/>
      <c r="EE432" s="0"/>
      <c r="EF432" s="0"/>
      <c r="EG432" s="0"/>
      <c r="EH432" s="0"/>
      <c r="EI432" s="0"/>
      <c r="EJ432" s="0"/>
      <c r="EK432" s="0"/>
      <c r="EL432" s="0"/>
      <c r="EM432" s="0"/>
      <c r="EN432" s="0"/>
      <c r="EO432" s="0"/>
      <c r="EP432" s="0"/>
      <c r="EQ432" s="0"/>
      <c r="ER432" s="0"/>
      <c r="ES432" s="0"/>
      <c r="ET432" s="0"/>
      <c r="EU432" s="0"/>
      <c r="EV432" s="0"/>
      <c r="EW432" s="0"/>
      <c r="EX432" s="0"/>
      <c r="EY432" s="0"/>
      <c r="EZ432" s="0"/>
      <c r="FA432" s="0"/>
      <c r="FB432" s="0"/>
      <c r="FC432" s="0"/>
      <c r="FD432" s="0"/>
      <c r="FE432" s="0"/>
      <c r="FF432" s="0"/>
      <c r="FG432" s="0"/>
      <c r="FH432" s="0"/>
      <c r="FI432" s="0"/>
      <c r="FJ432" s="0"/>
      <c r="FK432" s="0"/>
      <c r="FL432" s="0"/>
      <c r="FM432" s="0"/>
      <c r="FN432" s="0"/>
      <c r="FO432" s="0"/>
      <c r="FP432" s="0"/>
      <c r="FQ432" s="0"/>
      <c r="FR432" s="0"/>
      <c r="FS432" s="0"/>
      <c r="FT432" s="0"/>
      <c r="FU432" s="0"/>
      <c r="FV432" s="0"/>
      <c r="FW432" s="0"/>
      <c r="FX432" s="0"/>
      <c r="FY432" s="0"/>
      <c r="FZ432" s="0"/>
      <c r="GA432" s="0"/>
      <c r="GB432" s="0"/>
      <c r="GC432" s="0"/>
      <c r="GD432" s="0"/>
      <c r="GE432" s="0"/>
      <c r="GF432" s="0"/>
      <c r="GG432" s="0"/>
      <c r="GH432" s="0"/>
      <c r="GI432" s="0"/>
      <c r="GJ432" s="0"/>
      <c r="GK432" s="0"/>
      <c r="GL432" s="0"/>
      <c r="GM432" s="0"/>
      <c r="GN432" s="0"/>
      <c r="GO432" s="0"/>
      <c r="GP432" s="0"/>
      <c r="GQ432" s="0"/>
      <c r="GR432" s="0"/>
      <c r="GS432" s="0"/>
      <c r="GT432" s="0"/>
      <c r="GU432" s="0"/>
      <c r="GV432" s="0"/>
      <c r="GW432" s="0"/>
      <c r="GX432" s="0"/>
      <c r="GY432" s="0"/>
      <c r="GZ432" s="0"/>
      <c r="HA432" s="0"/>
      <c r="HB432" s="0"/>
      <c r="HC432" s="0"/>
      <c r="HD432" s="0"/>
      <c r="HE432" s="0"/>
      <c r="HF432" s="0"/>
      <c r="HG432" s="0"/>
      <c r="HH432" s="0"/>
      <c r="HI432" s="0"/>
      <c r="HJ432" s="0"/>
      <c r="HK432" s="0"/>
      <c r="HL432" s="0"/>
      <c r="HM432" s="0"/>
      <c r="HN432" s="0"/>
      <c r="HO432" s="0"/>
      <c r="HP432" s="0"/>
      <c r="HQ432" s="0"/>
      <c r="HR432" s="0"/>
      <c r="HS432" s="0"/>
      <c r="HT432" s="0"/>
      <c r="HU432" s="0"/>
      <c r="HV432" s="0"/>
      <c r="HW432" s="0"/>
      <c r="HX432" s="0"/>
      <c r="HY432" s="0"/>
      <c r="HZ432" s="0"/>
      <c r="IA432" s="0"/>
      <c r="IB432" s="0"/>
      <c r="IC432" s="0"/>
      <c r="ID432" s="0"/>
      <c r="IE432" s="0"/>
      <c r="IF432" s="0"/>
      <c r="IG432" s="0"/>
      <c r="IH432" s="0"/>
      <c r="II432" s="0"/>
      <c r="IJ432" s="0"/>
      <c r="IK432" s="0"/>
      <c r="IL432" s="0"/>
      <c r="IM432" s="0"/>
      <c r="IN432" s="0"/>
      <c r="IO432" s="0"/>
      <c r="IP432" s="0"/>
      <c r="IQ432" s="0"/>
      <c r="IR432" s="0"/>
      <c r="IS432" s="0"/>
      <c r="IT432" s="0"/>
      <c r="IU432" s="0"/>
      <c r="IV432" s="0"/>
      <c r="IW432" s="0"/>
    </row>
    <row r="433" customFormat="false" ht="22.5" hidden="false" customHeight="false" outlineLevel="0" collapsed="false">
      <c r="A433" s="43"/>
      <c r="B433" s="11" t="s">
        <v>42</v>
      </c>
      <c r="E433" s="3" t="s">
        <v>717</v>
      </c>
      <c r="F433" s="3" t="s">
        <v>1258</v>
      </c>
      <c r="G433" s="6" t="s">
        <v>60</v>
      </c>
      <c r="H433" s="6" t="n">
        <v>9680</v>
      </c>
      <c r="I433" s="4" t="n">
        <v>485</v>
      </c>
      <c r="J433" s="4" t="s">
        <v>46</v>
      </c>
      <c r="L433" s="1" t="s">
        <v>47</v>
      </c>
      <c r="M433" s="3" t="s">
        <v>717</v>
      </c>
      <c r="N433" s="45"/>
      <c r="O433" s="1" t="s">
        <v>86</v>
      </c>
      <c r="Q433" s="1" t="n">
        <v>1002</v>
      </c>
      <c r="R433" s="1" t="n">
        <v>1002</v>
      </c>
      <c r="S433" s="14" t="n">
        <f aca="false">+R433-Q433</f>
        <v>0</v>
      </c>
      <c r="T433" s="15" t="s">
        <v>166</v>
      </c>
      <c r="U433" s="1" t="n">
        <v>830</v>
      </c>
      <c r="V433" s="1" t="n">
        <v>831</v>
      </c>
      <c r="W433" s="1" t="n">
        <v>861</v>
      </c>
      <c r="X433" s="1" t="n">
        <v>861</v>
      </c>
      <c r="Y433" s="46" t="n">
        <f aca="false">+X433-V433</f>
        <v>30</v>
      </c>
      <c r="Z433" s="14" t="n">
        <f aca="false">+X433-W433</f>
        <v>0</v>
      </c>
      <c r="AA433" s="15" t="s">
        <v>100</v>
      </c>
      <c r="AB433" s="48"/>
      <c r="AC433" s="45"/>
      <c r="AD433" s="5" t="n">
        <v>349635</v>
      </c>
      <c r="AE433" s="5" t="n">
        <v>136371</v>
      </c>
      <c r="AF433" s="49" t="s">
        <v>52</v>
      </c>
      <c r="AG433" s="50" t="n">
        <v>0.05</v>
      </c>
      <c r="AH433" s="51"/>
      <c r="AI433" s="52" t="s">
        <v>121</v>
      </c>
      <c r="AJ433" s="52" t="s">
        <v>4</v>
      </c>
      <c r="AK433" s="4" t="s">
        <v>1259</v>
      </c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  <c r="CE433" s="0"/>
      <c r="CF433" s="0"/>
      <c r="CG433" s="0"/>
      <c r="CH433" s="0"/>
      <c r="CI433" s="0"/>
      <c r="CJ433" s="0"/>
      <c r="CK433" s="0"/>
      <c r="CL433" s="0"/>
      <c r="CM433" s="0"/>
      <c r="CN433" s="0"/>
      <c r="CO433" s="0"/>
      <c r="CP433" s="0"/>
      <c r="CQ433" s="0"/>
      <c r="CR433" s="0"/>
      <c r="CS433" s="0"/>
      <c r="CT433" s="0"/>
      <c r="CU433" s="0"/>
      <c r="CV433" s="0"/>
      <c r="CW433" s="0"/>
      <c r="CX433" s="0"/>
      <c r="CY433" s="0"/>
      <c r="CZ433" s="0"/>
      <c r="DA433" s="0"/>
      <c r="DB433" s="0"/>
      <c r="DC433" s="0"/>
      <c r="DD433" s="0"/>
      <c r="DE433" s="0"/>
      <c r="DF433" s="0"/>
      <c r="DG433" s="0"/>
      <c r="DH433" s="0"/>
      <c r="DI433" s="0"/>
      <c r="DJ433" s="0"/>
      <c r="DK433" s="0"/>
      <c r="DL433" s="0"/>
      <c r="DM433" s="0"/>
      <c r="DN433" s="0"/>
      <c r="DO433" s="0"/>
      <c r="DP433" s="0"/>
      <c r="DQ433" s="0"/>
      <c r="DR433" s="0"/>
      <c r="DS433" s="0"/>
      <c r="DT433" s="0"/>
      <c r="DU433" s="0"/>
      <c r="DV433" s="0"/>
      <c r="DW433" s="0"/>
      <c r="DX433" s="0"/>
      <c r="DY433" s="0"/>
      <c r="DZ433" s="0"/>
      <c r="EA433" s="0"/>
      <c r="EB433" s="0"/>
      <c r="EC433" s="0"/>
      <c r="ED433" s="0"/>
      <c r="EE433" s="0"/>
      <c r="EF433" s="0"/>
      <c r="EG433" s="0"/>
      <c r="EH433" s="0"/>
      <c r="EI433" s="0"/>
      <c r="EJ433" s="0"/>
      <c r="EK433" s="0"/>
      <c r="EL433" s="0"/>
      <c r="EM433" s="0"/>
      <c r="EN433" s="0"/>
      <c r="EO433" s="0"/>
      <c r="EP433" s="0"/>
      <c r="EQ433" s="0"/>
      <c r="ER433" s="0"/>
      <c r="ES433" s="0"/>
      <c r="ET433" s="0"/>
      <c r="EU433" s="0"/>
      <c r="EV433" s="0"/>
      <c r="EW433" s="0"/>
      <c r="EX433" s="0"/>
      <c r="EY433" s="0"/>
      <c r="EZ433" s="0"/>
      <c r="FA433" s="0"/>
      <c r="FB433" s="0"/>
      <c r="FC433" s="0"/>
      <c r="FD433" s="0"/>
      <c r="FE433" s="0"/>
      <c r="FF433" s="0"/>
      <c r="FG433" s="0"/>
      <c r="FH433" s="0"/>
      <c r="FI433" s="0"/>
      <c r="FJ433" s="0"/>
      <c r="FK433" s="0"/>
      <c r="FL433" s="0"/>
      <c r="FM433" s="0"/>
      <c r="FN433" s="0"/>
      <c r="FO433" s="0"/>
      <c r="FP433" s="0"/>
      <c r="FQ433" s="0"/>
      <c r="FR433" s="0"/>
      <c r="FS433" s="0"/>
      <c r="FT433" s="0"/>
      <c r="FU433" s="0"/>
      <c r="FV433" s="0"/>
      <c r="FW433" s="0"/>
      <c r="FX433" s="0"/>
      <c r="FY433" s="0"/>
      <c r="FZ433" s="0"/>
      <c r="GA433" s="0"/>
      <c r="GB433" s="0"/>
      <c r="GC433" s="0"/>
      <c r="GD433" s="0"/>
      <c r="GE433" s="0"/>
      <c r="GF433" s="0"/>
      <c r="GG433" s="0"/>
      <c r="GH433" s="0"/>
      <c r="GI433" s="0"/>
      <c r="GJ433" s="0"/>
      <c r="GK433" s="0"/>
      <c r="GL433" s="0"/>
      <c r="GM433" s="0"/>
      <c r="GN433" s="0"/>
      <c r="GO433" s="0"/>
      <c r="GP433" s="0"/>
      <c r="GQ433" s="0"/>
      <c r="GR433" s="0"/>
      <c r="GS433" s="0"/>
      <c r="GT433" s="0"/>
      <c r="GU433" s="0"/>
      <c r="GV433" s="0"/>
      <c r="GW433" s="0"/>
      <c r="GX433" s="0"/>
      <c r="GY433" s="0"/>
      <c r="GZ433" s="0"/>
      <c r="HA433" s="0"/>
      <c r="HB433" s="0"/>
      <c r="HC433" s="0"/>
      <c r="HD433" s="0"/>
      <c r="HE433" s="0"/>
      <c r="HF433" s="0"/>
      <c r="HG433" s="0"/>
      <c r="HH433" s="0"/>
      <c r="HI433" s="0"/>
      <c r="HJ433" s="0"/>
      <c r="HK433" s="0"/>
      <c r="HL433" s="0"/>
      <c r="HM433" s="0"/>
      <c r="HN433" s="0"/>
      <c r="HO433" s="0"/>
      <c r="HP433" s="0"/>
      <c r="HQ433" s="0"/>
      <c r="HR433" s="0"/>
      <c r="HS433" s="0"/>
      <c r="HT433" s="0"/>
      <c r="HU433" s="0"/>
      <c r="HV433" s="0"/>
      <c r="HW433" s="0"/>
      <c r="HX433" s="0"/>
      <c r="HY433" s="0"/>
      <c r="HZ433" s="0"/>
      <c r="IA433" s="0"/>
      <c r="IB433" s="0"/>
      <c r="IC433" s="0"/>
      <c r="ID433" s="0"/>
      <c r="IE433" s="0"/>
      <c r="IF433" s="0"/>
      <c r="IG433" s="0"/>
      <c r="IH433" s="0"/>
      <c r="II433" s="0"/>
      <c r="IJ433" s="0"/>
      <c r="IK433" s="0"/>
      <c r="IL433" s="0"/>
      <c r="IM433" s="0"/>
      <c r="IN433" s="0"/>
      <c r="IO433" s="0"/>
      <c r="IP433" s="0"/>
      <c r="IQ433" s="0"/>
      <c r="IR433" s="0"/>
      <c r="IS433" s="0"/>
      <c r="IT433" s="0"/>
      <c r="IU433" s="0"/>
      <c r="IV433" s="0"/>
      <c r="IW433" s="0"/>
    </row>
    <row r="434" customFormat="false" ht="22.5" hidden="false" customHeight="false" outlineLevel="0" collapsed="false">
      <c r="A434" s="54"/>
      <c r="B434" s="55" t="s">
        <v>42</v>
      </c>
      <c r="C434" s="56"/>
      <c r="D434" s="57"/>
      <c r="E434" s="70" t="s">
        <v>717</v>
      </c>
      <c r="F434" s="70" t="s">
        <v>1260</v>
      </c>
      <c r="G434" s="58" t="s">
        <v>60</v>
      </c>
      <c r="H434" s="62" t="n">
        <v>9743</v>
      </c>
      <c r="I434" s="53"/>
      <c r="J434" s="79"/>
      <c r="K434" s="53"/>
      <c r="L434" s="70"/>
      <c r="M434" s="70" t="s">
        <v>717</v>
      </c>
      <c r="N434" s="53"/>
      <c r="O434" s="53" t="s">
        <v>288</v>
      </c>
      <c r="P434" s="60"/>
      <c r="Q434" s="53" t="n">
        <v>641</v>
      </c>
      <c r="R434" s="53" t="n">
        <v>641</v>
      </c>
      <c r="S434" s="61" t="n">
        <f aca="false">+R434-Q434</f>
        <v>0</v>
      </c>
      <c r="T434" s="47" t="s">
        <v>1261</v>
      </c>
      <c r="U434" s="53" t="n">
        <v>490</v>
      </c>
      <c r="V434" s="53" t="n">
        <v>504</v>
      </c>
      <c r="W434" s="53" t="n">
        <v>504</v>
      </c>
      <c r="X434" s="53" t="n">
        <v>504</v>
      </c>
      <c r="Y434" s="46" t="n">
        <f aca="false">+X434-V434</f>
        <v>0</v>
      </c>
      <c r="Z434" s="61" t="n">
        <f aca="false">+X434-W434</f>
        <v>0</v>
      </c>
      <c r="AA434" s="15" t="s">
        <v>100</v>
      </c>
      <c r="AB434" s="71"/>
      <c r="AD434" s="62" t="n">
        <v>348328</v>
      </c>
      <c r="AE434" s="62" t="n">
        <v>136225</v>
      </c>
      <c r="AF434" s="59" t="s">
        <v>70</v>
      </c>
      <c r="AG434" s="64" t="n">
        <v>0.113</v>
      </c>
      <c r="AH434" s="65" t="n">
        <v>9812</v>
      </c>
      <c r="AI434" s="66" t="s">
        <v>81</v>
      </c>
      <c r="AJ434" s="66" t="s">
        <v>4</v>
      </c>
      <c r="AK434" s="53" t="s">
        <v>1262</v>
      </c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  <c r="BC434" s="0"/>
      <c r="BD434" s="0"/>
      <c r="BE434" s="0"/>
      <c r="BF434" s="0"/>
      <c r="BG434" s="0"/>
      <c r="BH434" s="0"/>
      <c r="BI434" s="0"/>
      <c r="BJ434" s="0"/>
      <c r="BK434" s="0"/>
      <c r="BL434" s="0"/>
      <c r="BM434" s="0"/>
      <c r="BN434" s="0"/>
      <c r="BO434" s="0"/>
      <c r="BP434" s="0"/>
      <c r="BQ434" s="0"/>
      <c r="BR434" s="0"/>
      <c r="BS434" s="0"/>
      <c r="BT434" s="0"/>
      <c r="BU434" s="0"/>
      <c r="BV434" s="0"/>
      <c r="BW434" s="0"/>
      <c r="BX434" s="0"/>
      <c r="BY434" s="0"/>
      <c r="BZ434" s="0"/>
      <c r="CA434" s="0"/>
      <c r="CB434" s="0"/>
      <c r="CC434" s="0"/>
      <c r="CD434" s="0"/>
      <c r="CE434" s="0"/>
      <c r="CF434" s="0"/>
      <c r="CG434" s="0"/>
      <c r="CH434" s="0"/>
      <c r="CI434" s="0"/>
      <c r="CJ434" s="0"/>
      <c r="CK434" s="0"/>
      <c r="CL434" s="0"/>
      <c r="CM434" s="0"/>
      <c r="CN434" s="0"/>
      <c r="CO434" s="0"/>
      <c r="CP434" s="0"/>
      <c r="CQ434" s="0"/>
      <c r="CR434" s="0"/>
      <c r="CS434" s="0"/>
      <c r="CT434" s="0"/>
      <c r="CU434" s="0"/>
      <c r="CV434" s="0"/>
      <c r="CW434" s="0"/>
      <c r="CX434" s="0"/>
      <c r="CY434" s="0"/>
      <c r="CZ434" s="0"/>
      <c r="DA434" s="0"/>
      <c r="DB434" s="0"/>
      <c r="DC434" s="0"/>
      <c r="DD434" s="0"/>
      <c r="DE434" s="0"/>
      <c r="DF434" s="0"/>
      <c r="DG434" s="0"/>
      <c r="DH434" s="0"/>
      <c r="DI434" s="0"/>
      <c r="DJ434" s="0"/>
      <c r="DK434" s="0"/>
      <c r="DL434" s="0"/>
      <c r="DM434" s="0"/>
      <c r="DN434" s="0"/>
      <c r="DO434" s="0"/>
      <c r="DP434" s="0"/>
      <c r="DQ434" s="0"/>
      <c r="DR434" s="0"/>
      <c r="DS434" s="0"/>
      <c r="DT434" s="0"/>
      <c r="DU434" s="0"/>
      <c r="DV434" s="0"/>
      <c r="DW434" s="0"/>
      <c r="DX434" s="0"/>
      <c r="DY434" s="0"/>
      <c r="DZ434" s="0"/>
      <c r="EA434" s="0"/>
      <c r="EB434" s="0"/>
      <c r="EC434" s="0"/>
      <c r="ED434" s="0"/>
      <c r="EE434" s="0"/>
      <c r="EF434" s="0"/>
      <c r="EG434" s="0"/>
      <c r="EH434" s="0"/>
      <c r="EI434" s="0"/>
      <c r="EJ434" s="0"/>
      <c r="EK434" s="0"/>
      <c r="EL434" s="0"/>
      <c r="EM434" s="0"/>
      <c r="EN434" s="0"/>
      <c r="EO434" s="0"/>
      <c r="EP434" s="0"/>
      <c r="EQ434" s="0"/>
      <c r="ER434" s="0"/>
      <c r="ES434" s="0"/>
      <c r="ET434" s="0"/>
      <c r="EU434" s="0"/>
      <c r="EV434" s="0"/>
      <c r="EW434" s="0"/>
      <c r="EX434" s="0"/>
      <c r="EY434" s="0"/>
      <c r="EZ434" s="0"/>
      <c r="FA434" s="0"/>
      <c r="FB434" s="0"/>
      <c r="FC434" s="0"/>
      <c r="FD434" s="0"/>
      <c r="FE434" s="0"/>
      <c r="FF434" s="0"/>
      <c r="FG434" s="0"/>
      <c r="FH434" s="0"/>
      <c r="FI434" s="0"/>
      <c r="FJ434" s="0"/>
      <c r="FK434" s="0"/>
      <c r="FL434" s="0"/>
      <c r="FM434" s="0"/>
      <c r="FN434" s="0"/>
      <c r="FO434" s="0"/>
      <c r="FP434" s="0"/>
      <c r="FQ434" s="0"/>
      <c r="FR434" s="0"/>
      <c r="FS434" s="0"/>
      <c r="FT434" s="0"/>
      <c r="FU434" s="0"/>
      <c r="FV434" s="0"/>
      <c r="FW434" s="0"/>
      <c r="FX434" s="0"/>
      <c r="FY434" s="0"/>
      <c r="FZ434" s="0"/>
      <c r="GA434" s="0"/>
      <c r="GB434" s="0"/>
      <c r="GC434" s="0"/>
      <c r="GD434" s="0"/>
      <c r="GE434" s="0"/>
      <c r="GF434" s="0"/>
      <c r="GG434" s="0"/>
      <c r="GH434" s="0"/>
      <c r="GI434" s="0"/>
      <c r="GJ434" s="0"/>
      <c r="GK434" s="0"/>
      <c r="GL434" s="0"/>
      <c r="GM434" s="0"/>
      <c r="GN434" s="0"/>
      <c r="GO434" s="0"/>
      <c r="GP434" s="0"/>
      <c r="GQ434" s="0"/>
      <c r="GR434" s="0"/>
      <c r="GS434" s="0"/>
      <c r="GT434" s="0"/>
      <c r="GU434" s="0"/>
      <c r="GV434" s="0"/>
      <c r="GW434" s="0"/>
      <c r="GX434" s="0"/>
      <c r="GY434" s="0"/>
      <c r="GZ434" s="0"/>
      <c r="HA434" s="0"/>
      <c r="HB434" s="0"/>
      <c r="HC434" s="0"/>
      <c r="HD434" s="0"/>
      <c r="HE434" s="0"/>
      <c r="HF434" s="0"/>
      <c r="HG434" s="0"/>
      <c r="HH434" s="0"/>
      <c r="HI434" s="0"/>
      <c r="HJ434" s="0"/>
      <c r="HK434" s="0"/>
      <c r="HL434" s="0"/>
      <c r="HM434" s="0"/>
      <c r="HN434" s="0"/>
      <c r="HO434" s="0"/>
      <c r="HP434" s="0"/>
      <c r="HQ434" s="0"/>
      <c r="HR434" s="0"/>
      <c r="HS434" s="0"/>
      <c r="HT434" s="0"/>
      <c r="HU434" s="0"/>
      <c r="HV434" s="0"/>
      <c r="HW434" s="0"/>
      <c r="HX434" s="0"/>
      <c r="HY434" s="0"/>
      <c r="HZ434" s="0"/>
      <c r="IA434" s="0"/>
      <c r="IB434" s="0"/>
      <c r="IC434" s="0"/>
      <c r="ID434" s="0"/>
      <c r="IE434" s="0"/>
      <c r="IF434" s="0"/>
      <c r="IG434" s="0"/>
      <c r="IH434" s="0"/>
      <c r="II434" s="0"/>
      <c r="IJ434" s="0"/>
      <c r="IK434" s="0"/>
      <c r="IL434" s="0"/>
      <c r="IM434" s="0"/>
      <c r="IN434" s="0"/>
      <c r="IO434" s="0"/>
      <c r="IP434" s="0"/>
      <c r="IQ434" s="0"/>
      <c r="IR434" s="0"/>
      <c r="IS434" s="0"/>
      <c r="IT434" s="0"/>
      <c r="IU434" s="0"/>
      <c r="IV434" s="0"/>
      <c r="IW434" s="0"/>
    </row>
    <row r="435" customFormat="false" ht="22.5" hidden="false" customHeight="false" outlineLevel="0" collapsed="false">
      <c r="A435" s="43"/>
      <c r="B435" s="11" t="s">
        <v>42</v>
      </c>
      <c r="C435" s="68"/>
      <c r="D435" s="1"/>
      <c r="E435" s="68" t="s">
        <v>717</v>
      </c>
      <c r="F435" s="68" t="s">
        <v>1263</v>
      </c>
      <c r="G435" s="6" t="s">
        <v>60</v>
      </c>
      <c r="H435" s="5" t="n">
        <v>9781</v>
      </c>
      <c r="I435" s="1"/>
      <c r="J435" s="69"/>
      <c r="K435" s="1"/>
      <c r="L435" s="68"/>
      <c r="M435" s="68" t="s">
        <v>717</v>
      </c>
      <c r="N435" s="1"/>
      <c r="O435" s="1" t="s">
        <v>86</v>
      </c>
      <c r="Q435" s="1" t="n">
        <v>288</v>
      </c>
      <c r="R435" s="1" t="n">
        <v>288</v>
      </c>
      <c r="S435" s="14" t="n">
        <f aca="false">+R435-Q435</f>
        <v>0</v>
      </c>
      <c r="T435" s="15" t="s">
        <v>634</v>
      </c>
      <c r="U435" s="1" t="n">
        <v>406</v>
      </c>
      <c r="V435" s="1" t="n">
        <v>416</v>
      </c>
      <c r="W435" s="1" t="n">
        <v>571</v>
      </c>
      <c r="X435" s="1" t="n">
        <v>571</v>
      </c>
      <c r="Y435" s="46" t="n">
        <f aca="false">+X435-V435</f>
        <v>155</v>
      </c>
      <c r="Z435" s="14" t="n">
        <f aca="false">+X435-W435</f>
        <v>0</v>
      </c>
      <c r="AA435" s="15" t="s">
        <v>100</v>
      </c>
      <c r="AB435" s="48"/>
      <c r="AC435" s="45"/>
      <c r="AD435" s="5"/>
      <c r="AE435" s="5" t="n">
        <v>132982</v>
      </c>
      <c r="AF435" s="44" t="s">
        <v>70</v>
      </c>
      <c r="AG435" s="50" t="n">
        <v>0.13</v>
      </c>
      <c r="AH435" s="51" t="n">
        <v>9906</v>
      </c>
      <c r="AI435" s="52" t="s">
        <v>71</v>
      </c>
      <c r="AJ435" s="52" t="s">
        <v>4</v>
      </c>
      <c r="AK435" s="1" t="s">
        <v>1264</v>
      </c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  <c r="BC435" s="0"/>
      <c r="BD435" s="0"/>
      <c r="BE435" s="0"/>
      <c r="BF435" s="0"/>
      <c r="BG435" s="0"/>
      <c r="BH435" s="0"/>
      <c r="BI435" s="0"/>
      <c r="BJ435" s="0"/>
      <c r="BK435" s="0"/>
      <c r="BL435" s="0"/>
      <c r="BM435" s="0"/>
      <c r="BN435" s="0"/>
      <c r="BO435" s="0"/>
      <c r="BP435" s="0"/>
      <c r="BQ435" s="0"/>
      <c r="BR435" s="0"/>
      <c r="BS435" s="0"/>
      <c r="BT435" s="0"/>
      <c r="BU435" s="0"/>
      <c r="BV435" s="0"/>
      <c r="BW435" s="0"/>
      <c r="BX435" s="0"/>
      <c r="BY435" s="0"/>
      <c r="BZ435" s="0"/>
      <c r="CA435" s="0"/>
      <c r="CB435" s="0"/>
      <c r="CC435" s="0"/>
      <c r="CD435" s="0"/>
      <c r="CE435" s="0"/>
      <c r="CF435" s="0"/>
      <c r="CG435" s="0"/>
      <c r="CH435" s="0"/>
      <c r="CI435" s="0"/>
      <c r="CJ435" s="0"/>
      <c r="CK435" s="0"/>
      <c r="CL435" s="0"/>
      <c r="CM435" s="0"/>
      <c r="CN435" s="0"/>
      <c r="CO435" s="0"/>
      <c r="CP435" s="0"/>
      <c r="CQ435" s="0"/>
      <c r="CR435" s="0"/>
      <c r="CS435" s="0"/>
      <c r="CT435" s="0"/>
      <c r="CU435" s="0"/>
      <c r="CV435" s="0"/>
      <c r="CW435" s="0"/>
      <c r="CX435" s="0"/>
      <c r="CY435" s="0"/>
      <c r="CZ435" s="0"/>
      <c r="DA435" s="0"/>
      <c r="DB435" s="0"/>
      <c r="DC435" s="0"/>
      <c r="DD435" s="0"/>
      <c r="DE435" s="0"/>
      <c r="DF435" s="0"/>
      <c r="DG435" s="0"/>
      <c r="DH435" s="0"/>
      <c r="DI435" s="0"/>
      <c r="DJ435" s="0"/>
      <c r="DK435" s="0"/>
      <c r="DL435" s="0"/>
      <c r="DM435" s="0"/>
      <c r="DN435" s="0"/>
      <c r="DO435" s="0"/>
      <c r="DP435" s="0"/>
      <c r="DQ435" s="0"/>
      <c r="DR435" s="0"/>
      <c r="DS435" s="0"/>
      <c r="DT435" s="0"/>
      <c r="DU435" s="0"/>
      <c r="DV435" s="0"/>
      <c r="DW435" s="0"/>
      <c r="DX435" s="0"/>
      <c r="DY435" s="0"/>
      <c r="DZ435" s="0"/>
      <c r="EA435" s="0"/>
      <c r="EB435" s="0"/>
      <c r="EC435" s="0"/>
      <c r="ED435" s="0"/>
      <c r="EE435" s="0"/>
      <c r="EF435" s="0"/>
      <c r="EG435" s="0"/>
      <c r="EH435" s="0"/>
      <c r="EI435" s="0"/>
      <c r="EJ435" s="0"/>
      <c r="EK435" s="0"/>
      <c r="EL435" s="0"/>
      <c r="EM435" s="0"/>
      <c r="EN435" s="0"/>
      <c r="EO435" s="0"/>
      <c r="EP435" s="0"/>
      <c r="EQ435" s="0"/>
      <c r="ER435" s="0"/>
      <c r="ES435" s="0"/>
      <c r="ET435" s="0"/>
      <c r="EU435" s="0"/>
      <c r="EV435" s="0"/>
      <c r="EW435" s="0"/>
      <c r="EX435" s="0"/>
      <c r="EY435" s="0"/>
      <c r="EZ435" s="0"/>
      <c r="FA435" s="0"/>
      <c r="FB435" s="0"/>
      <c r="FC435" s="0"/>
      <c r="FD435" s="0"/>
      <c r="FE435" s="0"/>
      <c r="FF435" s="0"/>
      <c r="FG435" s="0"/>
      <c r="FH435" s="0"/>
      <c r="FI435" s="0"/>
      <c r="FJ435" s="0"/>
      <c r="FK435" s="0"/>
      <c r="FL435" s="0"/>
      <c r="FM435" s="0"/>
      <c r="FN435" s="0"/>
      <c r="FO435" s="0"/>
      <c r="FP435" s="0"/>
      <c r="FQ435" s="0"/>
      <c r="FR435" s="0"/>
      <c r="FS435" s="0"/>
      <c r="FT435" s="0"/>
      <c r="FU435" s="0"/>
      <c r="FV435" s="0"/>
      <c r="FW435" s="0"/>
      <c r="FX435" s="0"/>
      <c r="FY435" s="0"/>
      <c r="FZ435" s="0"/>
      <c r="GA435" s="0"/>
      <c r="GB435" s="0"/>
      <c r="GC435" s="0"/>
      <c r="GD435" s="0"/>
      <c r="GE435" s="0"/>
      <c r="GF435" s="0"/>
      <c r="GG435" s="0"/>
      <c r="GH435" s="0"/>
      <c r="GI435" s="0"/>
      <c r="GJ435" s="0"/>
      <c r="GK435" s="0"/>
      <c r="GL435" s="0"/>
      <c r="GM435" s="0"/>
      <c r="GN435" s="0"/>
      <c r="GO435" s="0"/>
      <c r="GP435" s="0"/>
      <c r="GQ435" s="0"/>
      <c r="GR435" s="0"/>
      <c r="GS435" s="0"/>
      <c r="GT435" s="0"/>
      <c r="GU435" s="0"/>
      <c r="GV435" s="0"/>
      <c r="GW435" s="0"/>
      <c r="GX435" s="0"/>
      <c r="GY435" s="0"/>
      <c r="GZ435" s="0"/>
      <c r="HA435" s="0"/>
      <c r="HB435" s="0"/>
      <c r="HC435" s="0"/>
      <c r="HD435" s="0"/>
      <c r="HE435" s="0"/>
      <c r="HF435" s="0"/>
      <c r="HG435" s="0"/>
      <c r="HH435" s="0"/>
      <c r="HI435" s="0"/>
      <c r="HJ435" s="0"/>
      <c r="HK435" s="0"/>
      <c r="HL435" s="0"/>
      <c r="HM435" s="0"/>
      <c r="HN435" s="0"/>
      <c r="HO435" s="0"/>
      <c r="HP435" s="0"/>
      <c r="HQ435" s="0"/>
      <c r="HR435" s="0"/>
      <c r="HS435" s="0"/>
      <c r="HT435" s="0"/>
      <c r="HU435" s="0"/>
      <c r="HV435" s="0"/>
      <c r="HW435" s="0"/>
      <c r="HX435" s="0"/>
      <c r="HY435" s="0"/>
      <c r="HZ435" s="0"/>
      <c r="IA435" s="0"/>
      <c r="IB435" s="0"/>
      <c r="IC435" s="0"/>
      <c r="ID435" s="0"/>
      <c r="IE435" s="0"/>
      <c r="IF435" s="0"/>
      <c r="IG435" s="0"/>
      <c r="IH435" s="0"/>
      <c r="II435" s="0"/>
      <c r="IJ435" s="0"/>
      <c r="IK435" s="0"/>
      <c r="IL435" s="0"/>
      <c r="IM435" s="0"/>
      <c r="IN435" s="0"/>
      <c r="IO435" s="0"/>
      <c r="IP435" s="0"/>
      <c r="IQ435" s="0"/>
      <c r="IR435" s="0"/>
      <c r="IS435" s="0"/>
      <c r="IT435" s="0"/>
      <c r="IU435" s="0"/>
      <c r="IV435" s="0"/>
      <c r="IW435" s="0"/>
    </row>
    <row r="436" customFormat="false" ht="12.75" hidden="false" customHeight="false" outlineLevel="0" collapsed="false">
      <c r="A436" s="43"/>
      <c r="B436" s="11" t="n">
        <v>36447</v>
      </c>
      <c r="E436" s="68" t="s">
        <v>717</v>
      </c>
      <c r="F436" s="68" t="s">
        <v>1265</v>
      </c>
      <c r="G436" s="6" t="s">
        <v>60</v>
      </c>
      <c r="H436" s="5" t="n">
        <v>9801</v>
      </c>
      <c r="I436" s="1"/>
      <c r="J436" s="69"/>
      <c r="K436" s="1"/>
      <c r="L436" s="68"/>
      <c r="M436" s="68"/>
      <c r="N436" s="1" t="s">
        <v>152</v>
      </c>
      <c r="O436" s="1" t="s">
        <v>318</v>
      </c>
      <c r="Q436" s="1"/>
      <c r="R436" s="14" t="n">
        <v>0</v>
      </c>
      <c r="S436" s="14" t="n">
        <f aca="false">+R436-Q436</f>
        <v>0</v>
      </c>
      <c r="T436" s="15" t="s">
        <v>1266</v>
      </c>
      <c r="U436" s="1" t="n">
        <v>134</v>
      </c>
      <c r="V436" s="1" t="n">
        <v>133</v>
      </c>
      <c r="W436" s="1" t="n">
        <v>126</v>
      </c>
      <c r="X436" s="1" t="n">
        <v>126</v>
      </c>
      <c r="Y436" s="46" t="n">
        <f aca="false">+X436-V436</f>
        <v>-7</v>
      </c>
      <c r="Z436" s="14" t="n">
        <f aca="false">+X436-W436</f>
        <v>0</v>
      </c>
      <c r="AA436" s="47" t="s">
        <v>100</v>
      </c>
      <c r="AB436" s="48"/>
      <c r="AC436" s="45"/>
      <c r="AD436" s="5"/>
      <c r="AE436" s="5" t="n">
        <v>142400</v>
      </c>
      <c r="AF436" s="44" t="s">
        <v>70</v>
      </c>
      <c r="AG436" s="50"/>
      <c r="AH436" s="73"/>
      <c r="AI436" s="78"/>
      <c r="AJ436" s="52" t="s">
        <v>4</v>
      </c>
      <c r="AK436" s="1"/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  <c r="BC436" s="0"/>
      <c r="BD436" s="0"/>
      <c r="BE436" s="0"/>
      <c r="BF436" s="0"/>
      <c r="BG436" s="0"/>
      <c r="BH436" s="0"/>
      <c r="BI436" s="0"/>
      <c r="BJ436" s="0"/>
      <c r="BK436" s="0"/>
      <c r="BL436" s="0"/>
      <c r="BM436" s="0"/>
      <c r="BN436" s="0"/>
      <c r="BO436" s="0"/>
      <c r="BP436" s="0"/>
      <c r="BQ436" s="0"/>
      <c r="BR436" s="0"/>
      <c r="BS436" s="0"/>
      <c r="BT436" s="0"/>
      <c r="BU436" s="0"/>
      <c r="BV436" s="0"/>
      <c r="BW436" s="0"/>
      <c r="BX436" s="0"/>
      <c r="BY436" s="0"/>
      <c r="BZ436" s="0"/>
      <c r="CA436" s="0"/>
      <c r="CB436" s="0"/>
      <c r="CC436" s="0"/>
      <c r="CD436" s="0"/>
      <c r="CE436" s="0"/>
      <c r="CF436" s="0"/>
      <c r="CG436" s="0"/>
      <c r="CH436" s="0"/>
      <c r="CI436" s="0"/>
      <c r="CJ436" s="0"/>
      <c r="CK436" s="0"/>
      <c r="CL436" s="0"/>
      <c r="CM436" s="0"/>
      <c r="CN436" s="0"/>
      <c r="CO436" s="0"/>
      <c r="CP436" s="0"/>
      <c r="CQ436" s="0"/>
      <c r="CR436" s="0"/>
      <c r="CS436" s="0"/>
      <c r="CT436" s="0"/>
      <c r="CU436" s="0"/>
      <c r="CV436" s="0"/>
      <c r="CW436" s="0"/>
      <c r="CX436" s="0"/>
      <c r="CY436" s="0"/>
      <c r="CZ436" s="0"/>
      <c r="DA436" s="0"/>
      <c r="DB436" s="0"/>
      <c r="DC436" s="0"/>
      <c r="DD436" s="0"/>
      <c r="DE436" s="0"/>
      <c r="DF436" s="0"/>
      <c r="DG436" s="0"/>
      <c r="DH436" s="0"/>
      <c r="DI436" s="0"/>
      <c r="DJ436" s="0"/>
      <c r="DK436" s="0"/>
      <c r="DL436" s="0"/>
      <c r="DM436" s="0"/>
      <c r="DN436" s="0"/>
      <c r="DO436" s="0"/>
      <c r="DP436" s="0"/>
      <c r="DQ436" s="0"/>
      <c r="DR436" s="0"/>
      <c r="DS436" s="0"/>
      <c r="DT436" s="0"/>
      <c r="DU436" s="0"/>
      <c r="DV436" s="0"/>
      <c r="DW436" s="0"/>
      <c r="DX436" s="0"/>
      <c r="DY436" s="0"/>
      <c r="DZ436" s="0"/>
      <c r="EA436" s="0"/>
      <c r="EB436" s="0"/>
      <c r="EC436" s="0"/>
      <c r="ED436" s="0"/>
      <c r="EE436" s="0"/>
      <c r="EF436" s="0"/>
      <c r="EG436" s="0"/>
      <c r="EH436" s="0"/>
      <c r="EI436" s="0"/>
      <c r="EJ436" s="0"/>
      <c r="EK436" s="0"/>
      <c r="EL436" s="0"/>
      <c r="EM436" s="0"/>
      <c r="EN436" s="0"/>
      <c r="EO436" s="0"/>
      <c r="EP436" s="0"/>
      <c r="EQ436" s="0"/>
      <c r="ER436" s="0"/>
      <c r="ES436" s="0"/>
      <c r="ET436" s="0"/>
      <c r="EU436" s="0"/>
      <c r="EV436" s="0"/>
      <c r="EW436" s="0"/>
      <c r="EX436" s="0"/>
      <c r="EY436" s="0"/>
      <c r="EZ436" s="0"/>
      <c r="FA436" s="0"/>
      <c r="FB436" s="0"/>
      <c r="FC436" s="0"/>
      <c r="FD436" s="0"/>
      <c r="FE436" s="0"/>
      <c r="FF436" s="0"/>
      <c r="FG436" s="0"/>
      <c r="FH436" s="0"/>
      <c r="FI436" s="0"/>
      <c r="FJ436" s="0"/>
      <c r="FK436" s="0"/>
      <c r="FL436" s="0"/>
      <c r="FM436" s="0"/>
      <c r="FN436" s="0"/>
      <c r="FO436" s="0"/>
      <c r="FP436" s="0"/>
      <c r="FQ436" s="0"/>
      <c r="FR436" s="0"/>
      <c r="FS436" s="0"/>
      <c r="FT436" s="0"/>
      <c r="FU436" s="0"/>
      <c r="FV436" s="0"/>
      <c r="FW436" s="0"/>
      <c r="FX436" s="0"/>
      <c r="FY436" s="0"/>
      <c r="FZ436" s="0"/>
      <c r="GA436" s="0"/>
      <c r="GB436" s="0"/>
      <c r="GC436" s="0"/>
      <c r="GD436" s="0"/>
      <c r="GE436" s="0"/>
      <c r="GF436" s="0"/>
      <c r="GG436" s="0"/>
      <c r="GH436" s="0"/>
      <c r="GI436" s="0"/>
      <c r="GJ436" s="0"/>
      <c r="GK436" s="0"/>
      <c r="GL436" s="0"/>
      <c r="GM436" s="0"/>
      <c r="GN436" s="0"/>
      <c r="GO436" s="0"/>
      <c r="GP436" s="0"/>
      <c r="GQ436" s="0"/>
      <c r="GR436" s="0"/>
      <c r="GS436" s="0"/>
      <c r="GT436" s="0"/>
      <c r="GU436" s="0"/>
      <c r="GV436" s="0"/>
      <c r="GW436" s="0"/>
      <c r="GX436" s="0"/>
      <c r="GY436" s="0"/>
      <c r="GZ436" s="0"/>
      <c r="HA436" s="0"/>
      <c r="HB436" s="0"/>
      <c r="HC436" s="0"/>
      <c r="HD436" s="0"/>
      <c r="HE436" s="0"/>
      <c r="HF436" s="0"/>
      <c r="HG436" s="0"/>
      <c r="HH436" s="0"/>
      <c r="HI436" s="0"/>
      <c r="HJ436" s="0"/>
      <c r="HK436" s="0"/>
      <c r="HL436" s="0"/>
      <c r="HM436" s="0"/>
      <c r="HN436" s="0"/>
      <c r="HO436" s="0"/>
      <c r="HP436" s="0"/>
      <c r="HQ436" s="0"/>
      <c r="HR436" s="0"/>
      <c r="HS436" s="0"/>
      <c r="HT436" s="0"/>
      <c r="HU436" s="0"/>
      <c r="HV436" s="0"/>
      <c r="HW436" s="0"/>
      <c r="HX436" s="0"/>
      <c r="HY436" s="0"/>
      <c r="HZ436" s="0"/>
      <c r="IA436" s="0"/>
      <c r="IB436" s="0"/>
      <c r="IC436" s="0"/>
      <c r="ID436" s="0"/>
      <c r="IE436" s="0"/>
      <c r="IF436" s="0"/>
      <c r="IG436" s="0"/>
      <c r="IH436" s="0"/>
      <c r="II436" s="0"/>
      <c r="IJ436" s="0"/>
      <c r="IK436" s="0"/>
      <c r="IL436" s="0"/>
      <c r="IM436" s="0"/>
      <c r="IN436" s="0"/>
      <c r="IO436" s="0"/>
      <c r="IP436" s="0"/>
      <c r="IQ436" s="0"/>
      <c r="IR436" s="0"/>
      <c r="IS436" s="0"/>
      <c r="IT436" s="0"/>
      <c r="IU436" s="0"/>
      <c r="IV436" s="0"/>
      <c r="IW436" s="0"/>
    </row>
    <row r="437" customFormat="false" ht="12.75" hidden="false" customHeight="false" outlineLevel="0" collapsed="false">
      <c r="A437" s="43"/>
      <c r="B437" s="11" t="s">
        <v>42</v>
      </c>
      <c r="E437" s="3" t="s">
        <v>1267</v>
      </c>
      <c r="F437" s="3" t="s">
        <v>1268</v>
      </c>
      <c r="G437" s="6" t="s">
        <v>60</v>
      </c>
      <c r="H437" s="6" t="n">
        <v>4660</v>
      </c>
      <c r="I437" s="4" t="n">
        <v>441</v>
      </c>
      <c r="J437" s="4" t="s">
        <v>46</v>
      </c>
      <c r="L437" s="1" t="s">
        <v>47</v>
      </c>
      <c r="M437" s="3" t="s">
        <v>1267</v>
      </c>
      <c r="N437" s="45"/>
      <c r="O437" s="1" t="s">
        <v>62</v>
      </c>
      <c r="Q437" s="1" t="n">
        <v>182</v>
      </c>
      <c r="R437" s="1" t="n">
        <v>182</v>
      </c>
      <c r="S437" s="14" t="n">
        <f aca="false">+R437-Q437</f>
        <v>0</v>
      </c>
      <c r="T437" s="15" t="s">
        <v>63</v>
      </c>
      <c r="U437" s="1" t="n">
        <v>190</v>
      </c>
      <c r="V437" s="1" t="n">
        <v>190</v>
      </c>
      <c r="W437" s="1" t="n">
        <v>181</v>
      </c>
      <c r="X437" s="1" t="n">
        <v>181</v>
      </c>
      <c r="Y437" s="46" t="n">
        <f aca="false">+X437-V437</f>
        <v>-9</v>
      </c>
      <c r="Z437" s="14" t="n">
        <f aca="false">+X437-W437</f>
        <v>0</v>
      </c>
      <c r="AA437" s="47" t="s">
        <v>69</v>
      </c>
      <c r="AB437" s="48"/>
      <c r="AC437" s="45"/>
      <c r="AD437" s="45"/>
      <c r="AE437" s="5" t="n">
        <v>138958</v>
      </c>
      <c r="AF437" s="49" t="s">
        <v>52</v>
      </c>
      <c r="AG437" s="9" t="n">
        <v>0.33</v>
      </c>
      <c r="AH437" s="77" t="n">
        <v>9904</v>
      </c>
      <c r="AI437" s="1" t="s">
        <v>264</v>
      </c>
      <c r="AJ437" s="52" t="s">
        <v>4</v>
      </c>
      <c r="AK437" s="4" t="s">
        <v>1269</v>
      </c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  <c r="CE437" s="0"/>
      <c r="CF437" s="0"/>
      <c r="CG437" s="0"/>
      <c r="CH437" s="0"/>
      <c r="CI437" s="0"/>
      <c r="CJ437" s="0"/>
      <c r="CK437" s="0"/>
      <c r="CL437" s="0"/>
      <c r="CM437" s="0"/>
      <c r="CN437" s="0"/>
      <c r="CO437" s="0"/>
      <c r="CP437" s="0"/>
      <c r="CQ437" s="0"/>
      <c r="CR437" s="0"/>
      <c r="CS437" s="0"/>
      <c r="CT437" s="0"/>
      <c r="CU437" s="0"/>
      <c r="CV437" s="0"/>
      <c r="CW437" s="0"/>
      <c r="CX437" s="0"/>
      <c r="CY437" s="0"/>
      <c r="CZ437" s="0"/>
      <c r="DA437" s="0"/>
      <c r="DB437" s="0"/>
      <c r="DC437" s="0"/>
      <c r="DD437" s="0"/>
      <c r="DE437" s="0"/>
      <c r="DF437" s="0"/>
      <c r="DG437" s="0"/>
      <c r="DH437" s="0"/>
      <c r="DI437" s="0"/>
      <c r="DJ437" s="0"/>
      <c r="DK437" s="0"/>
      <c r="DL437" s="0"/>
      <c r="DM437" s="0"/>
      <c r="DN437" s="0"/>
      <c r="DO437" s="0"/>
      <c r="DP437" s="0"/>
      <c r="DQ437" s="0"/>
      <c r="DR437" s="0"/>
      <c r="DS437" s="0"/>
      <c r="DT437" s="0"/>
      <c r="DU437" s="0"/>
      <c r="DV437" s="0"/>
      <c r="DW437" s="0"/>
      <c r="DX437" s="0"/>
      <c r="DY437" s="0"/>
      <c r="DZ437" s="0"/>
      <c r="EA437" s="0"/>
      <c r="EB437" s="0"/>
      <c r="EC437" s="0"/>
      <c r="ED437" s="0"/>
      <c r="EE437" s="0"/>
      <c r="EF437" s="0"/>
      <c r="EG437" s="0"/>
      <c r="EH437" s="0"/>
      <c r="EI437" s="0"/>
      <c r="EJ437" s="0"/>
      <c r="EK437" s="0"/>
      <c r="EL437" s="0"/>
      <c r="EM437" s="0"/>
      <c r="EN437" s="0"/>
      <c r="EO437" s="0"/>
      <c r="EP437" s="0"/>
      <c r="EQ437" s="0"/>
      <c r="ER437" s="0"/>
      <c r="ES437" s="0"/>
      <c r="ET437" s="0"/>
      <c r="EU437" s="0"/>
      <c r="EV437" s="0"/>
      <c r="EW437" s="0"/>
      <c r="EX437" s="0"/>
      <c r="EY437" s="0"/>
      <c r="EZ437" s="0"/>
      <c r="FA437" s="0"/>
      <c r="FB437" s="0"/>
      <c r="FC437" s="0"/>
      <c r="FD437" s="0"/>
      <c r="FE437" s="0"/>
      <c r="FF437" s="0"/>
      <c r="FG437" s="0"/>
      <c r="FH437" s="0"/>
      <c r="FI437" s="0"/>
      <c r="FJ437" s="0"/>
      <c r="FK437" s="0"/>
      <c r="FL437" s="0"/>
      <c r="FM437" s="0"/>
      <c r="FN437" s="0"/>
      <c r="FO437" s="0"/>
      <c r="FP437" s="0"/>
      <c r="FQ437" s="0"/>
      <c r="FR437" s="0"/>
      <c r="FS437" s="0"/>
      <c r="FT437" s="0"/>
      <c r="FU437" s="0"/>
      <c r="FV437" s="0"/>
      <c r="FW437" s="0"/>
      <c r="FX437" s="0"/>
      <c r="FY437" s="0"/>
      <c r="FZ437" s="0"/>
      <c r="GA437" s="0"/>
      <c r="GB437" s="0"/>
      <c r="GC437" s="0"/>
      <c r="GD437" s="0"/>
      <c r="GE437" s="0"/>
      <c r="GF437" s="0"/>
      <c r="GG437" s="0"/>
      <c r="GH437" s="0"/>
      <c r="GI437" s="0"/>
      <c r="GJ437" s="0"/>
      <c r="GK437" s="0"/>
      <c r="GL437" s="0"/>
      <c r="GM437" s="0"/>
      <c r="GN437" s="0"/>
      <c r="GO437" s="0"/>
      <c r="GP437" s="0"/>
      <c r="GQ437" s="0"/>
      <c r="GR437" s="0"/>
      <c r="GS437" s="0"/>
      <c r="GT437" s="0"/>
      <c r="GU437" s="0"/>
      <c r="GV437" s="0"/>
      <c r="GW437" s="0"/>
      <c r="GX437" s="0"/>
      <c r="GY437" s="0"/>
      <c r="GZ437" s="0"/>
      <c r="HA437" s="0"/>
      <c r="HB437" s="0"/>
      <c r="HC437" s="0"/>
      <c r="HD437" s="0"/>
      <c r="HE437" s="0"/>
      <c r="HF437" s="0"/>
      <c r="HG437" s="0"/>
      <c r="HH437" s="0"/>
      <c r="HI437" s="0"/>
      <c r="HJ437" s="0"/>
      <c r="HK437" s="0"/>
      <c r="HL437" s="0"/>
      <c r="HM437" s="0"/>
      <c r="HN437" s="0"/>
      <c r="HO437" s="0"/>
      <c r="HP437" s="0"/>
      <c r="HQ437" s="0"/>
      <c r="HR437" s="0"/>
      <c r="HS437" s="0"/>
      <c r="HT437" s="0"/>
      <c r="HU437" s="0"/>
      <c r="HV437" s="0"/>
      <c r="HW437" s="0"/>
      <c r="HX437" s="0"/>
      <c r="HY437" s="0"/>
      <c r="HZ437" s="0"/>
      <c r="IA437" s="0"/>
      <c r="IB437" s="0"/>
      <c r="IC437" s="0"/>
      <c r="ID437" s="0"/>
      <c r="IE437" s="0"/>
      <c r="IF437" s="0"/>
      <c r="IG437" s="0"/>
      <c r="IH437" s="0"/>
      <c r="II437" s="0"/>
      <c r="IJ437" s="0"/>
      <c r="IK437" s="0"/>
      <c r="IL437" s="0"/>
      <c r="IM437" s="0"/>
      <c r="IN437" s="0"/>
      <c r="IO437" s="0"/>
      <c r="IP437" s="0"/>
      <c r="IQ437" s="0"/>
      <c r="IR437" s="0"/>
      <c r="IS437" s="0"/>
      <c r="IT437" s="0"/>
      <c r="IU437" s="0"/>
      <c r="IV437" s="0"/>
      <c r="IW437" s="0"/>
    </row>
    <row r="438" customFormat="false" ht="12.75" hidden="false" customHeight="false" outlineLevel="0" collapsed="false">
      <c r="A438" s="54"/>
      <c r="B438" s="55" t="s">
        <v>42</v>
      </c>
      <c r="C438" s="56"/>
      <c r="D438" s="57"/>
      <c r="E438" s="56" t="s">
        <v>1267</v>
      </c>
      <c r="F438" s="56" t="s">
        <v>1270</v>
      </c>
      <c r="G438" s="58" t="s">
        <v>60</v>
      </c>
      <c r="H438" s="58" t="n">
        <v>9640</v>
      </c>
      <c r="I438" s="57" t="n">
        <v>441</v>
      </c>
      <c r="J438" s="57" t="s">
        <v>46</v>
      </c>
      <c r="K438" s="57"/>
      <c r="L438" s="53" t="s">
        <v>47</v>
      </c>
      <c r="M438" s="56" t="s">
        <v>1267</v>
      </c>
      <c r="N438" s="0"/>
      <c r="O438" s="53" t="s">
        <v>62</v>
      </c>
      <c r="P438" s="60"/>
      <c r="Q438" s="53" t="n">
        <v>313</v>
      </c>
      <c r="R438" s="53" t="n">
        <v>313</v>
      </c>
      <c r="S438" s="61" t="n">
        <f aca="false">+R438-Q438</f>
        <v>0</v>
      </c>
      <c r="T438" s="15" t="s">
        <v>89</v>
      </c>
      <c r="U438" s="53" t="n">
        <v>301</v>
      </c>
      <c r="V438" s="53" t="n">
        <v>301</v>
      </c>
      <c r="W438" s="53" t="n">
        <v>275</v>
      </c>
      <c r="X438" s="53" t="n">
        <v>275</v>
      </c>
      <c r="Y438" s="46" t="n">
        <f aca="false">+X438-V438</f>
        <v>-26</v>
      </c>
      <c r="Z438" s="61" t="n">
        <f aca="false">+X438-W438</f>
        <v>0</v>
      </c>
      <c r="AA438" s="15" t="s">
        <v>63</v>
      </c>
      <c r="AB438" s="71"/>
      <c r="AD438" s="62" t="n">
        <v>370003</v>
      </c>
      <c r="AE438" s="62" t="n">
        <v>138958</v>
      </c>
      <c r="AF438" s="63" t="s">
        <v>52</v>
      </c>
      <c r="AG438" s="9" t="n">
        <v>0.174</v>
      </c>
      <c r="AH438" s="77" t="n">
        <v>9904</v>
      </c>
      <c r="AI438" s="53" t="s">
        <v>264</v>
      </c>
      <c r="AJ438" s="66" t="s">
        <v>4</v>
      </c>
      <c r="AK438" s="57" t="s">
        <v>1269</v>
      </c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  <c r="BC438" s="0"/>
      <c r="BD438" s="0"/>
      <c r="BE438" s="0"/>
      <c r="BF438" s="0"/>
      <c r="BG438" s="0"/>
      <c r="BH438" s="0"/>
      <c r="BI438" s="0"/>
      <c r="BJ438" s="0"/>
      <c r="BK438" s="0"/>
      <c r="BL438" s="0"/>
      <c r="BM438" s="0"/>
      <c r="BN438" s="0"/>
      <c r="BO438" s="0"/>
      <c r="BP438" s="0"/>
      <c r="BQ438" s="0"/>
      <c r="BR438" s="0"/>
      <c r="BS438" s="0"/>
      <c r="BT438" s="0"/>
      <c r="BU438" s="0"/>
      <c r="BV438" s="0"/>
      <c r="BW438" s="0"/>
      <c r="BX438" s="0"/>
      <c r="BY438" s="0"/>
      <c r="BZ438" s="0"/>
      <c r="CA438" s="0"/>
      <c r="CB438" s="0"/>
      <c r="CC438" s="0"/>
      <c r="CD438" s="0"/>
      <c r="CE438" s="0"/>
      <c r="CF438" s="0"/>
      <c r="CG438" s="0"/>
      <c r="CH438" s="0"/>
      <c r="CI438" s="0"/>
      <c r="CJ438" s="0"/>
      <c r="CK438" s="0"/>
      <c r="CL438" s="0"/>
      <c r="CM438" s="0"/>
      <c r="CN438" s="0"/>
      <c r="CO438" s="0"/>
      <c r="CP438" s="0"/>
      <c r="CQ438" s="0"/>
      <c r="CR438" s="0"/>
      <c r="CS438" s="0"/>
      <c r="CT438" s="0"/>
      <c r="CU438" s="0"/>
      <c r="CV438" s="0"/>
      <c r="CW438" s="0"/>
      <c r="CX438" s="0"/>
      <c r="CY438" s="0"/>
      <c r="CZ438" s="0"/>
      <c r="DA438" s="0"/>
      <c r="DB438" s="0"/>
      <c r="DC438" s="0"/>
      <c r="DD438" s="0"/>
      <c r="DE438" s="0"/>
      <c r="DF438" s="0"/>
      <c r="DG438" s="0"/>
      <c r="DH438" s="0"/>
      <c r="DI438" s="0"/>
      <c r="DJ438" s="0"/>
      <c r="DK438" s="0"/>
      <c r="DL438" s="0"/>
      <c r="DM438" s="0"/>
      <c r="DN438" s="0"/>
      <c r="DO438" s="0"/>
      <c r="DP438" s="0"/>
      <c r="DQ438" s="0"/>
      <c r="DR438" s="0"/>
      <c r="DS438" s="0"/>
      <c r="DT438" s="0"/>
      <c r="DU438" s="0"/>
      <c r="DV438" s="0"/>
      <c r="DW438" s="0"/>
      <c r="DX438" s="0"/>
      <c r="DY438" s="0"/>
      <c r="DZ438" s="0"/>
      <c r="EA438" s="0"/>
      <c r="EB438" s="0"/>
      <c r="EC438" s="0"/>
      <c r="ED438" s="0"/>
      <c r="EE438" s="0"/>
      <c r="EF438" s="0"/>
      <c r="EG438" s="0"/>
      <c r="EH438" s="0"/>
      <c r="EI438" s="0"/>
      <c r="EJ438" s="0"/>
      <c r="EK438" s="0"/>
      <c r="EL438" s="0"/>
      <c r="EM438" s="0"/>
      <c r="EN438" s="0"/>
      <c r="EO438" s="0"/>
      <c r="EP438" s="0"/>
      <c r="EQ438" s="0"/>
      <c r="ER438" s="0"/>
      <c r="ES438" s="0"/>
      <c r="ET438" s="0"/>
      <c r="EU438" s="0"/>
      <c r="EV438" s="0"/>
      <c r="EW438" s="0"/>
      <c r="EX438" s="0"/>
      <c r="EY438" s="0"/>
      <c r="EZ438" s="0"/>
      <c r="FA438" s="0"/>
      <c r="FB438" s="0"/>
      <c r="FC438" s="0"/>
      <c r="FD438" s="0"/>
      <c r="FE438" s="0"/>
      <c r="FF438" s="0"/>
      <c r="FG438" s="0"/>
      <c r="FH438" s="0"/>
      <c r="FI438" s="0"/>
      <c r="FJ438" s="0"/>
      <c r="FK438" s="0"/>
      <c r="FL438" s="0"/>
      <c r="FM438" s="0"/>
      <c r="FN438" s="0"/>
      <c r="FO438" s="0"/>
      <c r="FP438" s="0"/>
      <c r="FQ438" s="0"/>
      <c r="FR438" s="0"/>
      <c r="FS438" s="0"/>
      <c r="FT438" s="0"/>
      <c r="FU438" s="0"/>
      <c r="FV438" s="0"/>
      <c r="FW438" s="0"/>
      <c r="FX438" s="0"/>
      <c r="FY438" s="0"/>
      <c r="FZ438" s="0"/>
      <c r="GA438" s="0"/>
      <c r="GB438" s="0"/>
      <c r="GC438" s="0"/>
      <c r="GD438" s="0"/>
      <c r="GE438" s="0"/>
      <c r="GF438" s="0"/>
      <c r="GG438" s="0"/>
      <c r="GH438" s="0"/>
      <c r="GI438" s="0"/>
      <c r="GJ438" s="0"/>
      <c r="GK438" s="0"/>
      <c r="GL438" s="0"/>
      <c r="GM438" s="0"/>
      <c r="GN438" s="0"/>
      <c r="GO438" s="0"/>
      <c r="GP438" s="0"/>
      <c r="GQ438" s="0"/>
      <c r="GR438" s="0"/>
      <c r="GS438" s="0"/>
      <c r="GT438" s="0"/>
      <c r="GU438" s="0"/>
      <c r="GV438" s="0"/>
      <c r="GW438" s="0"/>
      <c r="GX438" s="0"/>
      <c r="GY438" s="0"/>
      <c r="GZ438" s="0"/>
      <c r="HA438" s="0"/>
      <c r="HB438" s="0"/>
      <c r="HC438" s="0"/>
      <c r="HD438" s="0"/>
      <c r="HE438" s="0"/>
      <c r="HF438" s="0"/>
      <c r="HG438" s="0"/>
      <c r="HH438" s="0"/>
      <c r="HI438" s="0"/>
      <c r="HJ438" s="0"/>
      <c r="HK438" s="0"/>
      <c r="HL438" s="0"/>
      <c r="HM438" s="0"/>
      <c r="HN438" s="0"/>
      <c r="HO438" s="0"/>
      <c r="HP438" s="0"/>
      <c r="HQ438" s="0"/>
      <c r="HR438" s="0"/>
      <c r="HS438" s="0"/>
      <c r="HT438" s="0"/>
      <c r="HU438" s="0"/>
      <c r="HV438" s="0"/>
      <c r="HW438" s="0"/>
      <c r="HX438" s="0"/>
      <c r="HY438" s="0"/>
      <c r="HZ438" s="0"/>
      <c r="IA438" s="0"/>
      <c r="IB438" s="0"/>
      <c r="IC438" s="0"/>
      <c r="ID438" s="0"/>
      <c r="IE438" s="0"/>
      <c r="IF438" s="0"/>
      <c r="IG438" s="0"/>
      <c r="IH438" s="0"/>
      <c r="II438" s="0"/>
      <c r="IJ438" s="0"/>
      <c r="IK438" s="0"/>
      <c r="IL438" s="0"/>
      <c r="IM438" s="0"/>
      <c r="IN438" s="0"/>
      <c r="IO438" s="0"/>
      <c r="IP438" s="0"/>
      <c r="IQ438" s="0"/>
      <c r="IR438" s="0"/>
      <c r="IS438" s="0"/>
      <c r="IT438" s="0"/>
      <c r="IU438" s="0"/>
      <c r="IV438" s="0"/>
      <c r="IW438" s="0"/>
    </row>
    <row r="439" customFormat="false" ht="12.75" hidden="false" customHeight="false" outlineLevel="0" collapsed="false">
      <c r="A439" s="43"/>
      <c r="B439" s="11" t="s">
        <v>42</v>
      </c>
      <c r="E439" s="68" t="s">
        <v>1267</v>
      </c>
      <c r="F439" s="68" t="s">
        <v>1271</v>
      </c>
      <c r="G439" s="6" t="s">
        <v>60</v>
      </c>
      <c r="H439" s="5" t="n">
        <v>9739</v>
      </c>
      <c r="I439" s="1"/>
      <c r="J439" s="69"/>
      <c r="K439" s="1"/>
      <c r="L439" s="68"/>
      <c r="M439" s="68" t="s">
        <v>1272</v>
      </c>
      <c r="N439" s="1"/>
      <c r="O439" s="1" t="s">
        <v>62</v>
      </c>
      <c r="Q439" s="1" t="n">
        <v>114</v>
      </c>
      <c r="R439" s="1" t="n">
        <v>114</v>
      </c>
      <c r="S439" s="14" t="n">
        <f aca="false">+R439-Q439</f>
        <v>0</v>
      </c>
      <c r="T439" s="15" t="s">
        <v>63</v>
      </c>
      <c r="U439" s="1" t="n">
        <v>92</v>
      </c>
      <c r="V439" s="1" t="n">
        <v>92</v>
      </c>
      <c r="W439" s="1" t="n">
        <v>103</v>
      </c>
      <c r="X439" s="1" t="n">
        <v>103</v>
      </c>
      <c r="Y439" s="46" t="n">
        <f aca="false">+X439-V439</f>
        <v>11</v>
      </c>
      <c r="Z439" s="14" t="n">
        <f aca="false">+X439-W439</f>
        <v>0</v>
      </c>
      <c r="AA439" s="47" t="s">
        <v>69</v>
      </c>
      <c r="AB439" s="48"/>
      <c r="AC439" s="45"/>
      <c r="AD439" s="5" t="n">
        <v>370008</v>
      </c>
      <c r="AE439" s="5" t="n">
        <v>138958</v>
      </c>
      <c r="AF439" s="44" t="s">
        <v>52</v>
      </c>
      <c r="AG439" s="50" t="n">
        <v>0.182</v>
      </c>
      <c r="AH439" s="51" t="n">
        <v>9812</v>
      </c>
      <c r="AI439" s="52" t="s">
        <v>81</v>
      </c>
      <c r="AJ439" s="52" t="s">
        <v>4</v>
      </c>
      <c r="AK439" s="1" t="s">
        <v>1269</v>
      </c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  <c r="CE439" s="0"/>
      <c r="CF439" s="0"/>
      <c r="CG439" s="0"/>
      <c r="CH439" s="0"/>
      <c r="CI439" s="0"/>
      <c r="CJ439" s="0"/>
      <c r="CK439" s="0"/>
      <c r="CL439" s="0"/>
      <c r="CM439" s="0"/>
      <c r="CN439" s="0"/>
      <c r="CO439" s="0"/>
      <c r="CP439" s="0"/>
      <c r="CQ439" s="0"/>
      <c r="CR439" s="0"/>
      <c r="CS439" s="0"/>
      <c r="CT439" s="0"/>
      <c r="CU439" s="0"/>
      <c r="CV439" s="0"/>
      <c r="CW439" s="0"/>
      <c r="CX439" s="0"/>
      <c r="CY439" s="0"/>
      <c r="CZ439" s="0"/>
      <c r="DA439" s="0"/>
      <c r="DB439" s="0"/>
      <c r="DC439" s="0"/>
      <c r="DD439" s="0"/>
      <c r="DE439" s="0"/>
      <c r="DF439" s="0"/>
      <c r="DG439" s="0"/>
      <c r="DH439" s="0"/>
      <c r="DI439" s="0"/>
      <c r="DJ439" s="0"/>
      <c r="DK439" s="0"/>
      <c r="DL439" s="0"/>
      <c r="DM439" s="0"/>
      <c r="DN439" s="0"/>
      <c r="DO439" s="0"/>
      <c r="DP439" s="0"/>
      <c r="DQ439" s="0"/>
      <c r="DR439" s="0"/>
      <c r="DS439" s="0"/>
      <c r="DT439" s="0"/>
      <c r="DU439" s="0"/>
      <c r="DV439" s="0"/>
      <c r="DW439" s="0"/>
      <c r="DX439" s="0"/>
      <c r="DY439" s="0"/>
      <c r="DZ439" s="0"/>
      <c r="EA439" s="0"/>
      <c r="EB439" s="0"/>
      <c r="EC439" s="0"/>
      <c r="ED439" s="0"/>
      <c r="EE439" s="0"/>
      <c r="EF439" s="0"/>
      <c r="EG439" s="0"/>
      <c r="EH439" s="0"/>
      <c r="EI439" s="0"/>
      <c r="EJ439" s="0"/>
      <c r="EK439" s="0"/>
      <c r="EL439" s="0"/>
      <c r="EM439" s="0"/>
      <c r="EN439" s="0"/>
      <c r="EO439" s="0"/>
      <c r="EP439" s="0"/>
      <c r="EQ439" s="0"/>
      <c r="ER439" s="0"/>
      <c r="ES439" s="0"/>
      <c r="ET439" s="0"/>
      <c r="EU439" s="0"/>
      <c r="EV439" s="0"/>
      <c r="EW439" s="0"/>
      <c r="EX439" s="0"/>
      <c r="EY439" s="0"/>
      <c r="EZ439" s="0"/>
      <c r="FA439" s="0"/>
      <c r="FB439" s="0"/>
      <c r="FC439" s="0"/>
      <c r="FD439" s="0"/>
      <c r="FE439" s="0"/>
      <c r="FF439" s="0"/>
      <c r="FG439" s="0"/>
      <c r="FH439" s="0"/>
      <c r="FI439" s="0"/>
      <c r="FJ439" s="0"/>
      <c r="FK439" s="0"/>
      <c r="FL439" s="0"/>
      <c r="FM439" s="0"/>
      <c r="FN439" s="0"/>
      <c r="FO439" s="0"/>
      <c r="FP439" s="0"/>
      <c r="FQ439" s="0"/>
      <c r="FR439" s="0"/>
      <c r="FS439" s="0"/>
      <c r="FT439" s="0"/>
      <c r="FU439" s="0"/>
      <c r="FV439" s="0"/>
      <c r="FW439" s="0"/>
      <c r="FX439" s="0"/>
      <c r="FY439" s="0"/>
      <c r="FZ439" s="0"/>
      <c r="GA439" s="0"/>
      <c r="GB439" s="0"/>
      <c r="GC439" s="0"/>
      <c r="GD439" s="0"/>
      <c r="GE439" s="0"/>
      <c r="GF439" s="0"/>
      <c r="GG439" s="0"/>
      <c r="GH439" s="0"/>
      <c r="GI439" s="0"/>
      <c r="GJ439" s="0"/>
      <c r="GK439" s="0"/>
      <c r="GL439" s="0"/>
      <c r="GM439" s="0"/>
      <c r="GN439" s="0"/>
      <c r="GO439" s="0"/>
      <c r="GP439" s="0"/>
      <c r="GQ439" s="0"/>
      <c r="GR439" s="0"/>
      <c r="GS439" s="0"/>
      <c r="GT439" s="0"/>
      <c r="GU439" s="0"/>
      <c r="GV439" s="0"/>
      <c r="GW439" s="0"/>
      <c r="GX439" s="0"/>
      <c r="GY439" s="0"/>
      <c r="GZ439" s="0"/>
      <c r="HA439" s="0"/>
      <c r="HB439" s="0"/>
      <c r="HC439" s="0"/>
      <c r="HD439" s="0"/>
      <c r="HE439" s="0"/>
      <c r="HF439" s="0"/>
      <c r="HG439" s="0"/>
      <c r="HH439" s="0"/>
      <c r="HI439" s="0"/>
      <c r="HJ439" s="0"/>
      <c r="HK439" s="0"/>
      <c r="HL439" s="0"/>
      <c r="HM439" s="0"/>
      <c r="HN439" s="0"/>
      <c r="HO439" s="0"/>
      <c r="HP439" s="0"/>
      <c r="HQ439" s="0"/>
      <c r="HR439" s="0"/>
      <c r="HS439" s="0"/>
      <c r="HT439" s="0"/>
      <c r="HU439" s="0"/>
      <c r="HV439" s="0"/>
      <c r="HW439" s="0"/>
      <c r="HX439" s="0"/>
      <c r="HY439" s="0"/>
      <c r="HZ439" s="0"/>
      <c r="IA439" s="0"/>
      <c r="IB439" s="0"/>
      <c r="IC439" s="0"/>
      <c r="ID439" s="0"/>
      <c r="IE439" s="0"/>
      <c r="IF439" s="0"/>
      <c r="IG439" s="0"/>
      <c r="IH439" s="0"/>
      <c r="II439" s="0"/>
      <c r="IJ439" s="0"/>
      <c r="IK439" s="0"/>
      <c r="IL439" s="0"/>
      <c r="IM439" s="0"/>
      <c r="IN439" s="0"/>
      <c r="IO439" s="0"/>
      <c r="IP439" s="0"/>
      <c r="IQ439" s="0"/>
      <c r="IR439" s="0"/>
      <c r="IS439" s="0"/>
      <c r="IT439" s="0"/>
      <c r="IU439" s="0"/>
      <c r="IV439" s="0"/>
      <c r="IW439" s="0"/>
    </row>
    <row r="440" customFormat="false" ht="12.75" hidden="false" customHeight="false" outlineLevel="0" collapsed="false">
      <c r="A440" s="54"/>
      <c r="B440" s="55" t="s">
        <v>42</v>
      </c>
      <c r="C440" s="70"/>
      <c r="D440" s="53"/>
      <c r="E440" s="56" t="s">
        <v>1273</v>
      </c>
      <c r="F440" s="56" t="s">
        <v>1274</v>
      </c>
      <c r="G440" s="58" t="s">
        <v>60</v>
      </c>
      <c r="H440" s="58" t="n">
        <v>6597</v>
      </c>
      <c r="I440" s="57" t="n">
        <v>601</v>
      </c>
      <c r="J440" s="57" t="s">
        <v>46</v>
      </c>
      <c r="K440" s="57"/>
      <c r="L440" s="53" t="s">
        <v>47</v>
      </c>
      <c r="M440" s="56" t="s">
        <v>1275</v>
      </c>
      <c r="N440" s="0"/>
      <c r="O440" s="53" t="s">
        <v>98</v>
      </c>
      <c r="P440" s="60"/>
      <c r="Q440" s="53" t="n">
        <v>278</v>
      </c>
      <c r="R440" s="53" t="n">
        <v>278</v>
      </c>
      <c r="S440" s="61" t="n">
        <f aca="false">+R440-Q440</f>
        <v>0</v>
      </c>
      <c r="T440" s="47" t="s">
        <v>89</v>
      </c>
      <c r="U440" s="53" t="n">
        <v>270</v>
      </c>
      <c r="V440" s="53" t="n">
        <v>270</v>
      </c>
      <c r="W440" s="53" t="n">
        <v>322</v>
      </c>
      <c r="X440" s="53" t="n">
        <v>322</v>
      </c>
      <c r="Y440" s="46" t="n">
        <f aca="false">+X440-V440</f>
        <v>52</v>
      </c>
      <c r="Z440" s="61" t="n">
        <f aca="false">+X440-W440</f>
        <v>0</v>
      </c>
      <c r="AA440" s="15" t="s">
        <v>63</v>
      </c>
      <c r="AB440" s="71"/>
      <c r="AD440" s="62" t="n">
        <v>370004</v>
      </c>
      <c r="AE440" s="62" t="n">
        <v>133264</v>
      </c>
      <c r="AF440" s="63" t="s">
        <v>52</v>
      </c>
      <c r="AG440" s="9" t="n">
        <v>0.33</v>
      </c>
      <c r="AH440" s="67" t="n">
        <v>9904</v>
      </c>
      <c r="AI440" s="5" t="s">
        <v>71</v>
      </c>
      <c r="AJ440" s="66" t="s">
        <v>4</v>
      </c>
      <c r="AK440" s="57" t="s">
        <v>1276</v>
      </c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  <c r="BC440" s="0"/>
      <c r="BD440" s="0"/>
      <c r="BE440" s="0"/>
      <c r="BF440" s="0"/>
      <c r="BG440" s="0"/>
      <c r="BH440" s="0"/>
      <c r="BI440" s="0"/>
      <c r="BJ440" s="0"/>
      <c r="BK440" s="0"/>
      <c r="BL440" s="0"/>
      <c r="BM440" s="0"/>
      <c r="BN440" s="0"/>
      <c r="BO440" s="0"/>
      <c r="BP440" s="0"/>
      <c r="BQ440" s="0"/>
      <c r="BR440" s="0"/>
      <c r="BS440" s="0"/>
      <c r="BT440" s="0"/>
      <c r="BU440" s="0"/>
      <c r="BV440" s="0"/>
      <c r="BW440" s="0"/>
      <c r="BX440" s="0"/>
      <c r="BY440" s="0"/>
      <c r="BZ440" s="0"/>
      <c r="CA440" s="0"/>
      <c r="CB440" s="0"/>
      <c r="CC440" s="0"/>
      <c r="CD440" s="0"/>
      <c r="CE440" s="0"/>
      <c r="CF440" s="0"/>
      <c r="CG440" s="0"/>
      <c r="CH440" s="0"/>
      <c r="CI440" s="0"/>
      <c r="CJ440" s="0"/>
      <c r="CK440" s="0"/>
      <c r="CL440" s="0"/>
      <c r="CM440" s="0"/>
      <c r="CN440" s="0"/>
      <c r="CO440" s="0"/>
      <c r="CP440" s="0"/>
      <c r="CQ440" s="0"/>
      <c r="CR440" s="0"/>
      <c r="CS440" s="0"/>
      <c r="CT440" s="0"/>
      <c r="CU440" s="0"/>
      <c r="CV440" s="0"/>
      <c r="CW440" s="0"/>
      <c r="CX440" s="0"/>
      <c r="CY440" s="0"/>
      <c r="CZ440" s="0"/>
      <c r="DA440" s="0"/>
      <c r="DB440" s="0"/>
      <c r="DC440" s="0"/>
      <c r="DD440" s="0"/>
      <c r="DE440" s="0"/>
      <c r="DF440" s="0"/>
      <c r="DG440" s="0"/>
      <c r="DH440" s="0"/>
      <c r="DI440" s="0"/>
      <c r="DJ440" s="0"/>
      <c r="DK440" s="0"/>
      <c r="DL440" s="0"/>
      <c r="DM440" s="0"/>
      <c r="DN440" s="0"/>
      <c r="DO440" s="0"/>
      <c r="DP440" s="0"/>
      <c r="DQ440" s="0"/>
      <c r="DR440" s="0"/>
      <c r="DS440" s="0"/>
      <c r="DT440" s="0"/>
      <c r="DU440" s="0"/>
      <c r="DV440" s="0"/>
      <c r="DW440" s="0"/>
      <c r="DX440" s="0"/>
      <c r="DY440" s="0"/>
      <c r="DZ440" s="0"/>
      <c r="EA440" s="0"/>
      <c r="EB440" s="0"/>
      <c r="EC440" s="0"/>
      <c r="ED440" s="0"/>
      <c r="EE440" s="0"/>
      <c r="EF440" s="0"/>
      <c r="EG440" s="0"/>
      <c r="EH440" s="0"/>
      <c r="EI440" s="0"/>
      <c r="EJ440" s="0"/>
      <c r="EK440" s="0"/>
      <c r="EL440" s="0"/>
      <c r="EM440" s="0"/>
      <c r="EN440" s="0"/>
      <c r="EO440" s="0"/>
      <c r="EP440" s="0"/>
      <c r="EQ440" s="0"/>
      <c r="ER440" s="0"/>
      <c r="ES440" s="0"/>
      <c r="ET440" s="0"/>
      <c r="EU440" s="0"/>
      <c r="EV440" s="0"/>
      <c r="EW440" s="0"/>
      <c r="EX440" s="0"/>
      <c r="EY440" s="0"/>
      <c r="EZ440" s="0"/>
      <c r="FA440" s="0"/>
      <c r="FB440" s="0"/>
      <c r="FC440" s="0"/>
      <c r="FD440" s="0"/>
      <c r="FE440" s="0"/>
      <c r="FF440" s="0"/>
      <c r="FG440" s="0"/>
      <c r="FH440" s="0"/>
      <c r="FI440" s="0"/>
      <c r="FJ440" s="0"/>
      <c r="FK440" s="0"/>
      <c r="FL440" s="0"/>
      <c r="FM440" s="0"/>
      <c r="FN440" s="0"/>
      <c r="FO440" s="0"/>
      <c r="FP440" s="0"/>
      <c r="FQ440" s="0"/>
      <c r="FR440" s="0"/>
      <c r="FS440" s="0"/>
      <c r="FT440" s="0"/>
      <c r="FU440" s="0"/>
      <c r="FV440" s="0"/>
      <c r="FW440" s="0"/>
      <c r="FX440" s="0"/>
      <c r="FY440" s="0"/>
      <c r="FZ440" s="0"/>
      <c r="GA440" s="0"/>
      <c r="GB440" s="0"/>
      <c r="GC440" s="0"/>
      <c r="GD440" s="0"/>
      <c r="GE440" s="0"/>
      <c r="GF440" s="0"/>
      <c r="GG440" s="0"/>
      <c r="GH440" s="0"/>
      <c r="GI440" s="0"/>
      <c r="GJ440" s="0"/>
      <c r="GK440" s="0"/>
      <c r="GL440" s="0"/>
      <c r="GM440" s="0"/>
      <c r="GN440" s="0"/>
      <c r="GO440" s="0"/>
      <c r="GP440" s="0"/>
      <c r="GQ440" s="0"/>
      <c r="GR440" s="0"/>
      <c r="GS440" s="0"/>
      <c r="GT440" s="0"/>
      <c r="GU440" s="0"/>
      <c r="GV440" s="0"/>
      <c r="GW440" s="0"/>
      <c r="GX440" s="0"/>
      <c r="GY440" s="0"/>
      <c r="GZ440" s="0"/>
      <c r="HA440" s="0"/>
      <c r="HB440" s="0"/>
      <c r="HC440" s="0"/>
      <c r="HD440" s="0"/>
      <c r="HE440" s="0"/>
      <c r="HF440" s="0"/>
      <c r="HG440" s="0"/>
      <c r="HH440" s="0"/>
      <c r="HI440" s="0"/>
      <c r="HJ440" s="0"/>
      <c r="HK440" s="0"/>
      <c r="HL440" s="0"/>
      <c r="HM440" s="0"/>
      <c r="HN440" s="0"/>
      <c r="HO440" s="0"/>
      <c r="HP440" s="0"/>
      <c r="HQ440" s="0"/>
      <c r="HR440" s="0"/>
      <c r="HS440" s="0"/>
      <c r="HT440" s="0"/>
      <c r="HU440" s="0"/>
      <c r="HV440" s="0"/>
      <c r="HW440" s="0"/>
      <c r="HX440" s="0"/>
      <c r="HY440" s="0"/>
      <c r="HZ440" s="0"/>
      <c r="IA440" s="0"/>
      <c r="IB440" s="0"/>
      <c r="IC440" s="0"/>
      <c r="ID440" s="0"/>
      <c r="IE440" s="0"/>
      <c r="IF440" s="0"/>
      <c r="IG440" s="0"/>
      <c r="IH440" s="0"/>
      <c r="II440" s="0"/>
      <c r="IJ440" s="0"/>
      <c r="IK440" s="0"/>
      <c r="IL440" s="0"/>
      <c r="IM440" s="0"/>
      <c r="IN440" s="0"/>
      <c r="IO440" s="0"/>
      <c r="IP440" s="0"/>
      <c r="IQ440" s="0"/>
      <c r="IR440" s="0"/>
      <c r="IS440" s="0"/>
      <c r="IT440" s="0"/>
      <c r="IU440" s="0"/>
      <c r="IV440" s="0"/>
      <c r="IW440" s="0"/>
    </row>
    <row r="441" customFormat="false" ht="12.75" hidden="false" customHeight="false" outlineLevel="0" collapsed="false">
      <c r="A441" s="43"/>
      <c r="B441" s="11" t="s">
        <v>42</v>
      </c>
      <c r="E441" s="3" t="s">
        <v>1277</v>
      </c>
      <c r="F441" s="3" t="s">
        <v>1278</v>
      </c>
      <c r="G441" s="6" t="s">
        <v>60</v>
      </c>
      <c r="H441" s="6" t="n">
        <v>6685</v>
      </c>
      <c r="I441" s="4" t="n">
        <v>765</v>
      </c>
      <c r="J441" s="4" t="s">
        <v>46</v>
      </c>
      <c r="L441" s="1" t="s">
        <v>47</v>
      </c>
      <c r="M441" s="3" t="s">
        <v>1279</v>
      </c>
      <c r="N441" s="45"/>
      <c r="O441" s="1" t="s">
        <v>68</v>
      </c>
      <c r="Q441" s="1" t="n">
        <v>204</v>
      </c>
      <c r="R441" s="1" t="n">
        <v>204</v>
      </c>
      <c r="S441" s="14" t="n">
        <f aca="false">+R441-Q441</f>
        <v>0</v>
      </c>
      <c r="T441" s="15" t="s">
        <v>93</v>
      </c>
      <c r="U441" s="1" t="n">
        <v>192</v>
      </c>
      <c r="V441" s="1" t="n">
        <v>192</v>
      </c>
      <c r="W441" s="1" t="n">
        <v>196</v>
      </c>
      <c r="X441" s="1" t="n">
        <v>196</v>
      </c>
      <c r="Y441" s="46" t="n">
        <f aca="false">+X441-V441</f>
        <v>4</v>
      </c>
      <c r="Z441" s="14" t="n">
        <f aca="false">+X441-W441</f>
        <v>0</v>
      </c>
      <c r="AA441" s="47" t="s">
        <v>69</v>
      </c>
      <c r="AB441" s="48"/>
      <c r="AC441" s="45"/>
      <c r="AD441" s="5" t="n">
        <v>358925</v>
      </c>
      <c r="AE441" s="5" t="n">
        <v>138615</v>
      </c>
      <c r="AF441" s="49" t="s">
        <v>52</v>
      </c>
      <c r="AG441" s="50" t="n">
        <v>0.33</v>
      </c>
      <c r="AH441" s="51" t="n">
        <v>9906</v>
      </c>
      <c r="AI441" s="52" t="s">
        <v>71</v>
      </c>
      <c r="AJ441" s="52" t="s">
        <v>4</v>
      </c>
      <c r="AK441" s="4" t="s">
        <v>1280</v>
      </c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  <c r="BC441" s="0"/>
      <c r="BD441" s="0"/>
      <c r="BE441" s="0"/>
      <c r="BF441" s="0"/>
      <c r="BG441" s="0"/>
      <c r="BH441" s="0"/>
      <c r="BI441" s="0"/>
      <c r="BJ441" s="0"/>
      <c r="BK441" s="0"/>
      <c r="BL441" s="0"/>
      <c r="BM441" s="0"/>
      <c r="BN441" s="0"/>
      <c r="BO441" s="0"/>
      <c r="BP441" s="0"/>
      <c r="BQ441" s="0"/>
      <c r="BR441" s="0"/>
      <c r="BS441" s="0"/>
      <c r="BT441" s="0"/>
      <c r="BU441" s="0"/>
      <c r="BV441" s="0"/>
      <c r="BW441" s="0"/>
      <c r="BX441" s="0"/>
      <c r="BY441" s="0"/>
      <c r="BZ441" s="0"/>
      <c r="CA441" s="0"/>
      <c r="CB441" s="0"/>
      <c r="CC441" s="0"/>
      <c r="CD441" s="0"/>
      <c r="CE441" s="0"/>
      <c r="CF441" s="0"/>
      <c r="CG441" s="0"/>
      <c r="CH441" s="0"/>
      <c r="CI441" s="0"/>
      <c r="CJ441" s="0"/>
      <c r="CK441" s="0"/>
      <c r="CL441" s="0"/>
      <c r="CM441" s="0"/>
      <c r="CN441" s="0"/>
      <c r="CO441" s="0"/>
      <c r="CP441" s="0"/>
      <c r="CQ441" s="0"/>
      <c r="CR441" s="0"/>
      <c r="CS441" s="0"/>
      <c r="CT441" s="0"/>
      <c r="CU441" s="0"/>
      <c r="CV441" s="0"/>
      <c r="CW441" s="0"/>
      <c r="CX441" s="0"/>
      <c r="CY441" s="0"/>
      <c r="CZ441" s="0"/>
      <c r="DA441" s="0"/>
      <c r="DB441" s="0"/>
      <c r="DC441" s="0"/>
      <c r="DD441" s="0"/>
      <c r="DE441" s="0"/>
      <c r="DF441" s="0"/>
      <c r="DG441" s="0"/>
      <c r="DH441" s="0"/>
      <c r="DI441" s="0"/>
      <c r="DJ441" s="0"/>
      <c r="DK441" s="0"/>
      <c r="DL441" s="0"/>
      <c r="DM441" s="0"/>
      <c r="DN441" s="0"/>
      <c r="DO441" s="0"/>
      <c r="DP441" s="0"/>
      <c r="DQ441" s="0"/>
      <c r="DR441" s="0"/>
      <c r="DS441" s="0"/>
      <c r="DT441" s="0"/>
      <c r="DU441" s="0"/>
      <c r="DV441" s="0"/>
      <c r="DW441" s="0"/>
      <c r="DX441" s="0"/>
      <c r="DY441" s="0"/>
      <c r="DZ441" s="0"/>
      <c r="EA441" s="0"/>
      <c r="EB441" s="0"/>
      <c r="EC441" s="0"/>
      <c r="ED441" s="0"/>
      <c r="EE441" s="0"/>
      <c r="EF441" s="0"/>
      <c r="EG441" s="0"/>
      <c r="EH441" s="0"/>
      <c r="EI441" s="0"/>
      <c r="EJ441" s="0"/>
      <c r="EK441" s="0"/>
      <c r="EL441" s="0"/>
      <c r="EM441" s="0"/>
      <c r="EN441" s="0"/>
      <c r="EO441" s="0"/>
      <c r="EP441" s="0"/>
      <c r="EQ441" s="0"/>
      <c r="ER441" s="0"/>
      <c r="ES441" s="0"/>
      <c r="ET441" s="0"/>
      <c r="EU441" s="0"/>
      <c r="EV441" s="0"/>
      <c r="EW441" s="0"/>
      <c r="EX441" s="0"/>
      <c r="EY441" s="0"/>
      <c r="EZ441" s="0"/>
      <c r="FA441" s="0"/>
      <c r="FB441" s="0"/>
      <c r="FC441" s="0"/>
      <c r="FD441" s="0"/>
      <c r="FE441" s="0"/>
      <c r="FF441" s="0"/>
      <c r="FG441" s="0"/>
      <c r="FH441" s="0"/>
      <c r="FI441" s="0"/>
      <c r="FJ441" s="0"/>
      <c r="FK441" s="0"/>
      <c r="FL441" s="0"/>
      <c r="FM441" s="0"/>
      <c r="FN441" s="0"/>
      <c r="FO441" s="0"/>
      <c r="FP441" s="0"/>
      <c r="FQ441" s="0"/>
      <c r="FR441" s="0"/>
      <c r="FS441" s="0"/>
      <c r="FT441" s="0"/>
      <c r="FU441" s="0"/>
      <c r="FV441" s="0"/>
      <c r="FW441" s="0"/>
      <c r="FX441" s="0"/>
      <c r="FY441" s="0"/>
      <c r="FZ441" s="0"/>
      <c r="GA441" s="0"/>
      <c r="GB441" s="0"/>
      <c r="GC441" s="0"/>
      <c r="GD441" s="0"/>
      <c r="GE441" s="0"/>
      <c r="GF441" s="0"/>
      <c r="GG441" s="0"/>
      <c r="GH441" s="0"/>
      <c r="GI441" s="0"/>
      <c r="GJ441" s="0"/>
      <c r="GK441" s="0"/>
      <c r="GL441" s="0"/>
      <c r="GM441" s="0"/>
      <c r="GN441" s="0"/>
      <c r="GO441" s="0"/>
      <c r="GP441" s="0"/>
      <c r="GQ441" s="0"/>
      <c r="GR441" s="0"/>
      <c r="GS441" s="0"/>
      <c r="GT441" s="0"/>
      <c r="GU441" s="0"/>
      <c r="GV441" s="0"/>
      <c r="GW441" s="0"/>
      <c r="GX441" s="0"/>
      <c r="GY441" s="0"/>
      <c r="GZ441" s="0"/>
      <c r="HA441" s="0"/>
      <c r="HB441" s="0"/>
      <c r="HC441" s="0"/>
      <c r="HD441" s="0"/>
      <c r="HE441" s="0"/>
      <c r="HF441" s="0"/>
      <c r="HG441" s="0"/>
      <c r="HH441" s="0"/>
      <c r="HI441" s="0"/>
      <c r="HJ441" s="0"/>
      <c r="HK441" s="0"/>
      <c r="HL441" s="0"/>
      <c r="HM441" s="0"/>
      <c r="HN441" s="0"/>
      <c r="HO441" s="0"/>
      <c r="HP441" s="0"/>
      <c r="HQ441" s="0"/>
      <c r="HR441" s="0"/>
      <c r="HS441" s="0"/>
      <c r="HT441" s="0"/>
      <c r="HU441" s="0"/>
      <c r="HV441" s="0"/>
      <c r="HW441" s="0"/>
      <c r="HX441" s="0"/>
      <c r="HY441" s="0"/>
      <c r="HZ441" s="0"/>
      <c r="IA441" s="0"/>
      <c r="IB441" s="0"/>
      <c r="IC441" s="0"/>
      <c r="ID441" s="0"/>
      <c r="IE441" s="0"/>
      <c r="IF441" s="0"/>
      <c r="IG441" s="0"/>
      <c r="IH441" s="0"/>
      <c r="II441" s="0"/>
      <c r="IJ441" s="0"/>
      <c r="IK441" s="0"/>
      <c r="IL441" s="0"/>
      <c r="IM441" s="0"/>
      <c r="IN441" s="0"/>
      <c r="IO441" s="0"/>
      <c r="IP441" s="0"/>
      <c r="IQ441" s="0"/>
      <c r="IR441" s="0"/>
      <c r="IS441" s="0"/>
      <c r="IT441" s="0"/>
      <c r="IU441" s="0"/>
      <c r="IV441" s="0"/>
      <c r="IW441" s="0"/>
    </row>
    <row r="442" customFormat="false" ht="12.75" hidden="false" customHeight="false" outlineLevel="0" collapsed="false">
      <c r="A442" s="43"/>
      <c r="B442" s="11" t="s">
        <v>42</v>
      </c>
      <c r="C442" s="68"/>
      <c r="D442" s="1"/>
      <c r="E442" s="3" t="s">
        <v>1277</v>
      </c>
      <c r="F442" s="3" t="s">
        <v>1281</v>
      </c>
      <c r="G442" s="6" t="s">
        <v>60</v>
      </c>
      <c r="H442" s="6" t="n">
        <v>6686</v>
      </c>
      <c r="I442" s="4" t="n">
        <v>765</v>
      </c>
      <c r="J442" s="4" t="s">
        <v>46</v>
      </c>
      <c r="L442" s="1" t="s">
        <v>47</v>
      </c>
      <c r="M442" s="3" t="s">
        <v>1279</v>
      </c>
      <c r="N442" s="45"/>
      <c r="O442" s="1" t="s">
        <v>68</v>
      </c>
      <c r="Q442" s="1" t="n">
        <v>128</v>
      </c>
      <c r="R442" s="1" t="n">
        <v>128</v>
      </c>
      <c r="S442" s="14" t="n">
        <f aca="false">+R442-Q442</f>
        <v>0</v>
      </c>
      <c r="T442" s="15" t="s">
        <v>1282</v>
      </c>
      <c r="U442" s="1" t="n">
        <v>122</v>
      </c>
      <c r="V442" s="1" t="n">
        <v>122</v>
      </c>
      <c r="W442" s="1" t="n">
        <v>125</v>
      </c>
      <c r="X442" s="1" t="n">
        <v>125</v>
      </c>
      <c r="Y442" s="46" t="n">
        <f aca="false">+X442-V442</f>
        <v>3</v>
      </c>
      <c r="Z442" s="14" t="n">
        <f aca="false">+X442-W442</f>
        <v>0</v>
      </c>
      <c r="AA442" s="47" t="s">
        <v>69</v>
      </c>
      <c r="AB442" s="48"/>
      <c r="AC442" s="45"/>
      <c r="AD442" s="5" t="n">
        <v>358926</v>
      </c>
      <c r="AE442" s="5" t="n">
        <v>133308</v>
      </c>
      <c r="AF442" s="49" t="s">
        <v>52</v>
      </c>
      <c r="AG442" s="50" t="n">
        <v>0.33</v>
      </c>
      <c r="AH442" s="51" t="n">
        <v>9906</v>
      </c>
      <c r="AI442" s="52" t="s">
        <v>71</v>
      </c>
      <c r="AJ442" s="52" t="s">
        <v>4</v>
      </c>
      <c r="AK442" s="4" t="s">
        <v>1280</v>
      </c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  <c r="BC442" s="0"/>
      <c r="BD442" s="0"/>
      <c r="BE442" s="0"/>
      <c r="BF442" s="0"/>
      <c r="BG442" s="0"/>
      <c r="BH442" s="0"/>
      <c r="BI442" s="0"/>
      <c r="BJ442" s="0"/>
      <c r="BK442" s="0"/>
      <c r="BL442" s="0"/>
      <c r="BM442" s="0"/>
      <c r="BN442" s="0"/>
      <c r="BO442" s="0"/>
      <c r="BP442" s="0"/>
      <c r="BQ442" s="0"/>
      <c r="BR442" s="0"/>
      <c r="BS442" s="0"/>
      <c r="BT442" s="0"/>
      <c r="BU442" s="0"/>
      <c r="BV442" s="0"/>
      <c r="BW442" s="0"/>
      <c r="BX442" s="0"/>
      <c r="BY442" s="0"/>
      <c r="BZ442" s="0"/>
      <c r="CA442" s="0"/>
      <c r="CB442" s="0"/>
      <c r="CC442" s="0"/>
      <c r="CD442" s="0"/>
      <c r="CE442" s="0"/>
      <c r="CF442" s="0"/>
      <c r="CG442" s="0"/>
      <c r="CH442" s="0"/>
      <c r="CI442" s="0"/>
      <c r="CJ442" s="0"/>
      <c r="CK442" s="0"/>
      <c r="CL442" s="0"/>
      <c r="CM442" s="0"/>
      <c r="CN442" s="0"/>
      <c r="CO442" s="0"/>
      <c r="CP442" s="0"/>
      <c r="CQ442" s="0"/>
      <c r="CR442" s="0"/>
      <c r="CS442" s="0"/>
      <c r="CT442" s="0"/>
      <c r="CU442" s="0"/>
      <c r="CV442" s="0"/>
      <c r="CW442" s="0"/>
      <c r="CX442" s="0"/>
      <c r="CY442" s="0"/>
      <c r="CZ442" s="0"/>
      <c r="DA442" s="0"/>
      <c r="DB442" s="0"/>
      <c r="DC442" s="0"/>
      <c r="DD442" s="0"/>
      <c r="DE442" s="0"/>
      <c r="DF442" s="0"/>
      <c r="DG442" s="0"/>
      <c r="DH442" s="0"/>
      <c r="DI442" s="0"/>
      <c r="DJ442" s="0"/>
      <c r="DK442" s="0"/>
      <c r="DL442" s="0"/>
      <c r="DM442" s="0"/>
      <c r="DN442" s="0"/>
      <c r="DO442" s="0"/>
      <c r="DP442" s="0"/>
      <c r="DQ442" s="0"/>
      <c r="DR442" s="0"/>
      <c r="DS442" s="0"/>
      <c r="DT442" s="0"/>
      <c r="DU442" s="0"/>
      <c r="DV442" s="0"/>
      <c r="DW442" s="0"/>
      <c r="DX442" s="0"/>
      <c r="DY442" s="0"/>
      <c r="DZ442" s="0"/>
      <c r="EA442" s="0"/>
      <c r="EB442" s="0"/>
      <c r="EC442" s="0"/>
      <c r="ED442" s="0"/>
      <c r="EE442" s="0"/>
      <c r="EF442" s="0"/>
      <c r="EG442" s="0"/>
      <c r="EH442" s="0"/>
      <c r="EI442" s="0"/>
      <c r="EJ442" s="0"/>
      <c r="EK442" s="0"/>
      <c r="EL442" s="0"/>
      <c r="EM442" s="0"/>
      <c r="EN442" s="0"/>
      <c r="EO442" s="0"/>
      <c r="EP442" s="0"/>
      <c r="EQ442" s="0"/>
      <c r="ER442" s="0"/>
      <c r="ES442" s="0"/>
      <c r="ET442" s="0"/>
      <c r="EU442" s="0"/>
      <c r="EV442" s="0"/>
      <c r="EW442" s="0"/>
      <c r="EX442" s="0"/>
      <c r="EY442" s="0"/>
      <c r="EZ442" s="0"/>
      <c r="FA442" s="0"/>
      <c r="FB442" s="0"/>
      <c r="FC442" s="0"/>
      <c r="FD442" s="0"/>
      <c r="FE442" s="0"/>
      <c r="FF442" s="0"/>
      <c r="FG442" s="0"/>
      <c r="FH442" s="0"/>
      <c r="FI442" s="0"/>
      <c r="FJ442" s="0"/>
      <c r="FK442" s="0"/>
      <c r="FL442" s="0"/>
      <c r="FM442" s="0"/>
      <c r="FN442" s="0"/>
      <c r="FO442" s="0"/>
      <c r="FP442" s="0"/>
      <c r="FQ442" s="0"/>
      <c r="FR442" s="0"/>
      <c r="FS442" s="0"/>
      <c r="FT442" s="0"/>
      <c r="FU442" s="0"/>
      <c r="FV442" s="0"/>
      <c r="FW442" s="0"/>
      <c r="FX442" s="0"/>
      <c r="FY442" s="0"/>
      <c r="FZ442" s="0"/>
      <c r="GA442" s="0"/>
      <c r="GB442" s="0"/>
      <c r="GC442" s="0"/>
      <c r="GD442" s="0"/>
      <c r="GE442" s="0"/>
      <c r="GF442" s="0"/>
      <c r="GG442" s="0"/>
      <c r="GH442" s="0"/>
      <c r="GI442" s="0"/>
      <c r="GJ442" s="0"/>
      <c r="GK442" s="0"/>
      <c r="GL442" s="0"/>
      <c r="GM442" s="0"/>
      <c r="GN442" s="0"/>
      <c r="GO442" s="0"/>
      <c r="GP442" s="0"/>
      <c r="GQ442" s="0"/>
      <c r="GR442" s="0"/>
      <c r="GS442" s="0"/>
      <c r="GT442" s="0"/>
      <c r="GU442" s="0"/>
      <c r="GV442" s="0"/>
      <c r="GW442" s="0"/>
      <c r="GX442" s="0"/>
      <c r="GY442" s="0"/>
      <c r="GZ442" s="0"/>
      <c r="HA442" s="0"/>
      <c r="HB442" s="0"/>
      <c r="HC442" s="0"/>
      <c r="HD442" s="0"/>
      <c r="HE442" s="0"/>
      <c r="HF442" s="0"/>
      <c r="HG442" s="0"/>
      <c r="HH442" s="0"/>
      <c r="HI442" s="0"/>
      <c r="HJ442" s="0"/>
      <c r="HK442" s="0"/>
      <c r="HL442" s="0"/>
      <c r="HM442" s="0"/>
      <c r="HN442" s="0"/>
      <c r="HO442" s="0"/>
      <c r="HP442" s="0"/>
      <c r="HQ442" s="0"/>
      <c r="HR442" s="0"/>
      <c r="HS442" s="0"/>
      <c r="HT442" s="0"/>
      <c r="HU442" s="0"/>
      <c r="HV442" s="0"/>
      <c r="HW442" s="0"/>
      <c r="HX442" s="0"/>
      <c r="HY442" s="0"/>
      <c r="HZ442" s="0"/>
      <c r="IA442" s="0"/>
      <c r="IB442" s="0"/>
      <c r="IC442" s="0"/>
      <c r="ID442" s="0"/>
      <c r="IE442" s="0"/>
      <c r="IF442" s="0"/>
      <c r="IG442" s="0"/>
      <c r="IH442" s="0"/>
      <c r="II442" s="0"/>
      <c r="IJ442" s="0"/>
      <c r="IK442" s="0"/>
      <c r="IL442" s="0"/>
      <c r="IM442" s="0"/>
      <c r="IN442" s="0"/>
      <c r="IO442" s="0"/>
      <c r="IP442" s="0"/>
      <c r="IQ442" s="0"/>
      <c r="IR442" s="0"/>
      <c r="IS442" s="0"/>
      <c r="IT442" s="0"/>
      <c r="IU442" s="0"/>
      <c r="IV442" s="0"/>
      <c r="IW442" s="0"/>
    </row>
    <row r="443" customFormat="false" ht="12.75" hidden="false" customHeight="false" outlineLevel="0" collapsed="false">
      <c r="A443" s="43"/>
      <c r="B443" s="11" t="s">
        <v>42</v>
      </c>
      <c r="E443" s="3" t="s">
        <v>1283</v>
      </c>
      <c r="F443" s="3" t="s">
        <v>1284</v>
      </c>
      <c r="G443" s="6" t="s">
        <v>60</v>
      </c>
      <c r="H443" s="6" t="n">
        <v>9664</v>
      </c>
      <c r="I443" s="4" t="n">
        <v>479</v>
      </c>
      <c r="J443" s="4" t="s">
        <v>46</v>
      </c>
      <c r="L443" s="1" t="s">
        <v>47</v>
      </c>
      <c r="M443" s="3" t="s">
        <v>1285</v>
      </c>
      <c r="N443" s="45"/>
      <c r="O443" s="1" t="s">
        <v>86</v>
      </c>
      <c r="Q443" s="1" t="n">
        <v>960</v>
      </c>
      <c r="R443" s="1" t="n">
        <v>960</v>
      </c>
      <c r="S443" s="14" t="n">
        <f aca="false">+R443-Q443</f>
        <v>0</v>
      </c>
      <c r="T443" s="15" t="s">
        <v>63</v>
      </c>
      <c r="U443" s="1" t="n">
        <v>793</v>
      </c>
      <c r="V443" s="1" t="n">
        <v>793</v>
      </c>
      <c r="W443" s="1" t="n">
        <v>740</v>
      </c>
      <c r="X443" s="1" t="n">
        <v>740</v>
      </c>
      <c r="Y443" s="46" t="n">
        <f aca="false">+X443-V443</f>
        <v>-53</v>
      </c>
      <c r="Z443" s="14" t="n">
        <f aca="false">+X443-W443</f>
        <v>0</v>
      </c>
      <c r="AA443" s="15" t="s">
        <v>63</v>
      </c>
      <c r="AB443" s="48"/>
      <c r="AC443" s="45"/>
      <c r="AD443" s="5" t="n">
        <v>309642</v>
      </c>
      <c r="AE443" s="5" t="n">
        <v>138112</v>
      </c>
      <c r="AF443" s="49" t="s">
        <v>52</v>
      </c>
      <c r="AG443" s="9" t="n">
        <v>0.075</v>
      </c>
      <c r="AH443" s="77" t="n">
        <v>9908</v>
      </c>
      <c r="AI443" s="1" t="s">
        <v>264</v>
      </c>
      <c r="AJ443" s="52" t="s">
        <v>4</v>
      </c>
      <c r="AK443" s="4" t="s">
        <v>1286</v>
      </c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  <c r="BC443" s="0"/>
      <c r="BD443" s="0"/>
      <c r="BE443" s="0"/>
      <c r="BF443" s="0"/>
      <c r="BG443" s="0"/>
      <c r="BH443" s="0"/>
      <c r="BI443" s="0"/>
      <c r="BJ443" s="0"/>
      <c r="BK443" s="0"/>
      <c r="BL443" s="0"/>
      <c r="BM443" s="0"/>
      <c r="BN443" s="0"/>
      <c r="BO443" s="0"/>
      <c r="BP443" s="0"/>
      <c r="BQ443" s="0"/>
      <c r="BR443" s="0"/>
      <c r="BS443" s="0"/>
      <c r="BT443" s="0"/>
      <c r="BU443" s="0"/>
      <c r="BV443" s="0"/>
      <c r="BW443" s="0"/>
      <c r="BX443" s="0"/>
      <c r="BY443" s="0"/>
      <c r="BZ443" s="0"/>
      <c r="CA443" s="0"/>
      <c r="CB443" s="0"/>
      <c r="CC443" s="0"/>
      <c r="CD443" s="0"/>
      <c r="CE443" s="0"/>
      <c r="CF443" s="0"/>
      <c r="CG443" s="0"/>
      <c r="CH443" s="0"/>
      <c r="CI443" s="0"/>
      <c r="CJ443" s="0"/>
      <c r="CK443" s="0"/>
      <c r="CL443" s="0"/>
      <c r="CM443" s="0"/>
      <c r="CN443" s="0"/>
      <c r="CO443" s="0"/>
      <c r="CP443" s="0"/>
      <c r="CQ443" s="0"/>
      <c r="CR443" s="0"/>
      <c r="CS443" s="0"/>
      <c r="CT443" s="0"/>
      <c r="CU443" s="0"/>
      <c r="CV443" s="0"/>
      <c r="CW443" s="0"/>
      <c r="CX443" s="0"/>
      <c r="CY443" s="0"/>
      <c r="CZ443" s="0"/>
      <c r="DA443" s="0"/>
      <c r="DB443" s="0"/>
      <c r="DC443" s="0"/>
      <c r="DD443" s="0"/>
      <c r="DE443" s="0"/>
      <c r="DF443" s="0"/>
      <c r="DG443" s="0"/>
      <c r="DH443" s="0"/>
      <c r="DI443" s="0"/>
      <c r="DJ443" s="0"/>
      <c r="DK443" s="0"/>
      <c r="DL443" s="0"/>
      <c r="DM443" s="0"/>
      <c r="DN443" s="0"/>
      <c r="DO443" s="0"/>
      <c r="DP443" s="0"/>
      <c r="DQ443" s="0"/>
      <c r="DR443" s="0"/>
      <c r="DS443" s="0"/>
      <c r="DT443" s="0"/>
      <c r="DU443" s="0"/>
      <c r="DV443" s="0"/>
      <c r="DW443" s="0"/>
      <c r="DX443" s="0"/>
      <c r="DY443" s="0"/>
      <c r="DZ443" s="0"/>
      <c r="EA443" s="0"/>
      <c r="EB443" s="0"/>
      <c r="EC443" s="0"/>
      <c r="ED443" s="0"/>
      <c r="EE443" s="0"/>
      <c r="EF443" s="0"/>
      <c r="EG443" s="0"/>
      <c r="EH443" s="0"/>
      <c r="EI443" s="0"/>
      <c r="EJ443" s="0"/>
      <c r="EK443" s="0"/>
      <c r="EL443" s="0"/>
      <c r="EM443" s="0"/>
      <c r="EN443" s="0"/>
      <c r="EO443" s="0"/>
      <c r="EP443" s="0"/>
      <c r="EQ443" s="0"/>
      <c r="ER443" s="0"/>
      <c r="ES443" s="0"/>
      <c r="ET443" s="0"/>
      <c r="EU443" s="0"/>
      <c r="EV443" s="0"/>
      <c r="EW443" s="0"/>
      <c r="EX443" s="0"/>
      <c r="EY443" s="0"/>
      <c r="EZ443" s="0"/>
      <c r="FA443" s="0"/>
      <c r="FB443" s="0"/>
      <c r="FC443" s="0"/>
      <c r="FD443" s="0"/>
      <c r="FE443" s="0"/>
      <c r="FF443" s="0"/>
      <c r="FG443" s="0"/>
      <c r="FH443" s="0"/>
      <c r="FI443" s="0"/>
      <c r="FJ443" s="0"/>
      <c r="FK443" s="0"/>
      <c r="FL443" s="0"/>
      <c r="FM443" s="0"/>
      <c r="FN443" s="0"/>
      <c r="FO443" s="0"/>
      <c r="FP443" s="0"/>
      <c r="FQ443" s="0"/>
      <c r="FR443" s="0"/>
      <c r="FS443" s="0"/>
      <c r="FT443" s="0"/>
      <c r="FU443" s="0"/>
      <c r="FV443" s="0"/>
      <c r="FW443" s="0"/>
      <c r="FX443" s="0"/>
      <c r="FY443" s="0"/>
      <c r="FZ443" s="0"/>
      <c r="GA443" s="0"/>
      <c r="GB443" s="0"/>
      <c r="GC443" s="0"/>
      <c r="GD443" s="0"/>
      <c r="GE443" s="0"/>
      <c r="GF443" s="0"/>
      <c r="GG443" s="0"/>
      <c r="GH443" s="0"/>
      <c r="GI443" s="0"/>
      <c r="GJ443" s="0"/>
      <c r="GK443" s="0"/>
      <c r="GL443" s="0"/>
      <c r="GM443" s="0"/>
      <c r="GN443" s="0"/>
      <c r="GO443" s="0"/>
      <c r="GP443" s="0"/>
      <c r="GQ443" s="0"/>
      <c r="GR443" s="0"/>
      <c r="GS443" s="0"/>
      <c r="GT443" s="0"/>
      <c r="GU443" s="0"/>
      <c r="GV443" s="0"/>
      <c r="GW443" s="0"/>
      <c r="GX443" s="0"/>
      <c r="GY443" s="0"/>
      <c r="GZ443" s="0"/>
      <c r="HA443" s="0"/>
      <c r="HB443" s="0"/>
      <c r="HC443" s="0"/>
      <c r="HD443" s="0"/>
      <c r="HE443" s="0"/>
      <c r="HF443" s="0"/>
      <c r="HG443" s="0"/>
      <c r="HH443" s="0"/>
      <c r="HI443" s="0"/>
      <c r="HJ443" s="0"/>
      <c r="HK443" s="0"/>
      <c r="HL443" s="0"/>
      <c r="HM443" s="0"/>
      <c r="HN443" s="0"/>
      <c r="HO443" s="0"/>
      <c r="HP443" s="0"/>
      <c r="HQ443" s="0"/>
      <c r="HR443" s="0"/>
      <c r="HS443" s="0"/>
      <c r="HT443" s="0"/>
      <c r="HU443" s="0"/>
      <c r="HV443" s="0"/>
      <c r="HW443" s="0"/>
      <c r="HX443" s="0"/>
      <c r="HY443" s="0"/>
      <c r="HZ443" s="0"/>
      <c r="IA443" s="0"/>
      <c r="IB443" s="0"/>
      <c r="IC443" s="0"/>
      <c r="ID443" s="0"/>
      <c r="IE443" s="0"/>
      <c r="IF443" s="0"/>
      <c r="IG443" s="0"/>
      <c r="IH443" s="0"/>
      <c r="II443" s="0"/>
      <c r="IJ443" s="0"/>
      <c r="IK443" s="0"/>
      <c r="IL443" s="0"/>
      <c r="IM443" s="0"/>
      <c r="IN443" s="0"/>
      <c r="IO443" s="0"/>
      <c r="IP443" s="0"/>
      <c r="IQ443" s="0"/>
      <c r="IR443" s="0"/>
      <c r="IS443" s="0"/>
      <c r="IT443" s="0"/>
      <c r="IU443" s="0"/>
      <c r="IV443" s="0"/>
      <c r="IW443" s="0"/>
    </row>
    <row r="444" customFormat="false" ht="12.75" hidden="false" customHeight="false" outlineLevel="0" collapsed="false">
      <c r="A444" s="54"/>
      <c r="B444" s="55" t="s">
        <v>42</v>
      </c>
      <c r="C444" s="56"/>
      <c r="D444" s="57"/>
      <c r="E444" s="56" t="s">
        <v>1287</v>
      </c>
      <c r="F444" s="56" t="s">
        <v>1288</v>
      </c>
      <c r="G444" s="58" t="s">
        <v>60</v>
      </c>
      <c r="H444" s="58" t="n">
        <v>6014</v>
      </c>
      <c r="I444" s="57" t="n">
        <v>550</v>
      </c>
      <c r="J444" s="57" t="s">
        <v>46</v>
      </c>
      <c r="K444" s="57"/>
      <c r="L444" s="53" t="s">
        <v>47</v>
      </c>
      <c r="M444" s="56" t="s">
        <v>1289</v>
      </c>
      <c r="N444" s="0"/>
      <c r="O444" s="53" t="s">
        <v>86</v>
      </c>
      <c r="P444" s="60"/>
      <c r="Q444" s="53" t="n">
        <v>0</v>
      </c>
      <c r="R444" s="53"/>
      <c r="S444" s="61" t="n">
        <f aca="false">+R444-Q444</f>
        <v>0</v>
      </c>
      <c r="T444" s="47" t="s">
        <v>56</v>
      </c>
      <c r="U444" s="53"/>
      <c r="V444" s="53" t="n">
        <v>98</v>
      </c>
      <c r="W444" s="53" t="n">
        <v>112</v>
      </c>
      <c r="X444" s="53" t="n">
        <v>112</v>
      </c>
      <c r="Y444" s="46" t="n">
        <f aca="false">+X444-V444</f>
        <v>14</v>
      </c>
      <c r="Z444" s="61" t="n">
        <f aca="false">+X444-W444</f>
        <v>0</v>
      </c>
      <c r="AA444" s="47" t="s">
        <v>1290</v>
      </c>
      <c r="AB444" s="47"/>
      <c r="AD444" s="62" t="n">
        <v>358918</v>
      </c>
      <c r="AE444" s="62" t="n">
        <v>26518</v>
      </c>
      <c r="AF444" s="63" t="s">
        <v>52</v>
      </c>
      <c r="AG444" s="64" t="n">
        <v>0.055</v>
      </c>
      <c r="AH444" s="65"/>
      <c r="AI444" s="66" t="s">
        <v>53</v>
      </c>
      <c r="AJ444" s="66" t="s">
        <v>4</v>
      </c>
      <c r="AK444" s="57" t="s">
        <v>1291</v>
      </c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  <c r="BC444" s="0"/>
      <c r="BD444" s="0"/>
      <c r="BE444" s="0"/>
      <c r="BF444" s="0"/>
      <c r="BG444" s="0"/>
      <c r="BH444" s="0"/>
      <c r="BI444" s="0"/>
      <c r="BJ444" s="0"/>
      <c r="BK444" s="0"/>
      <c r="BL444" s="0"/>
      <c r="BM444" s="0"/>
      <c r="BN444" s="0"/>
      <c r="BO444" s="0"/>
      <c r="BP444" s="0"/>
      <c r="BQ444" s="0"/>
      <c r="BR444" s="0"/>
      <c r="BS444" s="0"/>
      <c r="BT444" s="0"/>
      <c r="BU444" s="0"/>
      <c r="BV444" s="0"/>
      <c r="BW444" s="0"/>
      <c r="BX444" s="0"/>
      <c r="BY444" s="0"/>
      <c r="BZ444" s="0"/>
      <c r="CA444" s="0"/>
      <c r="CB444" s="0"/>
      <c r="CC444" s="0"/>
      <c r="CD444" s="0"/>
      <c r="CE444" s="0"/>
      <c r="CF444" s="0"/>
      <c r="CG444" s="0"/>
      <c r="CH444" s="0"/>
      <c r="CI444" s="0"/>
      <c r="CJ444" s="0"/>
      <c r="CK444" s="0"/>
      <c r="CL444" s="0"/>
      <c r="CM444" s="0"/>
      <c r="CN444" s="0"/>
      <c r="CO444" s="0"/>
      <c r="CP444" s="0"/>
      <c r="CQ444" s="0"/>
      <c r="CR444" s="0"/>
      <c r="CS444" s="0"/>
      <c r="CT444" s="0"/>
      <c r="CU444" s="0"/>
      <c r="CV444" s="0"/>
      <c r="CW444" s="0"/>
      <c r="CX444" s="0"/>
      <c r="CY444" s="0"/>
      <c r="CZ444" s="0"/>
      <c r="DA444" s="0"/>
      <c r="DB444" s="0"/>
      <c r="DC444" s="0"/>
      <c r="DD444" s="0"/>
      <c r="DE444" s="0"/>
      <c r="DF444" s="0"/>
      <c r="DG444" s="0"/>
      <c r="DH444" s="0"/>
      <c r="DI444" s="0"/>
      <c r="DJ444" s="0"/>
      <c r="DK444" s="0"/>
      <c r="DL444" s="0"/>
      <c r="DM444" s="0"/>
      <c r="DN444" s="0"/>
      <c r="DO444" s="0"/>
      <c r="DP444" s="0"/>
      <c r="DQ444" s="0"/>
      <c r="DR444" s="0"/>
      <c r="DS444" s="0"/>
      <c r="DT444" s="0"/>
      <c r="DU444" s="0"/>
      <c r="DV444" s="0"/>
      <c r="DW444" s="0"/>
      <c r="DX444" s="0"/>
      <c r="DY444" s="0"/>
      <c r="DZ444" s="0"/>
      <c r="EA444" s="0"/>
      <c r="EB444" s="0"/>
      <c r="EC444" s="0"/>
      <c r="ED444" s="0"/>
      <c r="EE444" s="0"/>
      <c r="EF444" s="0"/>
      <c r="EG444" s="0"/>
      <c r="EH444" s="0"/>
      <c r="EI444" s="0"/>
      <c r="EJ444" s="0"/>
      <c r="EK444" s="0"/>
      <c r="EL444" s="0"/>
      <c r="EM444" s="0"/>
      <c r="EN444" s="0"/>
      <c r="EO444" s="0"/>
      <c r="EP444" s="0"/>
      <c r="EQ444" s="0"/>
      <c r="ER444" s="0"/>
      <c r="ES444" s="0"/>
      <c r="ET444" s="0"/>
      <c r="EU444" s="0"/>
      <c r="EV444" s="0"/>
      <c r="EW444" s="0"/>
      <c r="EX444" s="0"/>
      <c r="EY444" s="0"/>
      <c r="EZ444" s="0"/>
      <c r="FA444" s="0"/>
      <c r="FB444" s="0"/>
      <c r="FC444" s="0"/>
      <c r="FD444" s="0"/>
      <c r="FE444" s="0"/>
      <c r="FF444" s="0"/>
      <c r="FG444" s="0"/>
      <c r="FH444" s="0"/>
      <c r="FI444" s="0"/>
      <c r="FJ444" s="0"/>
      <c r="FK444" s="0"/>
      <c r="FL444" s="0"/>
      <c r="FM444" s="0"/>
      <c r="FN444" s="0"/>
      <c r="FO444" s="0"/>
      <c r="FP444" s="0"/>
      <c r="FQ444" s="0"/>
      <c r="FR444" s="0"/>
      <c r="FS444" s="0"/>
      <c r="FT444" s="0"/>
      <c r="FU444" s="0"/>
      <c r="FV444" s="0"/>
      <c r="FW444" s="0"/>
      <c r="FX444" s="0"/>
      <c r="FY444" s="0"/>
      <c r="FZ444" s="0"/>
      <c r="GA444" s="0"/>
      <c r="GB444" s="0"/>
      <c r="GC444" s="0"/>
      <c r="GD444" s="0"/>
      <c r="GE444" s="0"/>
      <c r="GF444" s="0"/>
      <c r="GG444" s="0"/>
      <c r="GH444" s="0"/>
      <c r="GI444" s="0"/>
      <c r="GJ444" s="0"/>
      <c r="GK444" s="0"/>
      <c r="GL444" s="0"/>
      <c r="GM444" s="0"/>
      <c r="GN444" s="0"/>
      <c r="GO444" s="0"/>
      <c r="GP444" s="0"/>
      <c r="GQ444" s="0"/>
      <c r="GR444" s="0"/>
      <c r="GS444" s="0"/>
      <c r="GT444" s="0"/>
      <c r="GU444" s="0"/>
      <c r="GV444" s="0"/>
      <c r="GW444" s="0"/>
      <c r="GX444" s="0"/>
      <c r="GY444" s="0"/>
      <c r="GZ444" s="0"/>
      <c r="HA444" s="0"/>
      <c r="HB444" s="0"/>
      <c r="HC444" s="0"/>
      <c r="HD444" s="0"/>
      <c r="HE444" s="0"/>
      <c r="HF444" s="0"/>
      <c r="HG444" s="0"/>
      <c r="HH444" s="0"/>
      <c r="HI444" s="0"/>
      <c r="HJ444" s="0"/>
      <c r="HK444" s="0"/>
      <c r="HL444" s="0"/>
      <c r="HM444" s="0"/>
      <c r="HN444" s="0"/>
      <c r="HO444" s="0"/>
      <c r="HP444" s="0"/>
      <c r="HQ444" s="0"/>
      <c r="HR444" s="0"/>
      <c r="HS444" s="0"/>
      <c r="HT444" s="0"/>
      <c r="HU444" s="0"/>
      <c r="HV444" s="0"/>
      <c r="HW444" s="0"/>
      <c r="HX444" s="0"/>
      <c r="HY444" s="0"/>
      <c r="HZ444" s="0"/>
      <c r="IA444" s="0"/>
      <c r="IB444" s="0"/>
      <c r="IC444" s="0"/>
      <c r="ID444" s="0"/>
      <c r="IE444" s="0"/>
      <c r="IF444" s="0"/>
      <c r="IG444" s="0"/>
      <c r="IH444" s="0"/>
      <c r="II444" s="0"/>
      <c r="IJ444" s="0"/>
      <c r="IK444" s="0"/>
      <c r="IL444" s="0"/>
      <c r="IM444" s="0"/>
      <c r="IN444" s="0"/>
      <c r="IO444" s="0"/>
      <c r="IP444" s="0"/>
      <c r="IQ444" s="0"/>
      <c r="IR444" s="0"/>
      <c r="IS444" s="0"/>
      <c r="IT444" s="0"/>
      <c r="IU444" s="0"/>
      <c r="IV444" s="0"/>
      <c r="IW444" s="0"/>
    </row>
    <row r="445" customFormat="false" ht="12.75" hidden="false" customHeight="false" outlineLevel="0" collapsed="false">
      <c r="A445" s="43"/>
      <c r="B445" s="11" t="s">
        <v>42</v>
      </c>
      <c r="E445" s="3" t="s">
        <v>1292</v>
      </c>
      <c r="F445" s="3" t="s">
        <v>1293</v>
      </c>
      <c r="G445" s="6" t="s">
        <v>45</v>
      </c>
      <c r="H445" s="6" t="n">
        <v>297</v>
      </c>
      <c r="I445" s="4" t="s">
        <v>114</v>
      </c>
      <c r="J445" s="4" t="s">
        <v>46</v>
      </c>
      <c r="L445" s="1" t="s">
        <v>47</v>
      </c>
      <c r="M445" s="3" t="s">
        <v>1294</v>
      </c>
      <c r="N445" s="45"/>
      <c r="O445" s="1" t="s">
        <v>110</v>
      </c>
      <c r="Q445" s="1" t="n">
        <v>85</v>
      </c>
      <c r="R445" s="1" t="n">
        <v>85</v>
      </c>
      <c r="S445" s="14" t="n">
        <f aca="false">+R445-Q445</f>
        <v>0</v>
      </c>
      <c r="T445" s="15" t="s">
        <v>63</v>
      </c>
      <c r="U445" s="1" t="n">
        <v>0</v>
      </c>
      <c r="V445" s="1" t="n">
        <v>85</v>
      </c>
      <c r="W445" s="1" t="n">
        <v>85</v>
      </c>
      <c r="X445" s="1" t="n">
        <v>85</v>
      </c>
      <c r="Y445" s="46" t="n">
        <f aca="false">+X445-V445</f>
        <v>0</v>
      </c>
      <c r="Z445" s="14" t="n">
        <f aca="false">+X445-W445</f>
        <v>0</v>
      </c>
      <c r="AA445" s="15" t="s">
        <v>63</v>
      </c>
      <c r="AB445" s="48"/>
      <c r="AC445" s="45"/>
      <c r="AD445" s="45"/>
      <c r="AE445" s="5" t="n">
        <v>20658</v>
      </c>
      <c r="AF445" s="49" t="s">
        <v>70</v>
      </c>
      <c r="AG445" s="50" t="n">
        <v>0.06</v>
      </c>
      <c r="AH445" s="51"/>
      <c r="AI445" s="52" t="s">
        <v>53</v>
      </c>
      <c r="AJ445" s="52" t="s">
        <v>4</v>
      </c>
      <c r="AK445" s="4" t="s">
        <v>1295</v>
      </c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  <c r="BC445" s="0"/>
      <c r="BD445" s="0"/>
      <c r="BE445" s="0"/>
      <c r="BF445" s="0"/>
      <c r="BG445" s="0"/>
      <c r="BH445" s="0"/>
      <c r="BI445" s="0"/>
      <c r="BJ445" s="0"/>
      <c r="BK445" s="0"/>
      <c r="BL445" s="0"/>
      <c r="BM445" s="0"/>
      <c r="BN445" s="0"/>
      <c r="BO445" s="0"/>
      <c r="BP445" s="0"/>
      <c r="BQ445" s="0"/>
      <c r="BR445" s="0"/>
      <c r="BS445" s="0"/>
      <c r="BT445" s="0"/>
      <c r="BU445" s="0"/>
      <c r="BV445" s="0"/>
      <c r="BW445" s="0"/>
      <c r="BX445" s="0"/>
      <c r="BY445" s="0"/>
      <c r="BZ445" s="0"/>
      <c r="CA445" s="0"/>
      <c r="CB445" s="0"/>
      <c r="CC445" s="0"/>
      <c r="CD445" s="0"/>
      <c r="CE445" s="0"/>
      <c r="CF445" s="0"/>
      <c r="CG445" s="0"/>
      <c r="CH445" s="0"/>
      <c r="CI445" s="0"/>
      <c r="CJ445" s="0"/>
      <c r="CK445" s="0"/>
      <c r="CL445" s="0"/>
      <c r="CM445" s="0"/>
      <c r="CN445" s="0"/>
      <c r="CO445" s="0"/>
      <c r="CP445" s="0"/>
      <c r="CQ445" s="0"/>
      <c r="CR445" s="0"/>
      <c r="CS445" s="0"/>
      <c r="CT445" s="0"/>
      <c r="CU445" s="0"/>
      <c r="CV445" s="0"/>
      <c r="CW445" s="0"/>
      <c r="CX445" s="0"/>
      <c r="CY445" s="0"/>
      <c r="CZ445" s="0"/>
      <c r="DA445" s="0"/>
      <c r="DB445" s="0"/>
      <c r="DC445" s="0"/>
      <c r="DD445" s="0"/>
      <c r="DE445" s="0"/>
      <c r="DF445" s="0"/>
      <c r="DG445" s="0"/>
      <c r="DH445" s="0"/>
      <c r="DI445" s="0"/>
      <c r="DJ445" s="0"/>
      <c r="DK445" s="0"/>
      <c r="DL445" s="0"/>
      <c r="DM445" s="0"/>
      <c r="DN445" s="0"/>
      <c r="DO445" s="0"/>
      <c r="DP445" s="0"/>
      <c r="DQ445" s="0"/>
      <c r="DR445" s="0"/>
      <c r="DS445" s="0"/>
      <c r="DT445" s="0"/>
      <c r="DU445" s="0"/>
      <c r="DV445" s="0"/>
      <c r="DW445" s="0"/>
      <c r="DX445" s="0"/>
      <c r="DY445" s="0"/>
      <c r="DZ445" s="0"/>
      <c r="EA445" s="0"/>
      <c r="EB445" s="0"/>
      <c r="EC445" s="0"/>
      <c r="ED445" s="0"/>
      <c r="EE445" s="0"/>
      <c r="EF445" s="0"/>
      <c r="EG445" s="0"/>
      <c r="EH445" s="0"/>
      <c r="EI445" s="0"/>
      <c r="EJ445" s="0"/>
      <c r="EK445" s="0"/>
      <c r="EL445" s="0"/>
      <c r="EM445" s="0"/>
      <c r="EN445" s="0"/>
      <c r="EO445" s="0"/>
      <c r="EP445" s="0"/>
      <c r="EQ445" s="0"/>
      <c r="ER445" s="0"/>
      <c r="ES445" s="0"/>
      <c r="ET445" s="0"/>
      <c r="EU445" s="0"/>
      <c r="EV445" s="0"/>
      <c r="EW445" s="0"/>
      <c r="EX445" s="0"/>
      <c r="EY445" s="0"/>
      <c r="EZ445" s="0"/>
      <c r="FA445" s="0"/>
      <c r="FB445" s="0"/>
      <c r="FC445" s="0"/>
      <c r="FD445" s="0"/>
      <c r="FE445" s="0"/>
      <c r="FF445" s="0"/>
      <c r="FG445" s="0"/>
      <c r="FH445" s="0"/>
      <c r="FI445" s="0"/>
      <c r="FJ445" s="0"/>
      <c r="FK445" s="0"/>
      <c r="FL445" s="0"/>
      <c r="FM445" s="0"/>
      <c r="FN445" s="0"/>
      <c r="FO445" s="0"/>
      <c r="FP445" s="0"/>
      <c r="FQ445" s="0"/>
      <c r="FR445" s="0"/>
      <c r="FS445" s="0"/>
      <c r="FT445" s="0"/>
      <c r="FU445" s="0"/>
      <c r="FV445" s="0"/>
      <c r="FW445" s="0"/>
      <c r="FX445" s="0"/>
      <c r="FY445" s="0"/>
      <c r="FZ445" s="0"/>
      <c r="GA445" s="0"/>
      <c r="GB445" s="0"/>
      <c r="GC445" s="0"/>
      <c r="GD445" s="0"/>
      <c r="GE445" s="0"/>
      <c r="GF445" s="0"/>
      <c r="GG445" s="0"/>
      <c r="GH445" s="0"/>
      <c r="GI445" s="0"/>
      <c r="GJ445" s="0"/>
      <c r="GK445" s="0"/>
      <c r="GL445" s="0"/>
      <c r="GM445" s="0"/>
      <c r="GN445" s="0"/>
      <c r="GO445" s="0"/>
      <c r="GP445" s="0"/>
      <c r="GQ445" s="0"/>
      <c r="GR445" s="0"/>
      <c r="GS445" s="0"/>
      <c r="GT445" s="0"/>
      <c r="GU445" s="0"/>
      <c r="GV445" s="0"/>
      <c r="GW445" s="0"/>
      <c r="GX445" s="0"/>
      <c r="GY445" s="0"/>
      <c r="GZ445" s="0"/>
      <c r="HA445" s="0"/>
      <c r="HB445" s="0"/>
      <c r="HC445" s="0"/>
      <c r="HD445" s="0"/>
      <c r="HE445" s="0"/>
      <c r="HF445" s="0"/>
      <c r="HG445" s="0"/>
      <c r="HH445" s="0"/>
      <c r="HI445" s="0"/>
      <c r="HJ445" s="0"/>
      <c r="HK445" s="0"/>
      <c r="HL445" s="0"/>
      <c r="HM445" s="0"/>
      <c r="HN445" s="0"/>
      <c r="HO445" s="0"/>
      <c r="HP445" s="0"/>
      <c r="HQ445" s="0"/>
      <c r="HR445" s="0"/>
      <c r="HS445" s="0"/>
      <c r="HT445" s="0"/>
      <c r="HU445" s="0"/>
      <c r="HV445" s="0"/>
      <c r="HW445" s="0"/>
      <c r="HX445" s="0"/>
      <c r="HY445" s="0"/>
      <c r="HZ445" s="0"/>
      <c r="IA445" s="0"/>
      <c r="IB445" s="0"/>
      <c r="IC445" s="0"/>
      <c r="ID445" s="0"/>
      <c r="IE445" s="0"/>
      <c r="IF445" s="0"/>
      <c r="IG445" s="0"/>
      <c r="IH445" s="0"/>
      <c r="II445" s="0"/>
      <c r="IJ445" s="0"/>
      <c r="IK445" s="0"/>
      <c r="IL445" s="0"/>
      <c r="IM445" s="0"/>
      <c r="IN445" s="0"/>
      <c r="IO445" s="0"/>
      <c r="IP445" s="0"/>
      <c r="IQ445" s="0"/>
      <c r="IR445" s="0"/>
      <c r="IS445" s="0"/>
      <c r="IT445" s="0"/>
      <c r="IU445" s="0"/>
      <c r="IV445" s="0"/>
      <c r="IW445" s="0"/>
    </row>
    <row r="446" customFormat="false" ht="12.75" hidden="false" customHeight="false" outlineLevel="0" collapsed="false">
      <c r="A446" s="43"/>
      <c r="B446" s="11" t="s">
        <v>42</v>
      </c>
      <c r="C446" s="68"/>
      <c r="D446" s="1"/>
      <c r="E446" s="3" t="s">
        <v>1292</v>
      </c>
      <c r="F446" s="3" t="s">
        <v>1296</v>
      </c>
      <c r="G446" s="6" t="s">
        <v>45</v>
      </c>
      <c r="H446" s="6" t="n">
        <v>6487</v>
      </c>
      <c r="I446" s="4" t="n">
        <v>427</v>
      </c>
      <c r="J446" s="4" t="s">
        <v>46</v>
      </c>
      <c r="L446" s="1" t="s">
        <v>47</v>
      </c>
      <c r="M446" s="3" t="s">
        <v>1294</v>
      </c>
      <c r="N446" s="45"/>
      <c r="O446" s="1" t="s">
        <v>117</v>
      </c>
      <c r="Q446" s="1" t="n">
        <v>165</v>
      </c>
      <c r="R446" s="1" t="n">
        <v>165</v>
      </c>
      <c r="S446" s="14" t="n">
        <f aca="false">+R446-Q446</f>
        <v>0</v>
      </c>
      <c r="T446" s="15" t="s">
        <v>69</v>
      </c>
      <c r="U446" s="1" t="n">
        <v>127</v>
      </c>
      <c r="V446" s="1" t="n">
        <v>127</v>
      </c>
      <c r="W446" s="1" t="n">
        <v>34</v>
      </c>
      <c r="X446" s="1" t="n">
        <v>34</v>
      </c>
      <c r="Y446" s="46" t="n">
        <f aca="false">+X446-V446</f>
        <v>-93</v>
      </c>
      <c r="Z446" s="14" t="n">
        <f aca="false">+X446-W446</f>
        <v>0</v>
      </c>
      <c r="AA446" s="47" t="s">
        <v>69</v>
      </c>
      <c r="AB446" s="15"/>
      <c r="AC446" s="45"/>
      <c r="AD446" s="5" t="n">
        <v>136539</v>
      </c>
      <c r="AE446" s="5" t="n">
        <v>125820</v>
      </c>
      <c r="AF446" s="49" t="s">
        <v>70</v>
      </c>
      <c r="AG446" s="50" t="n">
        <v>0.065</v>
      </c>
      <c r="AH446" s="51"/>
      <c r="AI446" s="52" t="s">
        <v>53</v>
      </c>
      <c r="AJ446" s="52" t="s">
        <v>4</v>
      </c>
      <c r="AK446" s="4" t="s">
        <v>1295</v>
      </c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  <c r="CE446" s="0"/>
      <c r="CF446" s="0"/>
      <c r="CG446" s="0"/>
      <c r="CH446" s="0"/>
      <c r="CI446" s="0"/>
      <c r="CJ446" s="0"/>
      <c r="CK446" s="0"/>
      <c r="CL446" s="0"/>
      <c r="CM446" s="0"/>
      <c r="CN446" s="0"/>
      <c r="CO446" s="0"/>
      <c r="CP446" s="0"/>
      <c r="CQ446" s="0"/>
      <c r="CR446" s="0"/>
      <c r="CS446" s="0"/>
      <c r="CT446" s="0"/>
      <c r="CU446" s="0"/>
      <c r="CV446" s="0"/>
      <c r="CW446" s="0"/>
      <c r="CX446" s="0"/>
      <c r="CY446" s="0"/>
      <c r="CZ446" s="0"/>
      <c r="DA446" s="0"/>
      <c r="DB446" s="0"/>
      <c r="DC446" s="0"/>
      <c r="DD446" s="0"/>
      <c r="DE446" s="0"/>
      <c r="DF446" s="0"/>
      <c r="DG446" s="0"/>
      <c r="DH446" s="0"/>
      <c r="DI446" s="0"/>
      <c r="DJ446" s="0"/>
      <c r="DK446" s="0"/>
      <c r="DL446" s="0"/>
      <c r="DM446" s="0"/>
      <c r="DN446" s="0"/>
      <c r="DO446" s="0"/>
      <c r="DP446" s="0"/>
      <c r="DQ446" s="0"/>
      <c r="DR446" s="0"/>
      <c r="DS446" s="0"/>
      <c r="DT446" s="0"/>
      <c r="DU446" s="0"/>
      <c r="DV446" s="0"/>
      <c r="DW446" s="0"/>
      <c r="DX446" s="0"/>
      <c r="DY446" s="0"/>
      <c r="DZ446" s="0"/>
      <c r="EA446" s="0"/>
      <c r="EB446" s="0"/>
      <c r="EC446" s="0"/>
      <c r="ED446" s="0"/>
      <c r="EE446" s="0"/>
      <c r="EF446" s="0"/>
      <c r="EG446" s="0"/>
      <c r="EH446" s="0"/>
      <c r="EI446" s="0"/>
      <c r="EJ446" s="0"/>
      <c r="EK446" s="0"/>
      <c r="EL446" s="0"/>
      <c r="EM446" s="0"/>
      <c r="EN446" s="0"/>
      <c r="EO446" s="0"/>
      <c r="EP446" s="0"/>
      <c r="EQ446" s="0"/>
      <c r="ER446" s="0"/>
      <c r="ES446" s="0"/>
      <c r="ET446" s="0"/>
      <c r="EU446" s="0"/>
      <c r="EV446" s="0"/>
      <c r="EW446" s="0"/>
      <c r="EX446" s="0"/>
      <c r="EY446" s="0"/>
      <c r="EZ446" s="0"/>
      <c r="FA446" s="0"/>
      <c r="FB446" s="0"/>
      <c r="FC446" s="0"/>
      <c r="FD446" s="0"/>
      <c r="FE446" s="0"/>
      <c r="FF446" s="0"/>
      <c r="FG446" s="0"/>
      <c r="FH446" s="0"/>
      <c r="FI446" s="0"/>
      <c r="FJ446" s="0"/>
      <c r="FK446" s="0"/>
      <c r="FL446" s="0"/>
      <c r="FM446" s="0"/>
      <c r="FN446" s="0"/>
      <c r="FO446" s="0"/>
      <c r="FP446" s="0"/>
      <c r="FQ446" s="0"/>
      <c r="FR446" s="0"/>
      <c r="FS446" s="0"/>
      <c r="FT446" s="0"/>
      <c r="FU446" s="0"/>
      <c r="FV446" s="0"/>
      <c r="FW446" s="0"/>
      <c r="FX446" s="0"/>
      <c r="FY446" s="0"/>
      <c r="FZ446" s="0"/>
      <c r="GA446" s="0"/>
      <c r="GB446" s="0"/>
      <c r="GC446" s="0"/>
      <c r="GD446" s="0"/>
      <c r="GE446" s="0"/>
      <c r="GF446" s="0"/>
      <c r="GG446" s="0"/>
      <c r="GH446" s="0"/>
      <c r="GI446" s="0"/>
      <c r="GJ446" s="0"/>
      <c r="GK446" s="0"/>
      <c r="GL446" s="0"/>
      <c r="GM446" s="0"/>
      <c r="GN446" s="0"/>
      <c r="GO446" s="0"/>
      <c r="GP446" s="0"/>
      <c r="GQ446" s="0"/>
      <c r="GR446" s="0"/>
      <c r="GS446" s="0"/>
      <c r="GT446" s="0"/>
      <c r="GU446" s="0"/>
      <c r="GV446" s="0"/>
      <c r="GW446" s="0"/>
      <c r="GX446" s="0"/>
      <c r="GY446" s="0"/>
      <c r="GZ446" s="0"/>
      <c r="HA446" s="0"/>
      <c r="HB446" s="0"/>
      <c r="HC446" s="0"/>
      <c r="HD446" s="0"/>
      <c r="HE446" s="0"/>
      <c r="HF446" s="0"/>
      <c r="HG446" s="0"/>
      <c r="HH446" s="0"/>
      <c r="HI446" s="0"/>
      <c r="HJ446" s="0"/>
      <c r="HK446" s="0"/>
      <c r="HL446" s="0"/>
      <c r="HM446" s="0"/>
      <c r="HN446" s="0"/>
      <c r="HO446" s="0"/>
      <c r="HP446" s="0"/>
      <c r="HQ446" s="0"/>
      <c r="HR446" s="0"/>
      <c r="HS446" s="0"/>
      <c r="HT446" s="0"/>
      <c r="HU446" s="0"/>
      <c r="HV446" s="0"/>
      <c r="HW446" s="0"/>
      <c r="HX446" s="0"/>
      <c r="HY446" s="0"/>
      <c r="HZ446" s="0"/>
      <c r="IA446" s="0"/>
      <c r="IB446" s="0"/>
      <c r="IC446" s="0"/>
      <c r="ID446" s="0"/>
      <c r="IE446" s="0"/>
      <c r="IF446" s="0"/>
      <c r="IG446" s="0"/>
      <c r="IH446" s="0"/>
      <c r="II446" s="0"/>
      <c r="IJ446" s="0"/>
      <c r="IK446" s="0"/>
      <c r="IL446" s="0"/>
      <c r="IM446" s="0"/>
      <c r="IN446" s="0"/>
      <c r="IO446" s="0"/>
      <c r="IP446" s="0"/>
      <c r="IQ446" s="0"/>
      <c r="IR446" s="0"/>
      <c r="IS446" s="0"/>
      <c r="IT446" s="0"/>
      <c r="IU446" s="0"/>
      <c r="IV446" s="0"/>
      <c r="IW446" s="0"/>
    </row>
    <row r="447" customFormat="false" ht="12.75" hidden="false" customHeight="false" outlineLevel="0" collapsed="false">
      <c r="A447" s="43"/>
      <c r="B447" s="11" t="s">
        <v>42</v>
      </c>
      <c r="E447" s="3" t="s">
        <v>1292</v>
      </c>
      <c r="F447" s="3" t="s">
        <v>1297</v>
      </c>
      <c r="G447" s="6" t="s">
        <v>45</v>
      </c>
      <c r="H447" s="6" t="n">
        <v>6707</v>
      </c>
      <c r="I447" s="4" t="n">
        <v>429</v>
      </c>
      <c r="J447" s="4" t="s">
        <v>46</v>
      </c>
      <c r="L447" s="1" t="s">
        <v>47</v>
      </c>
      <c r="M447" s="3" t="s">
        <v>1294</v>
      </c>
      <c r="N447" s="45"/>
      <c r="O447" s="1" t="s">
        <v>117</v>
      </c>
      <c r="Q447" s="1" t="n">
        <v>464</v>
      </c>
      <c r="R447" s="1" t="n">
        <v>464</v>
      </c>
      <c r="S447" s="14" t="n">
        <f aca="false">+R447-Q447</f>
        <v>0</v>
      </c>
      <c r="T447" s="15" t="s">
        <v>179</v>
      </c>
      <c r="U447" s="1" t="n">
        <v>309</v>
      </c>
      <c r="V447" s="1" t="n">
        <v>309</v>
      </c>
      <c r="W447" s="1" t="n">
        <v>485</v>
      </c>
      <c r="X447" s="1" t="n">
        <v>485</v>
      </c>
      <c r="Y447" s="46" t="n">
        <f aca="false">+X447-V447</f>
        <v>176</v>
      </c>
      <c r="Z447" s="14" t="n">
        <f aca="false">+X447-W447</f>
        <v>0</v>
      </c>
      <c r="AA447" s="15" t="s">
        <v>63</v>
      </c>
      <c r="AB447" s="48"/>
      <c r="AC447" s="45"/>
      <c r="AD447" s="5" t="n">
        <v>136537</v>
      </c>
      <c r="AE447" s="5" t="n">
        <v>125821</v>
      </c>
      <c r="AF447" s="49" t="s">
        <v>70</v>
      </c>
      <c r="AG447" s="50" t="n">
        <v>0.065</v>
      </c>
      <c r="AH447" s="51"/>
      <c r="AI447" s="52" t="s">
        <v>53</v>
      </c>
      <c r="AJ447" s="52" t="s">
        <v>4</v>
      </c>
      <c r="AK447" s="4" t="s">
        <v>1295</v>
      </c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  <c r="BC447" s="0"/>
      <c r="BD447" s="0"/>
      <c r="BE447" s="0"/>
      <c r="BF447" s="0"/>
      <c r="BG447" s="0"/>
      <c r="BH447" s="0"/>
      <c r="BI447" s="0"/>
      <c r="BJ447" s="0"/>
      <c r="BK447" s="0"/>
      <c r="BL447" s="0"/>
      <c r="BM447" s="0"/>
      <c r="BN447" s="0"/>
      <c r="BO447" s="0"/>
      <c r="BP447" s="0"/>
      <c r="BQ447" s="0"/>
      <c r="BR447" s="0"/>
      <c r="BS447" s="0"/>
      <c r="BT447" s="0"/>
      <c r="BU447" s="0"/>
      <c r="BV447" s="0"/>
      <c r="BW447" s="0"/>
      <c r="BX447" s="0"/>
      <c r="BY447" s="0"/>
      <c r="BZ447" s="0"/>
      <c r="CA447" s="0"/>
      <c r="CB447" s="0"/>
      <c r="CC447" s="0"/>
      <c r="CD447" s="0"/>
      <c r="CE447" s="0"/>
      <c r="CF447" s="0"/>
      <c r="CG447" s="0"/>
      <c r="CH447" s="0"/>
      <c r="CI447" s="0"/>
      <c r="CJ447" s="0"/>
      <c r="CK447" s="0"/>
      <c r="CL447" s="0"/>
      <c r="CM447" s="0"/>
      <c r="CN447" s="0"/>
      <c r="CO447" s="0"/>
      <c r="CP447" s="0"/>
      <c r="CQ447" s="0"/>
      <c r="CR447" s="0"/>
      <c r="CS447" s="0"/>
      <c r="CT447" s="0"/>
      <c r="CU447" s="0"/>
      <c r="CV447" s="0"/>
      <c r="CW447" s="0"/>
      <c r="CX447" s="0"/>
      <c r="CY447" s="0"/>
      <c r="CZ447" s="0"/>
      <c r="DA447" s="0"/>
      <c r="DB447" s="0"/>
      <c r="DC447" s="0"/>
      <c r="DD447" s="0"/>
      <c r="DE447" s="0"/>
      <c r="DF447" s="0"/>
      <c r="DG447" s="0"/>
      <c r="DH447" s="0"/>
      <c r="DI447" s="0"/>
      <c r="DJ447" s="0"/>
      <c r="DK447" s="0"/>
      <c r="DL447" s="0"/>
      <c r="DM447" s="0"/>
      <c r="DN447" s="0"/>
      <c r="DO447" s="0"/>
      <c r="DP447" s="0"/>
      <c r="DQ447" s="0"/>
      <c r="DR447" s="0"/>
      <c r="DS447" s="0"/>
      <c r="DT447" s="0"/>
      <c r="DU447" s="0"/>
      <c r="DV447" s="0"/>
      <c r="DW447" s="0"/>
      <c r="DX447" s="0"/>
      <c r="DY447" s="0"/>
      <c r="DZ447" s="0"/>
      <c r="EA447" s="0"/>
      <c r="EB447" s="0"/>
      <c r="EC447" s="0"/>
      <c r="ED447" s="0"/>
      <c r="EE447" s="0"/>
      <c r="EF447" s="0"/>
      <c r="EG447" s="0"/>
      <c r="EH447" s="0"/>
      <c r="EI447" s="0"/>
      <c r="EJ447" s="0"/>
      <c r="EK447" s="0"/>
      <c r="EL447" s="0"/>
      <c r="EM447" s="0"/>
      <c r="EN447" s="0"/>
      <c r="EO447" s="0"/>
      <c r="EP447" s="0"/>
      <c r="EQ447" s="0"/>
      <c r="ER447" s="0"/>
      <c r="ES447" s="0"/>
      <c r="ET447" s="0"/>
      <c r="EU447" s="0"/>
      <c r="EV447" s="0"/>
      <c r="EW447" s="0"/>
      <c r="EX447" s="0"/>
      <c r="EY447" s="0"/>
      <c r="EZ447" s="0"/>
      <c r="FA447" s="0"/>
      <c r="FB447" s="0"/>
      <c r="FC447" s="0"/>
      <c r="FD447" s="0"/>
      <c r="FE447" s="0"/>
      <c r="FF447" s="0"/>
      <c r="FG447" s="0"/>
      <c r="FH447" s="0"/>
      <c r="FI447" s="0"/>
      <c r="FJ447" s="0"/>
      <c r="FK447" s="0"/>
      <c r="FL447" s="0"/>
      <c r="FM447" s="0"/>
      <c r="FN447" s="0"/>
      <c r="FO447" s="0"/>
      <c r="FP447" s="0"/>
      <c r="FQ447" s="0"/>
      <c r="FR447" s="0"/>
      <c r="FS447" s="0"/>
      <c r="FT447" s="0"/>
      <c r="FU447" s="0"/>
      <c r="FV447" s="0"/>
      <c r="FW447" s="0"/>
      <c r="FX447" s="0"/>
      <c r="FY447" s="0"/>
      <c r="FZ447" s="0"/>
      <c r="GA447" s="0"/>
      <c r="GB447" s="0"/>
      <c r="GC447" s="0"/>
      <c r="GD447" s="0"/>
      <c r="GE447" s="0"/>
      <c r="GF447" s="0"/>
      <c r="GG447" s="0"/>
      <c r="GH447" s="0"/>
      <c r="GI447" s="0"/>
      <c r="GJ447" s="0"/>
      <c r="GK447" s="0"/>
      <c r="GL447" s="0"/>
      <c r="GM447" s="0"/>
      <c r="GN447" s="0"/>
      <c r="GO447" s="0"/>
      <c r="GP447" s="0"/>
      <c r="GQ447" s="0"/>
      <c r="GR447" s="0"/>
      <c r="GS447" s="0"/>
      <c r="GT447" s="0"/>
      <c r="GU447" s="0"/>
      <c r="GV447" s="0"/>
      <c r="GW447" s="0"/>
      <c r="GX447" s="0"/>
      <c r="GY447" s="0"/>
      <c r="GZ447" s="0"/>
      <c r="HA447" s="0"/>
      <c r="HB447" s="0"/>
      <c r="HC447" s="0"/>
      <c r="HD447" s="0"/>
      <c r="HE447" s="0"/>
      <c r="HF447" s="0"/>
      <c r="HG447" s="0"/>
      <c r="HH447" s="0"/>
      <c r="HI447" s="0"/>
      <c r="HJ447" s="0"/>
      <c r="HK447" s="0"/>
      <c r="HL447" s="0"/>
      <c r="HM447" s="0"/>
      <c r="HN447" s="0"/>
      <c r="HO447" s="0"/>
      <c r="HP447" s="0"/>
      <c r="HQ447" s="0"/>
      <c r="HR447" s="0"/>
      <c r="HS447" s="0"/>
      <c r="HT447" s="0"/>
      <c r="HU447" s="0"/>
      <c r="HV447" s="0"/>
      <c r="HW447" s="0"/>
      <c r="HX447" s="0"/>
      <c r="HY447" s="0"/>
      <c r="HZ447" s="0"/>
      <c r="IA447" s="0"/>
      <c r="IB447" s="0"/>
      <c r="IC447" s="0"/>
      <c r="ID447" s="0"/>
      <c r="IE447" s="0"/>
      <c r="IF447" s="0"/>
      <c r="IG447" s="0"/>
      <c r="IH447" s="0"/>
      <c r="II447" s="0"/>
      <c r="IJ447" s="0"/>
      <c r="IK447" s="0"/>
      <c r="IL447" s="0"/>
      <c r="IM447" s="0"/>
      <c r="IN447" s="0"/>
      <c r="IO447" s="0"/>
      <c r="IP447" s="0"/>
      <c r="IQ447" s="0"/>
      <c r="IR447" s="0"/>
      <c r="IS447" s="0"/>
      <c r="IT447" s="0"/>
      <c r="IU447" s="0"/>
      <c r="IV447" s="0"/>
      <c r="IW447" s="0"/>
    </row>
    <row r="448" customFormat="false" ht="12.75" hidden="false" customHeight="false" outlineLevel="0" collapsed="false">
      <c r="A448" s="43"/>
      <c r="B448" s="11" t="s">
        <v>42</v>
      </c>
      <c r="C448" s="68"/>
      <c r="D448" s="1"/>
      <c r="E448" s="3" t="s">
        <v>1298</v>
      </c>
      <c r="F448" s="3" t="s">
        <v>1299</v>
      </c>
      <c r="G448" s="6" t="s">
        <v>60</v>
      </c>
      <c r="H448" s="6" t="n">
        <v>4063</v>
      </c>
      <c r="I448" s="4" t="n">
        <v>487</v>
      </c>
      <c r="J448" s="4" t="s">
        <v>46</v>
      </c>
      <c r="L448" s="44" t="s">
        <v>47</v>
      </c>
      <c r="M448" s="3" t="s">
        <v>1300</v>
      </c>
      <c r="N448" s="45"/>
      <c r="O448" s="1" t="s">
        <v>86</v>
      </c>
      <c r="Q448" s="1"/>
      <c r="R448" s="14"/>
      <c r="S448" s="14" t="n">
        <f aca="false">+R448-Q448</f>
        <v>0</v>
      </c>
      <c r="T448" s="15" t="s">
        <v>1301</v>
      </c>
      <c r="U448" s="1"/>
      <c r="V448" s="1" t="n">
        <v>231</v>
      </c>
      <c r="W448" s="1" t="n">
        <v>202</v>
      </c>
      <c r="X448" s="1" t="n">
        <v>202</v>
      </c>
      <c r="Y448" s="46" t="n">
        <f aca="false">+X448-V448</f>
        <v>-29</v>
      </c>
      <c r="Z448" s="14" t="n">
        <f aca="false">+X448-W448</f>
        <v>0</v>
      </c>
      <c r="AA448" s="15" t="s">
        <v>166</v>
      </c>
      <c r="AB448" s="48"/>
      <c r="AC448" s="45"/>
      <c r="AD448" s="5" t="n">
        <v>311889</v>
      </c>
      <c r="AE448" s="5" t="n">
        <v>27515</v>
      </c>
      <c r="AF448" s="49" t="s">
        <v>52</v>
      </c>
      <c r="AG448" s="50" t="n">
        <v>0.055</v>
      </c>
      <c r="AH448" s="51"/>
      <c r="AI448" s="52" t="s">
        <v>53</v>
      </c>
      <c r="AJ448" s="52" t="s">
        <v>4</v>
      </c>
      <c r="AK448" s="4" t="s">
        <v>64</v>
      </c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  <c r="BC448" s="0"/>
      <c r="BD448" s="0"/>
      <c r="BE448" s="0"/>
      <c r="BF448" s="0"/>
      <c r="BG448" s="0"/>
      <c r="BH448" s="0"/>
      <c r="BI448" s="0"/>
      <c r="BJ448" s="0"/>
      <c r="BK448" s="0"/>
      <c r="BL448" s="0"/>
      <c r="BM448" s="0"/>
      <c r="BN448" s="0"/>
      <c r="BO448" s="0"/>
      <c r="BP448" s="0"/>
      <c r="BQ448" s="0"/>
      <c r="BR448" s="0"/>
      <c r="BS448" s="0"/>
      <c r="BT448" s="0"/>
      <c r="BU448" s="0"/>
      <c r="BV448" s="0"/>
      <c r="BW448" s="0"/>
      <c r="BX448" s="0"/>
      <c r="BY448" s="0"/>
      <c r="BZ448" s="0"/>
      <c r="CA448" s="0"/>
      <c r="CB448" s="0"/>
      <c r="CC448" s="0"/>
      <c r="CD448" s="0"/>
      <c r="CE448" s="0"/>
      <c r="CF448" s="0"/>
      <c r="CG448" s="0"/>
      <c r="CH448" s="0"/>
      <c r="CI448" s="0"/>
      <c r="CJ448" s="0"/>
      <c r="CK448" s="0"/>
      <c r="CL448" s="0"/>
      <c r="CM448" s="0"/>
      <c r="CN448" s="0"/>
      <c r="CO448" s="0"/>
      <c r="CP448" s="0"/>
      <c r="CQ448" s="0"/>
      <c r="CR448" s="0"/>
      <c r="CS448" s="0"/>
      <c r="CT448" s="0"/>
      <c r="CU448" s="0"/>
      <c r="CV448" s="0"/>
      <c r="CW448" s="0"/>
      <c r="CX448" s="0"/>
      <c r="CY448" s="0"/>
      <c r="CZ448" s="0"/>
      <c r="DA448" s="0"/>
      <c r="DB448" s="0"/>
      <c r="DC448" s="0"/>
      <c r="DD448" s="0"/>
      <c r="DE448" s="0"/>
      <c r="DF448" s="0"/>
      <c r="DG448" s="0"/>
      <c r="DH448" s="0"/>
      <c r="DI448" s="0"/>
      <c r="DJ448" s="0"/>
      <c r="DK448" s="0"/>
      <c r="DL448" s="0"/>
      <c r="DM448" s="0"/>
      <c r="DN448" s="0"/>
      <c r="DO448" s="0"/>
      <c r="DP448" s="0"/>
      <c r="DQ448" s="0"/>
      <c r="DR448" s="0"/>
      <c r="DS448" s="0"/>
      <c r="DT448" s="0"/>
      <c r="DU448" s="0"/>
      <c r="DV448" s="0"/>
      <c r="DW448" s="0"/>
      <c r="DX448" s="0"/>
      <c r="DY448" s="0"/>
      <c r="DZ448" s="0"/>
      <c r="EA448" s="0"/>
      <c r="EB448" s="0"/>
      <c r="EC448" s="0"/>
      <c r="ED448" s="0"/>
      <c r="EE448" s="0"/>
      <c r="EF448" s="0"/>
      <c r="EG448" s="0"/>
      <c r="EH448" s="0"/>
      <c r="EI448" s="0"/>
      <c r="EJ448" s="0"/>
      <c r="EK448" s="0"/>
      <c r="EL448" s="0"/>
      <c r="EM448" s="0"/>
      <c r="EN448" s="0"/>
      <c r="EO448" s="0"/>
      <c r="EP448" s="0"/>
      <c r="EQ448" s="0"/>
      <c r="ER448" s="0"/>
      <c r="ES448" s="0"/>
      <c r="ET448" s="0"/>
      <c r="EU448" s="0"/>
      <c r="EV448" s="0"/>
      <c r="EW448" s="0"/>
      <c r="EX448" s="0"/>
      <c r="EY448" s="0"/>
      <c r="EZ448" s="0"/>
      <c r="FA448" s="0"/>
      <c r="FB448" s="0"/>
      <c r="FC448" s="0"/>
      <c r="FD448" s="0"/>
      <c r="FE448" s="0"/>
      <c r="FF448" s="0"/>
      <c r="FG448" s="0"/>
      <c r="FH448" s="0"/>
      <c r="FI448" s="0"/>
      <c r="FJ448" s="0"/>
      <c r="FK448" s="0"/>
      <c r="FL448" s="0"/>
      <c r="FM448" s="0"/>
      <c r="FN448" s="0"/>
      <c r="FO448" s="0"/>
      <c r="FP448" s="0"/>
      <c r="FQ448" s="0"/>
      <c r="FR448" s="0"/>
      <c r="FS448" s="0"/>
      <c r="FT448" s="0"/>
      <c r="FU448" s="0"/>
      <c r="FV448" s="0"/>
      <c r="FW448" s="0"/>
      <c r="FX448" s="0"/>
      <c r="FY448" s="0"/>
      <c r="FZ448" s="0"/>
      <c r="GA448" s="0"/>
      <c r="GB448" s="0"/>
      <c r="GC448" s="0"/>
      <c r="GD448" s="0"/>
      <c r="GE448" s="0"/>
      <c r="GF448" s="0"/>
      <c r="GG448" s="0"/>
      <c r="GH448" s="0"/>
      <c r="GI448" s="0"/>
      <c r="GJ448" s="0"/>
      <c r="GK448" s="0"/>
      <c r="GL448" s="0"/>
      <c r="GM448" s="0"/>
      <c r="GN448" s="0"/>
      <c r="GO448" s="0"/>
      <c r="GP448" s="0"/>
      <c r="GQ448" s="0"/>
      <c r="GR448" s="0"/>
      <c r="GS448" s="0"/>
      <c r="GT448" s="0"/>
      <c r="GU448" s="0"/>
      <c r="GV448" s="0"/>
      <c r="GW448" s="0"/>
      <c r="GX448" s="0"/>
      <c r="GY448" s="0"/>
      <c r="GZ448" s="0"/>
      <c r="HA448" s="0"/>
      <c r="HB448" s="0"/>
      <c r="HC448" s="0"/>
      <c r="HD448" s="0"/>
      <c r="HE448" s="0"/>
      <c r="HF448" s="0"/>
      <c r="HG448" s="0"/>
      <c r="HH448" s="0"/>
      <c r="HI448" s="0"/>
      <c r="HJ448" s="0"/>
      <c r="HK448" s="0"/>
      <c r="HL448" s="0"/>
      <c r="HM448" s="0"/>
      <c r="HN448" s="0"/>
      <c r="HO448" s="0"/>
      <c r="HP448" s="0"/>
      <c r="HQ448" s="0"/>
      <c r="HR448" s="0"/>
      <c r="HS448" s="0"/>
      <c r="HT448" s="0"/>
      <c r="HU448" s="0"/>
      <c r="HV448" s="0"/>
      <c r="HW448" s="0"/>
      <c r="HX448" s="0"/>
      <c r="HY448" s="0"/>
      <c r="HZ448" s="0"/>
      <c r="IA448" s="0"/>
      <c r="IB448" s="0"/>
      <c r="IC448" s="0"/>
      <c r="ID448" s="0"/>
      <c r="IE448" s="0"/>
      <c r="IF448" s="0"/>
      <c r="IG448" s="0"/>
      <c r="IH448" s="0"/>
      <c r="II448" s="0"/>
      <c r="IJ448" s="0"/>
      <c r="IK448" s="0"/>
      <c r="IL448" s="0"/>
      <c r="IM448" s="0"/>
      <c r="IN448" s="0"/>
      <c r="IO448" s="0"/>
      <c r="IP448" s="0"/>
      <c r="IQ448" s="0"/>
      <c r="IR448" s="0"/>
      <c r="IS448" s="0"/>
      <c r="IT448" s="0"/>
      <c r="IU448" s="0"/>
      <c r="IV448" s="0"/>
      <c r="IW448" s="0"/>
    </row>
    <row r="449" customFormat="false" ht="22.5" hidden="false" customHeight="false" outlineLevel="0" collapsed="false">
      <c r="A449" s="43"/>
      <c r="B449" s="11" t="s">
        <v>42</v>
      </c>
      <c r="E449" s="3" t="s">
        <v>1302</v>
      </c>
      <c r="F449" s="3" t="s">
        <v>1303</v>
      </c>
      <c r="G449" s="6" t="s">
        <v>60</v>
      </c>
      <c r="H449" s="6" t="n">
        <v>6619</v>
      </c>
      <c r="I449" s="4" t="n">
        <v>550</v>
      </c>
      <c r="J449" s="4" t="s">
        <v>46</v>
      </c>
      <c r="L449" s="1" t="s">
        <v>47</v>
      </c>
      <c r="M449" s="3" t="s">
        <v>1304</v>
      </c>
      <c r="N449" s="45"/>
      <c r="O449" s="1" t="s">
        <v>86</v>
      </c>
      <c r="Q449" s="1" t="n">
        <v>0</v>
      </c>
      <c r="R449" s="53"/>
      <c r="S449" s="14" t="n">
        <f aca="false">+R449-Q449</f>
        <v>0</v>
      </c>
      <c r="T449" s="47" t="s">
        <v>56</v>
      </c>
      <c r="U449" s="1" t="n">
        <v>97</v>
      </c>
      <c r="V449" s="1" t="n">
        <v>97</v>
      </c>
      <c r="W449" s="1" t="n">
        <v>97</v>
      </c>
      <c r="X449" s="1" t="n">
        <v>97</v>
      </c>
      <c r="Y449" s="46" t="n">
        <f aca="false">+X449-V449</f>
        <v>0</v>
      </c>
      <c r="Z449" s="14" t="n">
        <f aca="false">+X449-W449</f>
        <v>0</v>
      </c>
      <c r="AA449" s="47" t="s">
        <v>69</v>
      </c>
      <c r="AB449" s="48"/>
      <c r="AC449" s="45"/>
      <c r="AD449" s="5" t="n">
        <v>366334</v>
      </c>
      <c r="AE449" s="5" t="n">
        <v>65080</v>
      </c>
      <c r="AF449" s="49" t="s">
        <v>52</v>
      </c>
      <c r="AG449" s="50" t="n">
        <v>0.05</v>
      </c>
      <c r="AH449" s="51"/>
      <c r="AI449" s="52" t="s">
        <v>121</v>
      </c>
      <c r="AJ449" s="52" t="s">
        <v>4</v>
      </c>
      <c r="AK449" s="4" t="s">
        <v>1305</v>
      </c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  <c r="CE449" s="0"/>
      <c r="CF449" s="0"/>
      <c r="CG449" s="0"/>
      <c r="CH449" s="0"/>
      <c r="CI449" s="0"/>
      <c r="CJ449" s="0"/>
      <c r="CK449" s="0"/>
      <c r="CL449" s="0"/>
      <c r="CM449" s="0"/>
      <c r="CN449" s="0"/>
      <c r="CO449" s="0"/>
      <c r="CP449" s="0"/>
      <c r="CQ449" s="0"/>
      <c r="CR449" s="0"/>
      <c r="CS449" s="0"/>
      <c r="CT449" s="0"/>
      <c r="CU449" s="0"/>
      <c r="CV449" s="0"/>
      <c r="CW449" s="0"/>
      <c r="CX449" s="0"/>
      <c r="CY449" s="0"/>
      <c r="CZ449" s="0"/>
      <c r="DA449" s="0"/>
      <c r="DB449" s="0"/>
      <c r="DC449" s="0"/>
      <c r="DD449" s="0"/>
      <c r="DE449" s="0"/>
      <c r="DF449" s="0"/>
      <c r="DG449" s="0"/>
      <c r="DH449" s="0"/>
      <c r="DI449" s="0"/>
      <c r="DJ449" s="0"/>
      <c r="DK449" s="0"/>
      <c r="DL449" s="0"/>
      <c r="DM449" s="0"/>
      <c r="DN449" s="0"/>
      <c r="DO449" s="0"/>
      <c r="DP449" s="0"/>
      <c r="DQ449" s="0"/>
      <c r="DR449" s="0"/>
      <c r="DS449" s="0"/>
      <c r="DT449" s="0"/>
      <c r="DU449" s="0"/>
      <c r="DV449" s="0"/>
      <c r="DW449" s="0"/>
      <c r="DX449" s="0"/>
      <c r="DY449" s="0"/>
      <c r="DZ449" s="0"/>
      <c r="EA449" s="0"/>
      <c r="EB449" s="0"/>
      <c r="EC449" s="0"/>
      <c r="ED449" s="0"/>
      <c r="EE449" s="0"/>
      <c r="EF449" s="0"/>
      <c r="EG449" s="0"/>
      <c r="EH449" s="0"/>
      <c r="EI449" s="0"/>
      <c r="EJ449" s="0"/>
      <c r="EK449" s="0"/>
      <c r="EL449" s="0"/>
      <c r="EM449" s="0"/>
      <c r="EN449" s="0"/>
      <c r="EO449" s="0"/>
      <c r="EP449" s="0"/>
      <c r="EQ449" s="0"/>
      <c r="ER449" s="0"/>
      <c r="ES449" s="0"/>
      <c r="ET449" s="0"/>
      <c r="EU449" s="0"/>
      <c r="EV449" s="0"/>
      <c r="EW449" s="0"/>
      <c r="EX449" s="0"/>
      <c r="EY449" s="0"/>
      <c r="EZ449" s="0"/>
      <c r="FA449" s="0"/>
      <c r="FB449" s="0"/>
      <c r="FC449" s="0"/>
      <c r="FD449" s="0"/>
      <c r="FE449" s="0"/>
      <c r="FF449" s="0"/>
      <c r="FG449" s="0"/>
      <c r="FH449" s="0"/>
      <c r="FI449" s="0"/>
      <c r="FJ449" s="0"/>
      <c r="FK449" s="0"/>
      <c r="FL449" s="0"/>
      <c r="FM449" s="0"/>
      <c r="FN449" s="0"/>
      <c r="FO449" s="0"/>
      <c r="FP449" s="0"/>
      <c r="FQ449" s="0"/>
      <c r="FR449" s="0"/>
      <c r="FS449" s="0"/>
      <c r="FT449" s="0"/>
      <c r="FU449" s="0"/>
      <c r="FV449" s="0"/>
      <c r="FW449" s="0"/>
      <c r="FX449" s="0"/>
      <c r="FY449" s="0"/>
      <c r="FZ449" s="0"/>
      <c r="GA449" s="0"/>
      <c r="GB449" s="0"/>
      <c r="GC449" s="0"/>
      <c r="GD449" s="0"/>
      <c r="GE449" s="0"/>
      <c r="GF449" s="0"/>
      <c r="GG449" s="0"/>
      <c r="GH449" s="0"/>
      <c r="GI449" s="0"/>
      <c r="GJ449" s="0"/>
      <c r="GK449" s="0"/>
      <c r="GL449" s="0"/>
      <c r="GM449" s="0"/>
      <c r="GN449" s="0"/>
      <c r="GO449" s="0"/>
      <c r="GP449" s="0"/>
      <c r="GQ449" s="0"/>
      <c r="GR449" s="0"/>
      <c r="GS449" s="0"/>
      <c r="GT449" s="0"/>
      <c r="GU449" s="0"/>
      <c r="GV449" s="0"/>
      <c r="GW449" s="0"/>
      <c r="GX449" s="0"/>
      <c r="GY449" s="0"/>
      <c r="GZ449" s="0"/>
      <c r="HA449" s="0"/>
      <c r="HB449" s="0"/>
      <c r="HC449" s="0"/>
      <c r="HD449" s="0"/>
      <c r="HE449" s="0"/>
      <c r="HF449" s="0"/>
      <c r="HG449" s="0"/>
      <c r="HH449" s="0"/>
      <c r="HI449" s="0"/>
      <c r="HJ449" s="0"/>
      <c r="HK449" s="0"/>
      <c r="HL449" s="0"/>
      <c r="HM449" s="0"/>
      <c r="HN449" s="0"/>
      <c r="HO449" s="0"/>
      <c r="HP449" s="0"/>
      <c r="HQ449" s="0"/>
      <c r="HR449" s="0"/>
      <c r="HS449" s="0"/>
      <c r="HT449" s="0"/>
      <c r="HU449" s="0"/>
      <c r="HV449" s="0"/>
      <c r="HW449" s="0"/>
      <c r="HX449" s="0"/>
      <c r="HY449" s="0"/>
      <c r="HZ449" s="0"/>
      <c r="IA449" s="0"/>
      <c r="IB449" s="0"/>
      <c r="IC449" s="0"/>
      <c r="ID449" s="0"/>
      <c r="IE449" s="0"/>
      <c r="IF449" s="0"/>
      <c r="IG449" s="0"/>
      <c r="IH449" s="0"/>
      <c r="II449" s="0"/>
      <c r="IJ449" s="0"/>
      <c r="IK449" s="0"/>
      <c r="IL449" s="0"/>
      <c r="IM449" s="0"/>
      <c r="IN449" s="0"/>
      <c r="IO449" s="0"/>
      <c r="IP449" s="0"/>
      <c r="IQ449" s="0"/>
      <c r="IR449" s="0"/>
      <c r="IS449" s="0"/>
      <c r="IT449" s="0"/>
      <c r="IU449" s="0"/>
      <c r="IV449" s="0"/>
      <c r="IW449" s="0"/>
    </row>
    <row r="450" customFormat="false" ht="12.75" hidden="false" customHeight="false" outlineLevel="0" collapsed="false">
      <c r="A450" s="43"/>
      <c r="B450" s="11" t="n">
        <v>43831</v>
      </c>
      <c r="E450" s="68" t="s">
        <v>1306</v>
      </c>
      <c r="F450" s="68" t="s">
        <v>1307</v>
      </c>
      <c r="G450" s="6" t="s">
        <v>60</v>
      </c>
      <c r="H450" s="5" t="n">
        <v>9772</v>
      </c>
      <c r="I450" s="1"/>
      <c r="J450" s="69"/>
      <c r="K450" s="1" t="n">
        <v>1</v>
      </c>
      <c r="L450" s="68"/>
      <c r="M450" s="68" t="s">
        <v>1306</v>
      </c>
      <c r="N450" s="1" t="s">
        <v>152</v>
      </c>
      <c r="O450" s="1" t="s">
        <v>318</v>
      </c>
      <c r="Q450" s="1" t="n">
        <v>1458</v>
      </c>
      <c r="R450" s="1" t="n">
        <v>1458</v>
      </c>
      <c r="S450" s="14" t="n">
        <f aca="false">+R450-Q450</f>
        <v>0</v>
      </c>
      <c r="T450" s="47" t="s">
        <v>170</v>
      </c>
      <c r="U450" s="1" t="n">
        <v>1005</v>
      </c>
      <c r="V450" s="1" t="n">
        <v>848</v>
      </c>
      <c r="W450" s="1" t="n">
        <v>860</v>
      </c>
      <c r="X450" s="1" t="n">
        <v>752</v>
      </c>
      <c r="Y450" s="46" t="n">
        <f aca="false">+X450-V450</f>
        <v>-96</v>
      </c>
      <c r="Z450" s="14" t="n">
        <f aca="false">+X450-W450</f>
        <v>-108</v>
      </c>
      <c r="AA450" s="47" t="s">
        <v>1308</v>
      </c>
      <c r="AB450" s="48"/>
      <c r="AC450" s="45"/>
      <c r="AD450" s="5"/>
      <c r="AE450" s="5" t="n">
        <v>133341</v>
      </c>
      <c r="AF450" s="44" t="s">
        <v>70</v>
      </c>
      <c r="AG450" s="9" t="n">
        <v>0.075</v>
      </c>
      <c r="AH450" s="77" t="n">
        <v>9906</v>
      </c>
      <c r="AI450" s="5" t="s">
        <v>623</v>
      </c>
      <c r="AJ450" s="52" t="s">
        <v>4</v>
      </c>
      <c r="AK450" s="1" t="s">
        <v>1309</v>
      </c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  <c r="BC450" s="0"/>
      <c r="BD450" s="0"/>
      <c r="BE450" s="0"/>
      <c r="BF450" s="0"/>
      <c r="BG450" s="0"/>
      <c r="BH450" s="0"/>
      <c r="BI450" s="0"/>
      <c r="BJ450" s="0"/>
      <c r="BK450" s="0"/>
      <c r="BL450" s="0"/>
      <c r="BM450" s="0"/>
      <c r="BN450" s="0"/>
      <c r="BO450" s="0"/>
      <c r="BP450" s="0"/>
      <c r="BQ450" s="0"/>
      <c r="BR450" s="0"/>
      <c r="BS450" s="0"/>
      <c r="BT450" s="0"/>
      <c r="BU450" s="0"/>
      <c r="BV450" s="0"/>
      <c r="BW450" s="0"/>
      <c r="BX450" s="0"/>
      <c r="BY450" s="0"/>
      <c r="BZ450" s="0"/>
      <c r="CA450" s="0"/>
      <c r="CB450" s="0"/>
      <c r="CC450" s="0"/>
      <c r="CD450" s="0"/>
      <c r="CE450" s="0"/>
      <c r="CF450" s="0"/>
      <c r="CG450" s="0"/>
      <c r="CH450" s="0"/>
      <c r="CI450" s="0"/>
      <c r="CJ450" s="0"/>
      <c r="CK450" s="0"/>
      <c r="CL450" s="0"/>
      <c r="CM450" s="0"/>
      <c r="CN450" s="0"/>
      <c r="CO450" s="0"/>
      <c r="CP450" s="0"/>
      <c r="CQ450" s="0"/>
      <c r="CR450" s="0"/>
      <c r="CS450" s="0"/>
      <c r="CT450" s="0"/>
      <c r="CU450" s="0"/>
      <c r="CV450" s="0"/>
      <c r="CW450" s="0"/>
      <c r="CX450" s="0"/>
      <c r="CY450" s="0"/>
      <c r="CZ450" s="0"/>
      <c r="DA450" s="0"/>
      <c r="DB450" s="0"/>
      <c r="DC450" s="0"/>
      <c r="DD450" s="0"/>
      <c r="DE450" s="0"/>
      <c r="DF450" s="0"/>
      <c r="DG450" s="0"/>
      <c r="DH450" s="0"/>
      <c r="DI450" s="0"/>
      <c r="DJ450" s="0"/>
      <c r="DK450" s="0"/>
      <c r="DL450" s="0"/>
      <c r="DM450" s="0"/>
      <c r="DN450" s="0"/>
      <c r="DO450" s="0"/>
      <c r="DP450" s="0"/>
      <c r="DQ450" s="0"/>
      <c r="DR450" s="0"/>
      <c r="DS450" s="0"/>
      <c r="DT450" s="0"/>
      <c r="DU450" s="0"/>
      <c r="DV450" s="0"/>
      <c r="DW450" s="0"/>
      <c r="DX450" s="0"/>
      <c r="DY450" s="0"/>
      <c r="DZ450" s="0"/>
      <c r="EA450" s="0"/>
      <c r="EB450" s="0"/>
      <c r="EC450" s="0"/>
      <c r="ED450" s="0"/>
      <c r="EE450" s="0"/>
      <c r="EF450" s="0"/>
      <c r="EG450" s="0"/>
      <c r="EH450" s="0"/>
      <c r="EI450" s="0"/>
      <c r="EJ450" s="0"/>
      <c r="EK450" s="0"/>
      <c r="EL450" s="0"/>
      <c r="EM450" s="0"/>
      <c r="EN450" s="0"/>
      <c r="EO450" s="0"/>
      <c r="EP450" s="0"/>
      <c r="EQ450" s="0"/>
      <c r="ER450" s="0"/>
      <c r="ES450" s="0"/>
      <c r="ET450" s="0"/>
      <c r="EU450" s="0"/>
      <c r="EV450" s="0"/>
      <c r="EW450" s="0"/>
      <c r="EX450" s="0"/>
      <c r="EY450" s="0"/>
      <c r="EZ450" s="0"/>
      <c r="FA450" s="0"/>
      <c r="FB450" s="0"/>
      <c r="FC450" s="0"/>
      <c r="FD450" s="0"/>
      <c r="FE450" s="0"/>
      <c r="FF450" s="0"/>
      <c r="FG450" s="0"/>
      <c r="FH450" s="0"/>
      <c r="FI450" s="0"/>
      <c r="FJ450" s="0"/>
      <c r="FK450" s="0"/>
      <c r="FL450" s="0"/>
      <c r="FM450" s="0"/>
      <c r="FN450" s="0"/>
      <c r="FO450" s="0"/>
      <c r="FP450" s="0"/>
      <c r="FQ450" s="0"/>
      <c r="FR450" s="0"/>
      <c r="FS450" s="0"/>
      <c r="FT450" s="0"/>
      <c r="FU450" s="0"/>
      <c r="FV450" s="0"/>
      <c r="FW450" s="0"/>
      <c r="FX450" s="0"/>
      <c r="FY450" s="0"/>
      <c r="FZ450" s="0"/>
      <c r="GA450" s="0"/>
      <c r="GB450" s="0"/>
      <c r="GC450" s="0"/>
      <c r="GD450" s="0"/>
      <c r="GE450" s="0"/>
      <c r="GF450" s="0"/>
      <c r="GG450" s="0"/>
      <c r="GH450" s="0"/>
      <c r="GI450" s="0"/>
      <c r="GJ450" s="0"/>
      <c r="GK450" s="0"/>
      <c r="GL450" s="0"/>
      <c r="GM450" s="0"/>
      <c r="GN450" s="0"/>
      <c r="GO450" s="0"/>
      <c r="GP450" s="0"/>
      <c r="GQ450" s="0"/>
      <c r="GR450" s="0"/>
      <c r="GS450" s="0"/>
      <c r="GT450" s="0"/>
      <c r="GU450" s="0"/>
      <c r="GV450" s="0"/>
      <c r="GW450" s="0"/>
      <c r="GX450" s="0"/>
      <c r="GY450" s="0"/>
      <c r="GZ450" s="0"/>
      <c r="HA450" s="0"/>
      <c r="HB450" s="0"/>
      <c r="HC450" s="0"/>
      <c r="HD450" s="0"/>
      <c r="HE450" s="0"/>
      <c r="HF450" s="0"/>
      <c r="HG450" s="0"/>
      <c r="HH450" s="0"/>
      <c r="HI450" s="0"/>
      <c r="HJ450" s="0"/>
      <c r="HK450" s="0"/>
      <c r="HL450" s="0"/>
      <c r="HM450" s="0"/>
      <c r="HN450" s="0"/>
      <c r="HO450" s="0"/>
      <c r="HP450" s="0"/>
      <c r="HQ450" s="0"/>
      <c r="HR450" s="0"/>
      <c r="HS450" s="0"/>
      <c r="HT450" s="0"/>
      <c r="HU450" s="0"/>
      <c r="HV450" s="0"/>
      <c r="HW450" s="0"/>
      <c r="HX450" s="0"/>
      <c r="HY450" s="0"/>
      <c r="HZ450" s="0"/>
      <c r="IA450" s="0"/>
      <c r="IB450" s="0"/>
      <c r="IC450" s="0"/>
      <c r="ID450" s="0"/>
      <c r="IE450" s="0"/>
      <c r="IF450" s="0"/>
      <c r="IG450" s="0"/>
      <c r="IH450" s="0"/>
      <c r="II450" s="0"/>
      <c r="IJ450" s="0"/>
      <c r="IK450" s="0"/>
      <c r="IL450" s="0"/>
      <c r="IM450" s="0"/>
      <c r="IN450" s="0"/>
      <c r="IO450" s="0"/>
      <c r="IP450" s="0"/>
      <c r="IQ450" s="0"/>
      <c r="IR450" s="0"/>
      <c r="IS450" s="0"/>
      <c r="IT450" s="0"/>
      <c r="IU450" s="0"/>
      <c r="IV450" s="0"/>
      <c r="IW450" s="0"/>
    </row>
    <row r="451" customFormat="false" ht="12.75" hidden="false" customHeight="false" outlineLevel="0" collapsed="false">
      <c r="A451" s="43"/>
      <c r="B451" s="11" t="s">
        <v>42</v>
      </c>
      <c r="C451" s="68"/>
      <c r="D451" s="1"/>
      <c r="E451" s="3" t="s">
        <v>1310</v>
      </c>
      <c r="F451" s="3" t="s">
        <v>1311</v>
      </c>
      <c r="G451" s="6" t="s">
        <v>60</v>
      </c>
      <c r="H451" s="6" t="n">
        <v>9701</v>
      </c>
      <c r="I451" s="4" t="n">
        <v>487</v>
      </c>
      <c r="J451" s="4" t="s">
        <v>46</v>
      </c>
      <c r="L451" s="1" t="s">
        <v>47</v>
      </c>
      <c r="M451" s="3" t="s">
        <v>1306</v>
      </c>
      <c r="N451" s="45"/>
      <c r="O451" s="1" t="s">
        <v>86</v>
      </c>
      <c r="Q451" s="74" t="n">
        <v>2423</v>
      </c>
      <c r="R451" s="14" t="n">
        <v>2423</v>
      </c>
      <c r="S451" s="14" t="n">
        <f aca="false">+R451-Q451</f>
        <v>0</v>
      </c>
      <c r="T451" s="15" t="s">
        <v>170</v>
      </c>
      <c r="U451" s="74" t="n">
        <v>2695</v>
      </c>
      <c r="V451" s="1" t="n">
        <v>2695</v>
      </c>
      <c r="W451" s="74" t="n">
        <v>2721</v>
      </c>
      <c r="X451" s="1" t="n">
        <v>2721</v>
      </c>
      <c r="Y451" s="46" t="n">
        <f aca="false">+X451-V451</f>
        <v>26</v>
      </c>
      <c r="Z451" s="14" t="n">
        <f aca="false">+X451-W451</f>
        <v>0</v>
      </c>
      <c r="AA451" s="15" t="s">
        <v>166</v>
      </c>
      <c r="AB451" s="48"/>
      <c r="AC451" s="45"/>
      <c r="AD451" s="5" t="n">
        <v>127287</v>
      </c>
      <c r="AE451" s="5" t="n">
        <v>125782</v>
      </c>
      <c r="AF451" s="49" t="s">
        <v>70</v>
      </c>
      <c r="AG451" s="50" t="n">
        <v>0.055</v>
      </c>
      <c r="AH451" s="51"/>
      <c r="AI451" s="52" t="s">
        <v>53</v>
      </c>
      <c r="AJ451" s="52" t="s">
        <v>4</v>
      </c>
      <c r="AK451" s="4" t="s">
        <v>1312</v>
      </c>
      <c r="AL451" s="110"/>
      <c r="AM451" s="110"/>
      <c r="AN451" s="110"/>
      <c r="AO451" s="110"/>
      <c r="AP451" s="110"/>
      <c r="AQ451" s="110"/>
      <c r="AR451" s="110"/>
      <c r="AS451" s="110"/>
      <c r="AT451" s="110"/>
      <c r="AU451" s="110"/>
      <c r="AV451" s="110"/>
      <c r="AW451" s="110"/>
      <c r="AX451" s="110"/>
      <c r="AY451" s="110"/>
      <c r="AZ451" s="110"/>
      <c r="BA451" s="110"/>
      <c r="BB451" s="110"/>
      <c r="BC451" s="110"/>
      <c r="BD451" s="110"/>
      <c r="BE451" s="110"/>
      <c r="BF451" s="110"/>
      <c r="BG451" s="110"/>
      <c r="BH451" s="110"/>
      <c r="BI451" s="110"/>
      <c r="BJ451" s="110"/>
      <c r="BK451" s="110"/>
      <c r="BL451" s="110"/>
      <c r="BM451" s="110"/>
      <c r="BN451" s="110"/>
      <c r="BO451" s="110"/>
      <c r="BP451" s="110"/>
      <c r="BQ451" s="110"/>
      <c r="BR451" s="110"/>
      <c r="BS451" s="110"/>
      <c r="BT451" s="110"/>
      <c r="BU451" s="110"/>
      <c r="BV451" s="110"/>
      <c r="BW451" s="110"/>
      <c r="BX451" s="110"/>
      <c r="BY451" s="110"/>
      <c r="BZ451" s="110"/>
      <c r="CA451" s="110"/>
      <c r="CB451" s="110"/>
      <c r="CC451" s="110"/>
      <c r="CD451" s="110"/>
      <c r="CE451" s="110"/>
      <c r="CF451" s="110"/>
      <c r="CG451" s="110"/>
      <c r="CH451" s="110"/>
      <c r="CI451" s="110"/>
      <c r="CJ451" s="110"/>
      <c r="CK451" s="110"/>
      <c r="CL451" s="110"/>
      <c r="CM451" s="110"/>
      <c r="CN451" s="110"/>
      <c r="CO451" s="110"/>
      <c r="CP451" s="110"/>
      <c r="CQ451" s="110"/>
      <c r="CR451" s="110"/>
      <c r="CS451" s="110"/>
      <c r="CT451" s="110"/>
      <c r="CU451" s="110"/>
      <c r="CV451" s="110"/>
      <c r="CW451" s="110"/>
      <c r="CX451" s="110"/>
      <c r="CY451" s="110"/>
      <c r="CZ451" s="110"/>
      <c r="DA451" s="110"/>
      <c r="DB451" s="110"/>
      <c r="DC451" s="110"/>
      <c r="DD451" s="110"/>
      <c r="DE451" s="110"/>
      <c r="DF451" s="110"/>
      <c r="DG451" s="110"/>
      <c r="DH451" s="110"/>
      <c r="DI451" s="110"/>
      <c r="DJ451" s="110"/>
      <c r="DK451" s="110"/>
      <c r="DL451" s="110"/>
      <c r="DM451" s="110"/>
      <c r="DN451" s="110"/>
      <c r="DO451" s="110"/>
      <c r="DP451" s="110"/>
      <c r="DQ451" s="110"/>
      <c r="DR451" s="110"/>
      <c r="DS451" s="110"/>
      <c r="DT451" s="110"/>
      <c r="DU451" s="110"/>
      <c r="DV451" s="110"/>
      <c r="DW451" s="110"/>
      <c r="DX451" s="110"/>
      <c r="DY451" s="110"/>
      <c r="DZ451" s="110"/>
      <c r="EA451" s="110"/>
      <c r="EB451" s="110"/>
      <c r="EC451" s="110"/>
      <c r="ED451" s="110"/>
      <c r="EE451" s="110"/>
      <c r="EF451" s="110"/>
      <c r="EG451" s="110"/>
      <c r="EH451" s="110"/>
      <c r="EI451" s="110"/>
      <c r="EJ451" s="110"/>
      <c r="EK451" s="110"/>
      <c r="EL451" s="110"/>
      <c r="EM451" s="110"/>
      <c r="EN451" s="110"/>
      <c r="EO451" s="110"/>
      <c r="EP451" s="110"/>
      <c r="EQ451" s="110"/>
      <c r="ER451" s="110"/>
      <c r="ES451" s="110"/>
      <c r="ET451" s="110"/>
      <c r="EU451" s="110"/>
      <c r="EV451" s="110"/>
      <c r="EW451" s="110"/>
      <c r="EX451" s="110"/>
      <c r="EY451" s="110"/>
      <c r="EZ451" s="110"/>
      <c r="FA451" s="110"/>
      <c r="FB451" s="110"/>
      <c r="FC451" s="110"/>
      <c r="FD451" s="110"/>
      <c r="FE451" s="110"/>
      <c r="FF451" s="110"/>
      <c r="FG451" s="110"/>
      <c r="FH451" s="110"/>
      <c r="FI451" s="110"/>
      <c r="FJ451" s="110"/>
      <c r="FK451" s="110"/>
      <c r="FL451" s="110"/>
      <c r="FM451" s="110"/>
      <c r="FN451" s="110"/>
      <c r="FO451" s="110"/>
      <c r="FP451" s="110"/>
      <c r="FQ451" s="110"/>
      <c r="FR451" s="110"/>
      <c r="FS451" s="110"/>
      <c r="FT451" s="110"/>
      <c r="FU451" s="110"/>
      <c r="FV451" s="110"/>
      <c r="FW451" s="110"/>
      <c r="FX451" s="110"/>
      <c r="FY451" s="110"/>
      <c r="FZ451" s="110"/>
      <c r="GA451" s="110"/>
      <c r="GB451" s="110"/>
      <c r="GC451" s="110"/>
      <c r="GD451" s="110"/>
      <c r="GE451" s="110"/>
      <c r="GF451" s="110"/>
      <c r="GG451" s="110"/>
      <c r="GH451" s="110"/>
      <c r="GI451" s="110"/>
      <c r="GJ451" s="110"/>
      <c r="GK451" s="110"/>
      <c r="GL451" s="110"/>
      <c r="GM451" s="110"/>
      <c r="GN451" s="110"/>
      <c r="GO451" s="110"/>
      <c r="GP451" s="110"/>
      <c r="GQ451" s="110"/>
      <c r="GR451" s="110"/>
      <c r="GS451" s="110"/>
      <c r="GT451" s="110"/>
      <c r="GU451" s="110"/>
      <c r="GV451" s="110"/>
      <c r="GW451" s="110"/>
      <c r="GX451" s="110"/>
      <c r="GY451" s="110"/>
      <c r="GZ451" s="110"/>
      <c r="HA451" s="110"/>
      <c r="HB451" s="110"/>
      <c r="HC451" s="110"/>
      <c r="HD451" s="110"/>
      <c r="HE451" s="110"/>
      <c r="HF451" s="110"/>
      <c r="HG451" s="110"/>
      <c r="HH451" s="110"/>
      <c r="HI451" s="110"/>
      <c r="HJ451" s="110"/>
      <c r="HK451" s="110"/>
      <c r="HL451" s="110"/>
      <c r="HM451" s="110"/>
      <c r="HN451" s="110"/>
      <c r="HO451" s="110"/>
      <c r="HP451" s="110"/>
      <c r="HQ451" s="110"/>
      <c r="HR451" s="110"/>
      <c r="HS451" s="110"/>
      <c r="HT451" s="110"/>
      <c r="HU451" s="110"/>
      <c r="HV451" s="110"/>
      <c r="HW451" s="110"/>
      <c r="HX451" s="110"/>
      <c r="HY451" s="110"/>
      <c r="HZ451" s="110"/>
      <c r="IA451" s="110"/>
      <c r="IB451" s="110"/>
      <c r="IC451" s="110"/>
      <c r="ID451" s="110"/>
      <c r="IE451" s="110"/>
      <c r="IF451" s="110"/>
      <c r="IG451" s="110"/>
      <c r="IH451" s="110"/>
      <c r="II451" s="110"/>
      <c r="IJ451" s="110"/>
      <c r="IK451" s="110"/>
      <c r="IL451" s="110"/>
      <c r="IM451" s="110"/>
      <c r="IN451" s="110"/>
      <c r="IO451" s="110"/>
      <c r="IP451" s="110"/>
      <c r="IQ451" s="110"/>
      <c r="IR451" s="110"/>
      <c r="IS451" s="110"/>
      <c r="IT451" s="110"/>
      <c r="IU451" s="110"/>
      <c r="IV451" s="110"/>
      <c r="IW451" s="110"/>
    </row>
    <row r="452" customFormat="false" ht="22.5" hidden="false" customHeight="false" outlineLevel="0" collapsed="false">
      <c r="A452" s="43"/>
      <c r="B452" s="11" t="s">
        <v>42</v>
      </c>
      <c r="E452" s="68" t="s">
        <v>1310</v>
      </c>
      <c r="F452" s="68" t="s">
        <v>1313</v>
      </c>
      <c r="G452" s="6" t="s">
        <v>60</v>
      </c>
      <c r="H452" s="5" t="n">
        <v>9766</v>
      </c>
      <c r="I452" s="1"/>
      <c r="J452" s="69"/>
      <c r="K452" s="1" t="n">
        <v>1</v>
      </c>
      <c r="L452" s="68"/>
      <c r="M452" s="68" t="s">
        <v>1306</v>
      </c>
      <c r="N452" s="1"/>
      <c r="O452" s="1" t="s">
        <v>318</v>
      </c>
      <c r="Q452" s="74" t="n">
        <v>11121</v>
      </c>
      <c r="R452" s="14" t="n">
        <v>25947</v>
      </c>
      <c r="S452" s="14" t="n">
        <f aca="false">+R452-Q452</f>
        <v>14826</v>
      </c>
      <c r="T452" s="8" t="s">
        <v>1314</v>
      </c>
      <c r="U452" s="74" t="n">
        <f aca="false">21294+7411</f>
        <v>28705</v>
      </c>
      <c r="V452" s="1" t="n">
        <v>35492</v>
      </c>
      <c r="W452" s="74" t="n">
        <v>36543</v>
      </c>
      <c r="X452" s="1" t="n">
        <v>37171</v>
      </c>
      <c r="Y452" s="46" t="n">
        <f aca="false">+X452-V452</f>
        <v>1679</v>
      </c>
      <c r="Z452" s="14" t="n">
        <f aca="false">+X452-W452</f>
        <v>628</v>
      </c>
      <c r="AA452" s="147" t="s">
        <v>1315</v>
      </c>
      <c r="AB452" s="48"/>
      <c r="AC452" s="45"/>
      <c r="AD452" s="5"/>
      <c r="AE452" s="5" t="n">
        <v>138599</v>
      </c>
      <c r="AF452" s="44" t="s">
        <v>70</v>
      </c>
      <c r="AG452" s="50" t="n">
        <v>0.075</v>
      </c>
      <c r="AH452" s="73"/>
      <c r="AI452" s="52" t="s">
        <v>121</v>
      </c>
      <c r="AJ452" s="52" t="s">
        <v>4</v>
      </c>
      <c r="AK452" s="1" t="s">
        <v>1316</v>
      </c>
      <c r="AL452" s="0"/>
      <c r="AM452" s="0"/>
      <c r="AN452" s="0"/>
      <c r="AO452" s="0"/>
      <c r="AP452" s="0"/>
      <c r="AQ452" s="0"/>
      <c r="AR452" s="0"/>
      <c r="AS452" s="0"/>
      <c r="AT452" s="0"/>
      <c r="AU452" s="0"/>
      <c r="AV452" s="0"/>
      <c r="AW452" s="0"/>
      <c r="AX452" s="0"/>
      <c r="AY452" s="0"/>
      <c r="AZ452" s="0"/>
      <c r="BA452" s="0"/>
      <c r="BB452" s="0"/>
      <c r="BC452" s="0"/>
      <c r="BD452" s="0"/>
      <c r="BE452" s="0"/>
      <c r="BF452" s="0"/>
      <c r="BG452" s="0"/>
      <c r="BH452" s="0"/>
      <c r="BI452" s="0"/>
      <c r="BJ452" s="0"/>
      <c r="BK452" s="0"/>
      <c r="BL452" s="0"/>
      <c r="BM452" s="0"/>
      <c r="BN452" s="0"/>
      <c r="BO452" s="0"/>
      <c r="BP452" s="0"/>
      <c r="BQ452" s="0"/>
      <c r="BR452" s="0"/>
      <c r="BS452" s="0"/>
      <c r="BT452" s="0"/>
      <c r="BU452" s="0"/>
      <c r="BV452" s="0"/>
      <c r="BW452" s="0"/>
      <c r="BX452" s="0"/>
      <c r="BY452" s="0"/>
      <c r="BZ452" s="0"/>
      <c r="CA452" s="0"/>
      <c r="CB452" s="0"/>
      <c r="CC452" s="0"/>
      <c r="CD452" s="0"/>
      <c r="CE452" s="0"/>
      <c r="CF452" s="0"/>
      <c r="CG452" s="0"/>
      <c r="CH452" s="0"/>
      <c r="CI452" s="0"/>
      <c r="CJ452" s="0"/>
      <c r="CK452" s="0"/>
      <c r="CL452" s="0"/>
      <c r="CM452" s="0"/>
      <c r="CN452" s="0"/>
      <c r="CO452" s="0"/>
      <c r="CP452" s="0"/>
      <c r="CQ452" s="0"/>
      <c r="CR452" s="0"/>
      <c r="CS452" s="0"/>
      <c r="CT452" s="0"/>
      <c r="CU452" s="0"/>
      <c r="CV452" s="0"/>
      <c r="CW452" s="0"/>
      <c r="CX452" s="0"/>
      <c r="CY452" s="0"/>
      <c r="CZ452" s="0"/>
      <c r="DA452" s="0"/>
      <c r="DB452" s="0"/>
      <c r="DC452" s="0"/>
      <c r="DD452" s="0"/>
      <c r="DE452" s="0"/>
      <c r="DF452" s="0"/>
      <c r="DG452" s="0"/>
      <c r="DH452" s="0"/>
      <c r="DI452" s="0"/>
      <c r="DJ452" s="0"/>
      <c r="DK452" s="0"/>
      <c r="DL452" s="0"/>
      <c r="DM452" s="0"/>
      <c r="DN452" s="0"/>
      <c r="DO452" s="0"/>
      <c r="DP452" s="0"/>
      <c r="DQ452" s="0"/>
      <c r="DR452" s="0"/>
      <c r="DS452" s="0"/>
      <c r="DT452" s="0"/>
      <c r="DU452" s="0"/>
      <c r="DV452" s="0"/>
      <c r="DW452" s="0"/>
      <c r="DX452" s="0"/>
      <c r="DY452" s="0"/>
      <c r="DZ452" s="0"/>
      <c r="EA452" s="0"/>
      <c r="EB452" s="0"/>
      <c r="EC452" s="0"/>
      <c r="ED452" s="0"/>
      <c r="EE452" s="0"/>
      <c r="EF452" s="0"/>
      <c r="EG452" s="0"/>
      <c r="EH452" s="0"/>
      <c r="EI452" s="0"/>
      <c r="EJ452" s="0"/>
      <c r="EK452" s="0"/>
      <c r="EL452" s="0"/>
      <c r="EM452" s="0"/>
      <c r="EN452" s="0"/>
      <c r="EO452" s="0"/>
      <c r="EP452" s="0"/>
      <c r="EQ452" s="0"/>
      <c r="ER452" s="0"/>
      <c r="ES452" s="0"/>
      <c r="ET452" s="0"/>
      <c r="EU452" s="0"/>
      <c r="EV452" s="0"/>
      <c r="EW452" s="0"/>
      <c r="EX452" s="0"/>
      <c r="EY452" s="0"/>
      <c r="EZ452" s="0"/>
      <c r="FA452" s="0"/>
      <c r="FB452" s="0"/>
      <c r="FC452" s="0"/>
      <c r="FD452" s="0"/>
      <c r="FE452" s="0"/>
      <c r="FF452" s="0"/>
      <c r="FG452" s="0"/>
      <c r="FH452" s="0"/>
      <c r="FI452" s="0"/>
      <c r="FJ452" s="0"/>
      <c r="FK452" s="0"/>
      <c r="FL452" s="0"/>
      <c r="FM452" s="0"/>
      <c r="FN452" s="0"/>
      <c r="FO452" s="0"/>
      <c r="FP452" s="0"/>
      <c r="FQ452" s="0"/>
      <c r="FR452" s="0"/>
      <c r="FS452" s="0"/>
      <c r="FT452" s="0"/>
      <c r="FU452" s="0"/>
      <c r="FV452" s="0"/>
      <c r="FW452" s="0"/>
      <c r="FX452" s="0"/>
      <c r="FY452" s="0"/>
      <c r="FZ452" s="0"/>
      <c r="GA452" s="0"/>
      <c r="GB452" s="0"/>
      <c r="GC452" s="0"/>
      <c r="GD452" s="0"/>
      <c r="GE452" s="0"/>
      <c r="GF452" s="0"/>
      <c r="GG452" s="0"/>
      <c r="GH452" s="0"/>
      <c r="GI452" s="0"/>
      <c r="GJ452" s="0"/>
      <c r="GK452" s="0"/>
      <c r="GL452" s="0"/>
      <c r="GM452" s="0"/>
      <c r="GN452" s="0"/>
      <c r="GO452" s="0"/>
      <c r="GP452" s="0"/>
      <c r="GQ452" s="0"/>
      <c r="GR452" s="0"/>
      <c r="GS452" s="0"/>
      <c r="GT452" s="0"/>
      <c r="GU452" s="0"/>
      <c r="GV452" s="0"/>
      <c r="GW452" s="0"/>
      <c r="GX452" s="0"/>
      <c r="GY452" s="0"/>
      <c r="GZ452" s="0"/>
      <c r="HA452" s="0"/>
      <c r="HB452" s="0"/>
      <c r="HC452" s="0"/>
      <c r="HD452" s="0"/>
      <c r="HE452" s="0"/>
      <c r="HF452" s="0"/>
      <c r="HG452" s="0"/>
      <c r="HH452" s="0"/>
      <c r="HI452" s="0"/>
      <c r="HJ452" s="0"/>
      <c r="HK452" s="0"/>
      <c r="HL452" s="0"/>
      <c r="HM452" s="0"/>
      <c r="HN452" s="0"/>
      <c r="HO452" s="0"/>
      <c r="HP452" s="0"/>
      <c r="HQ452" s="0"/>
      <c r="HR452" s="0"/>
      <c r="HS452" s="0"/>
      <c r="HT452" s="0"/>
      <c r="HU452" s="0"/>
      <c r="HV452" s="0"/>
      <c r="HW452" s="0"/>
      <c r="HX452" s="0"/>
      <c r="HY452" s="0"/>
      <c r="HZ452" s="0"/>
      <c r="IA452" s="0"/>
      <c r="IB452" s="0"/>
      <c r="IC452" s="0"/>
      <c r="ID452" s="0"/>
      <c r="IE452" s="0"/>
      <c r="IF452" s="0"/>
      <c r="IG452" s="0"/>
      <c r="IH452" s="0"/>
      <c r="II452" s="0"/>
      <c r="IJ452" s="0"/>
      <c r="IK452" s="0"/>
      <c r="IL452" s="0"/>
      <c r="IM452" s="0"/>
      <c r="IN452" s="0"/>
      <c r="IO452" s="0"/>
      <c r="IP452" s="0"/>
      <c r="IQ452" s="0"/>
      <c r="IR452" s="0"/>
      <c r="IS452" s="0"/>
      <c r="IT452" s="0"/>
      <c r="IU452" s="0"/>
      <c r="IV452" s="0"/>
      <c r="IW452" s="0"/>
    </row>
    <row r="453" customFormat="false" ht="12.75" hidden="false" customHeight="false" outlineLevel="0" collapsed="false">
      <c r="A453" s="54"/>
      <c r="B453" s="55" t="n">
        <v>36423</v>
      </c>
      <c r="C453" s="56"/>
      <c r="D453" s="57"/>
      <c r="E453" s="70" t="s">
        <v>1310</v>
      </c>
      <c r="F453" s="70" t="s">
        <v>1317</v>
      </c>
      <c r="G453" s="58" t="s">
        <v>60</v>
      </c>
      <c r="H453" s="62" t="n">
        <v>9792</v>
      </c>
      <c r="I453" s="53"/>
      <c r="J453" s="79"/>
      <c r="K453" s="53"/>
      <c r="L453" s="70"/>
      <c r="M453" s="70" t="s">
        <v>1306</v>
      </c>
      <c r="N453" s="53" t="s">
        <v>152</v>
      </c>
      <c r="O453" s="53" t="s">
        <v>318</v>
      </c>
      <c r="P453" s="60"/>
      <c r="Q453" s="53" t="n">
        <v>830</v>
      </c>
      <c r="R453" s="61" t="n">
        <v>706</v>
      </c>
      <c r="S453" s="61" t="n">
        <f aca="false">+R453-Q453</f>
        <v>-124</v>
      </c>
      <c r="T453" s="47" t="s">
        <v>165</v>
      </c>
      <c r="U453" s="53" t="n">
        <v>538</v>
      </c>
      <c r="V453" s="53" t="n">
        <v>538</v>
      </c>
      <c r="W453" s="53" t="n">
        <v>501</v>
      </c>
      <c r="X453" s="53" t="n">
        <v>501</v>
      </c>
      <c r="Y453" s="46" t="n">
        <f aca="false">+X453-V453</f>
        <v>-37</v>
      </c>
      <c r="Z453" s="61" t="n">
        <f aca="false">+X453-W453</f>
        <v>0</v>
      </c>
      <c r="AA453" s="15" t="s">
        <v>63</v>
      </c>
      <c r="AB453" s="71"/>
      <c r="AD453" s="62"/>
      <c r="AE453" s="62" t="n">
        <v>138577</v>
      </c>
      <c r="AF453" s="59" t="s">
        <v>70</v>
      </c>
      <c r="AG453" s="64"/>
      <c r="AH453" s="80"/>
      <c r="AI453" s="66"/>
      <c r="AJ453" s="66" t="s">
        <v>4</v>
      </c>
      <c r="AK453" s="53" t="s">
        <v>207</v>
      </c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  <c r="CE453" s="0"/>
      <c r="CF453" s="0"/>
      <c r="CG453" s="0"/>
      <c r="CH453" s="0"/>
      <c r="CI453" s="0"/>
      <c r="CJ453" s="0"/>
      <c r="CK453" s="0"/>
      <c r="CL453" s="0"/>
      <c r="CM453" s="0"/>
      <c r="CN453" s="0"/>
      <c r="CO453" s="0"/>
      <c r="CP453" s="0"/>
      <c r="CQ453" s="0"/>
      <c r="CR453" s="0"/>
      <c r="CS453" s="0"/>
      <c r="CT453" s="0"/>
      <c r="CU453" s="0"/>
      <c r="CV453" s="0"/>
      <c r="CW453" s="0"/>
      <c r="CX453" s="0"/>
      <c r="CY453" s="0"/>
      <c r="CZ453" s="0"/>
      <c r="DA453" s="0"/>
      <c r="DB453" s="0"/>
      <c r="DC453" s="0"/>
      <c r="DD453" s="0"/>
      <c r="DE453" s="0"/>
      <c r="DF453" s="0"/>
      <c r="DG453" s="0"/>
      <c r="DH453" s="0"/>
      <c r="DI453" s="0"/>
      <c r="DJ453" s="0"/>
      <c r="DK453" s="0"/>
      <c r="DL453" s="0"/>
      <c r="DM453" s="0"/>
      <c r="DN453" s="0"/>
      <c r="DO453" s="0"/>
      <c r="DP453" s="0"/>
      <c r="DQ453" s="0"/>
      <c r="DR453" s="0"/>
      <c r="DS453" s="0"/>
      <c r="DT453" s="0"/>
      <c r="DU453" s="0"/>
      <c r="DV453" s="0"/>
      <c r="DW453" s="0"/>
      <c r="DX453" s="0"/>
      <c r="DY453" s="0"/>
      <c r="DZ453" s="0"/>
      <c r="EA453" s="0"/>
      <c r="EB453" s="0"/>
      <c r="EC453" s="0"/>
      <c r="ED453" s="0"/>
      <c r="EE453" s="0"/>
      <c r="EF453" s="0"/>
      <c r="EG453" s="0"/>
      <c r="EH453" s="0"/>
      <c r="EI453" s="0"/>
      <c r="EJ453" s="0"/>
      <c r="EK453" s="0"/>
      <c r="EL453" s="0"/>
      <c r="EM453" s="0"/>
      <c r="EN453" s="0"/>
      <c r="EO453" s="0"/>
      <c r="EP453" s="0"/>
      <c r="EQ453" s="0"/>
      <c r="ER453" s="0"/>
      <c r="ES453" s="0"/>
      <c r="ET453" s="0"/>
      <c r="EU453" s="0"/>
      <c r="EV453" s="0"/>
      <c r="EW453" s="0"/>
      <c r="EX453" s="0"/>
      <c r="EY453" s="0"/>
      <c r="EZ453" s="0"/>
      <c r="FA453" s="0"/>
      <c r="FB453" s="0"/>
      <c r="FC453" s="0"/>
      <c r="FD453" s="0"/>
      <c r="FE453" s="0"/>
      <c r="FF453" s="0"/>
      <c r="FG453" s="0"/>
      <c r="FH453" s="0"/>
      <c r="FI453" s="0"/>
      <c r="FJ453" s="0"/>
      <c r="FK453" s="0"/>
      <c r="FL453" s="0"/>
      <c r="FM453" s="0"/>
      <c r="FN453" s="0"/>
      <c r="FO453" s="0"/>
      <c r="FP453" s="0"/>
      <c r="FQ453" s="0"/>
      <c r="FR453" s="0"/>
      <c r="FS453" s="0"/>
      <c r="FT453" s="0"/>
      <c r="FU453" s="0"/>
      <c r="FV453" s="0"/>
      <c r="FW453" s="0"/>
      <c r="FX453" s="0"/>
      <c r="FY453" s="0"/>
      <c r="FZ453" s="0"/>
      <c r="GA453" s="0"/>
      <c r="GB453" s="0"/>
      <c r="GC453" s="0"/>
      <c r="GD453" s="0"/>
      <c r="GE453" s="0"/>
      <c r="GF453" s="0"/>
      <c r="GG453" s="0"/>
      <c r="GH453" s="0"/>
      <c r="GI453" s="0"/>
      <c r="GJ453" s="0"/>
      <c r="GK453" s="0"/>
      <c r="GL453" s="0"/>
      <c r="GM453" s="0"/>
      <c r="GN453" s="0"/>
      <c r="GO453" s="0"/>
      <c r="GP453" s="0"/>
      <c r="GQ453" s="0"/>
      <c r="GR453" s="0"/>
      <c r="GS453" s="0"/>
      <c r="GT453" s="0"/>
      <c r="GU453" s="0"/>
      <c r="GV453" s="0"/>
      <c r="GW453" s="0"/>
      <c r="GX453" s="0"/>
      <c r="GY453" s="0"/>
      <c r="GZ453" s="0"/>
      <c r="HA453" s="0"/>
      <c r="HB453" s="0"/>
      <c r="HC453" s="0"/>
      <c r="HD453" s="0"/>
      <c r="HE453" s="0"/>
      <c r="HF453" s="0"/>
      <c r="HG453" s="0"/>
      <c r="HH453" s="0"/>
      <c r="HI453" s="0"/>
      <c r="HJ453" s="0"/>
      <c r="HK453" s="0"/>
      <c r="HL453" s="0"/>
      <c r="HM453" s="0"/>
      <c r="HN453" s="0"/>
      <c r="HO453" s="0"/>
      <c r="HP453" s="0"/>
      <c r="HQ453" s="0"/>
      <c r="HR453" s="0"/>
      <c r="HS453" s="0"/>
      <c r="HT453" s="0"/>
      <c r="HU453" s="0"/>
      <c r="HV453" s="0"/>
      <c r="HW453" s="0"/>
      <c r="HX453" s="0"/>
      <c r="HY453" s="0"/>
      <c r="HZ453" s="0"/>
      <c r="IA453" s="0"/>
      <c r="IB453" s="0"/>
      <c r="IC453" s="0"/>
      <c r="ID453" s="0"/>
      <c r="IE453" s="0"/>
      <c r="IF453" s="0"/>
      <c r="IG453" s="0"/>
      <c r="IH453" s="0"/>
      <c r="II453" s="0"/>
      <c r="IJ453" s="0"/>
      <c r="IK453" s="0"/>
      <c r="IL453" s="0"/>
      <c r="IM453" s="0"/>
      <c r="IN453" s="0"/>
      <c r="IO453" s="0"/>
      <c r="IP453" s="0"/>
      <c r="IQ453" s="0"/>
      <c r="IR453" s="0"/>
      <c r="IS453" s="0"/>
      <c r="IT453" s="0"/>
      <c r="IU453" s="0"/>
      <c r="IV453" s="0"/>
      <c r="IW453" s="0"/>
    </row>
    <row r="454" customFormat="false" ht="12.75" hidden="false" customHeight="false" outlineLevel="0" collapsed="false">
      <c r="A454" s="43"/>
      <c r="B454" s="11" t="n">
        <v>36423</v>
      </c>
      <c r="E454" s="68" t="s">
        <v>1310</v>
      </c>
      <c r="F454" s="68" t="s">
        <v>1318</v>
      </c>
      <c r="G454" s="6" t="s">
        <v>60</v>
      </c>
      <c r="H454" s="5" t="n">
        <v>9793</v>
      </c>
      <c r="I454" s="1"/>
      <c r="J454" s="69"/>
      <c r="K454" s="1"/>
      <c r="L454" s="68"/>
      <c r="M454" s="68" t="s">
        <v>1306</v>
      </c>
      <c r="N454" s="1" t="s">
        <v>152</v>
      </c>
      <c r="O454" s="1" t="s">
        <v>318</v>
      </c>
      <c r="Q454" s="1" t="n">
        <v>2455</v>
      </c>
      <c r="R454" s="14" t="n">
        <v>2455</v>
      </c>
      <c r="S454" s="14" t="n">
        <f aca="false">+R454-Q454</f>
        <v>0</v>
      </c>
      <c r="T454" s="15" t="s">
        <v>170</v>
      </c>
      <c r="U454" s="1" t="n">
        <v>1938</v>
      </c>
      <c r="V454" s="1" t="n">
        <v>1608</v>
      </c>
      <c r="W454" s="1" t="n">
        <v>1520</v>
      </c>
      <c r="X454" s="1" t="n">
        <v>1298</v>
      </c>
      <c r="Y454" s="46" t="n">
        <f aca="false">+X454-V454</f>
        <v>-310</v>
      </c>
      <c r="Z454" s="14" t="n">
        <f aca="false">+X454-W454</f>
        <v>-222</v>
      </c>
      <c r="AA454" s="15" t="s">
        <v>402</v>
      </c>
      <c r="AB454" s="48"/>
      <c r="AC454" s="45"/>
      <c r="AD454" s="5"/>
      <c r="AE454" s="5" t="n">
        <v>138572</v>
      </c>
      <c r="AF454" s="44" t="s">
        <v>70</v>
      </c>
      <c r="AG454" s="50"/>
      <c r="AH454" s="73"/>
      <c r="AI454" s="52"/>
      <c r="AJ454" s="52" t="s">
        <v>4</v>
      </c>
      <c r="AK454" s="1" t="s">
        <v>207</v>
      </c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  <c r="CE454" s="0"/>
      <c r="CF454" s="0"/>
      <c r="CG454" s="0"/>
      <c r="CH454" s="0"/>
      <c r="CI454" s="0"/>
      <c r="CJ454" s="0"/>
      <c r="CK454" s="0"/>
      <c r="CL454" s="0"/>
      <c r="CM454" s="0"/>
      <c r="CN454" s="0"/>
      <c r="CO454" s="0"/>
      <c r="CP454" s="0"/>
      <c r="CQ454" s="0"/>
      <c r="CR454" s="0"/>
      <c r="CS454" s="0"/>
      <c r="CT454" s="0"/>
      <c r="CU454" s="0"/>
      <c r="CV454" s="0"/>
      <c r="CW454" s="0"/>
      <c r="CX454" s="0"/>
      <c r="CY454" s="0"/>
      <c r="CZ454" s="0"/>
      <c r="DA454" s="0"/>
      <c r="DB454" s="0"/>
      <c r="DC454" s="0"/>
      <c r="DD454" s="0"/>
      <c r="DE454" s="0"/>
      <c r="DF454" s="0"/>
      <c r="DG454" s="0"/>
      <c r="DH454" s="0"/>
      <c r="DI454" s="0"/>
      <c r="DJ454" s="0"/>
      <c r="DK454" s="0"/>
      <c r="DL454" s="0"/>
      <c r="DM454" s="0"/>
      <c r="DN454" s="0"/>
      <c r="DO454" s="0"/>
      <c r="DP454" s="0"/>
      <c r="DQ454" s="0"/>
      <c r="DR454" s="0"/>
      <c r="DS454" s="0"/>
      <c r="DT454" s="0"/>
      <c r="DU454" s="0"/>
      <c r="DV454" s="0"/>
      <c r="DW454" s="0"/>
      <c r="DX454" s="0"/>
      <c r="DY454" s="0"/>
      <c r="DZ454" s="0"/>
      <c r="EA454" s="0"/>
      <c r="EB454" s="0"/>
      <c r="EC454" s="0"/>
      <c r="ED454" s="0"/>
      <c r="EE454" s="0"/>
      <c r="EF454" s="0"/>
      <c r="EG454" s="0"/>
      <c r="EH454" s="0"/>
      <c r="EI454" s="0"/>
      <c r="EJ454" s="0"/>
      <c r="EK454" s="0"/>
      <c r="EL454" s="0"/>
      <c r="EM454" s="0"/>
      <c r="EN454" s="0"/>
      <c r="EO454" s="0"/>
      <c r="EP454" s="0"/>
      <c r="EQ454" s="0"/>
      <c r="ER454" s="0"/>
      <c r="ES454" s="0"/>
      <c r="ET454" s="0"/>
      <c r="EU454" s="0"/>
      <c r="EV454" s="0"/>
      <c r="EW454" s="0"/>
      <c r="EX454" s="0"/>
      <c r="EY454" s="0"/>
      <c r="EZ454" s="0"/>
      <c r="FA454" s="0"/>
      <c r="FB454" s="0"/>
      <c r="FC454" s="0"/>
      <c r="FD454" s="0"/>
      <c r="FE454" s="0"/>
      <c r="FF454" s="0"/>
      <c r="FG454" s="0"/>
      <c r="FH454" s="0"/>
      <c r="FI454" s="0"/>
      <c r="FJ454" s="0"/>
      <c r="FK454" s="0"/>
      <c r="FL454" s="0"/>
      <c r="FM454" s="0"/>
      <c r="FN454" s="0"/>
      <c r="FO454" s="0"/>
      <c r="FP454" s="0"/>
      <c r="FQ454" s="0"/>
      <c r="FR454" s="0"/>
      <c r="FS454" s="0"/>
      <c r="FT454" s="0"/>
      <c r="FU454" s="0"/>
      <c r="FV454" s="0"/>
      <c r="FW454" s="0"/>
      <c r="FX454" s="0"/>
      <c r="FY454" s="0"/>
      <c r="FZ454" s="0"/>
      <c r="GA454" s="0"/>
      <c r="GB454" s="0"/>
      <c r="GC454" s="0"/>
      <c r="GD454" s="0"/>
      <c r="GE454" s="0"/>
      <c r="GF454" s="0"/>
      <c r="GG454" s="0"/>
      <c r="GH454" s="0"/>
      <c r="GI454" s="0"/>
      <c r="GJ454" s="0"/>
      <c r="GK454" s="0"/>
      <c r="GL454" s="0"/>
      <c r="GM454" s="0"/>
      <c r="GN454" s="0"/>
      <c r="GO454" s="0"/>
      <c r="GP454" s="0"/>
      <c r="GQ454" s="0"/>
      <c r="GR454" s="0"/>
      <c r="GS454" s="0"/>
      <c r="GT454" s="0"/>
      <c r="GU454" s="0"/>
      <c r="GV454" s="0"/>
      <c r="GW454" s="0"/>
      <c r="GX454" s="0"/>
      <c r="GY454" s="0"/>
      <c r="GZ454" s="0"/>
      <c r="HA454" s="0"/>
      <c r="HB454" s="0"/>
      <c r="HC454" s="0"/>
      <c r="HD454" s="0"/>
      <c r="HE454" s="0"/>
      <c r="HF454" s="0"/>
      <c r="HG454" s="0"/>
      <c r="HH454" s="0"/>
      <c r="HI454" s="0"/>
      <c r="HJ454" s="0"/>
      <c r="HK454" s="0"/>
      <c r="HL454" s="0"/>
      <c r="HM454" s="0"/>
      <c r="HN454" s="0"/>
      <c r="HO454" s="0"/>
      <c r="HP454" s="0"/>
      <c r="HQ454" s="0"/>
      <c r="HR454" s="0"/>
      <c r="HS454" s="0"/>
      <c r="HT454" s="0"/>
      <c r="HU454" s="0"/>
      <c r="HV454" s="0"/>
      <c r="HW454" s="0"/>
      <c r="HX454" s="0"/>
      <c r="HY454" s="0"/>
      <c r="HZ454" s="0"/>
      <c r="IA454" s="0"/>
      <c r="IB454" s="0"/>
      <c r="IC454" s="0"/>
      <c r="ID454" s="0"/>
      <c r="IE454" s="0"/>
      <c r="IF454" s="0"/>
      <c r="IG454" s="0"/>
      <c r="IH454" s="0"/>
      <c r="II454" s="0"/>
      <c r="IJ454" s="0"/>
      <c r="IK454" s="0"/>
      <c r="IL454" s="0"/>
      <c r="IM454" s="0"/>
      <c r="IN454" s="0"/>
      <c r="IO454" s="0"/>
      <c r="IP454" s="0"/>
      <c r="IQ454" s="0"/>
      <c r="IR454" s="0"/>
      <c r="IS454" s="0"/>
      <c r="IT454" s="0"/>
      <c r="IU454" s="0"/>
      <c r="IV454" s="0"/>
      <c r="IW454" s="0"/>
    </row>
    <row r="455" customFormat="false" ht="22.5" hidden="false" customHeight="false" outlineLevel="0" collapsed="false">
      <c r="A455" s="43"/>
      <c r="B455" s="11" t="s">
        <v>42</v>
      </c>
      <c r="E455" s="3" t="s">
        <v>1319</v>
      </c>
      <c r="F455" s="3" t="s">
        <v>131</v>
      </c>
      <c r="G455" s="6" t="s">
        <v>60</v>
      </c>
      <c r="H455" s="6" t="n">
        <v>6884</v>
      </c>
      <c r="I455" s="4" t="n">
        <v>650</v>
      </c>
      <c r="J455" s="4" t="s">
        <v>46</v>
      </c>
      <c r="L455" s="1" t="s">
        <v>47</v>
      </c>
      <c r="M455" s="3" t="s">
        <v>1320</v>
      </c>
      <c r="N455" s="45"/>
      <c r="O455" s="1" t="s">
        <v>68</v>
      </c>
      <c r="Q455" s="74" t="n">
        <f aca="false">6031+28308</f>
        <v>34339</v>
      </c>
      <c r="R455" s="14" t="n">
        <v>34339</v>
      </c>
      <c r="S455" s="14" t="n">
        <f aca="false">+R455-Q455</f>
        <v>0</v>
      </c>
      <c r="T455" s="15" t="s">
        <v>1321</v>
      </c>
      <c r="U455" s="74" t="n">
        <f aca="false">28570+6280</f>
        <v>34850</v>
      </c>
      <c r="V455" s="1" t="n">
        <v>36142</v>
      </c>
      <c r="W455" s="74" t="n">
        <f aca="false">30390+6204</f>
        <v>36594</v>
      </c>
      <c r="X455" s="1" t="n">
        <v>38207</v>
      </c>
      <c r="Y455" s="46" t="n">
        <f aca="false">+X455-V455</f>
        <v>2065</v>
      </c>
      <c r="Z455" s="14" t="n">
        <f aca="false">+X455-W455</f>
        <v>1613</v>
      </c>
      <c r="AA455" s="47" t="s">
        <v>133</v>
      </c>
      <c r="AB455" s="48"/>
      <c r="AC455" s="45"/>
      <c r="AD455" s="5" t="n">
        <v>304503</v>
      </c>
      <c r="AE455" s="5" t="n">
        <v>125829</v>
      </c>
      <c r="AF455" s="49" t="s">
        <v>52</v>
      </c>
      <c r="AG455" s="50" t="n">
        <v>0.06</v>
      </c>
      <c r="AH455" s="51"/>
      <c r="AI455" s="52" t="s">
        <v>121</v>
      </c>
      <c r="AJ455" s="52"/>
      <c r="AK455" s="4" t="s">
        <v>64</v>
      </c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  <c r="CE455" s="0"/>
      <c r="CF455" s="0"/>
      <c r="CG455" s="0"/>
      <c r="CH455" s="0"/>
      <c r="CI455" s="0"/>
      <c r="CJ455" s="0"/>
      <c r="CK455" s="0"/>
      <c r="CL455" s="0"/>
      <c r="CM455" s="0"/>
      <c r="CN455" s="0"/>
      <c r="CO455" s="0"/>
      <c r="CP455" s="0"/>
      <c r="CQ455" s="0"/>
      <c r="CR455" s="0"/>
      <c r="CS455" s="0"/>
      <c r="CT455" s="0"/>
      <c r="CU455" s="0"/>
      <c r="CV455" s="0"/>
      <c r="CW455" s="0"/>
      <c r="CX455" s="0"/>
      <c r="CY455" s="0"/>
      <c r="CZ455" s="0"/>
      <c r="DA455" s="0"/>
      <c r="DB455" s="0"/>
      <c r="DC455" s="0"/>
      <c r="DD455" s="0"/>
      <c r="DE455" s="0"/>
      <c r="DF455" s="0"/>
      <c r="DG455" s="0"/>
      <c r="DH455" s="0"/>
      <c r="DI455" s="0"/>
      <c r="DJ455" s="0"/>
      <c r="DK455" s="0"/>
      <c r="DL455" s="0"/>
      <c r="DM455" s="0"/>
      <c r="DN455" s="0"/>
      <c r="DO455" s="0"/>
      <c r="DP455" s="0"/>
      <c r="DQ455" s="0"/>
      <c r="DR455" s="0"/>
      <c r="DS455" s="0"/>
      <c r="DT455" s="0"/>
      <c r="DU455" s="0"/>
      <c r="DV455" s="0"/>
      <c r="DW455" s="0"/>
      <c r="DX455" s="0"/>
      <c r="DY455" s="0"/>
      <c r="DZ455" s="0"/>
      <c r="EA455" s="0"/>
      <c r="EB455" s="0"/>
      <c r="EC455" s="0"/>
      <c r="ED455" s="0"/>
      <c r="EE455" s="0"/>
      <c r="EF455" s="0"/>
      <c r="EG455" s="0"/>
      <c r="EH455" s="0"/>
      <c r="EI455" s="0"/>
      <c r="EJ455" s="0"/>
      <c r="EK455" s="0"/>
      <c r="EL455" s="0"/>
      <c r="EM455" s="0"/>
      <c r="EN455" s="0"/>
      <c r="EO455" s="0"/>
      <c r="EP455" s="0"/>
      <c r="EQ455" s="0"/>
      <c r="ER455" s="0"/>
      <c r="ES455" s="0"/>
      <c r="ET455" s="0"/>
      <c r="EU455" s="0"/>
      <c r="EV455" s="0"/>
      <c r="EW455" s="0"/>
      <c r="EX455" s="0"/>
      <c r="EY455" s="0"/>
      <c r="EZ455" s="0"/>
      <c r="FA455" s="0"/>
      <c r="FB455" s="0"/>
      <c r="FC455" s="0"/>
      <c r="FD455" s="0"/>
      <c r="FE455" s="0"/>
      <c r="FF455" s="0"/>
      <c r="FG455" s="0"/>
      <c r="FH455" s="0"/>
      <c r="FI455" s="0"/>
      <c r="FJ455" s="0"/>
      <c r="FK455" s="0"/>
      <c r="FL455" s="0"/>
      <c r="FM455" s="0"/>
      <c r="FN455" s="0"/>
      <c r="FO455" s="0"/>
      <c r="FP455" s="0"/>
      <c r="FQ455" s="0"/>
      <c r="FR455" s="0"/>
      <c r="FS455" s="0"/>
      <c r="FT455" s="0"/>
      <c r="FU455" s="0"/>
      <c r="FV455" s="0"/>
      <c r="FW455" s="0"/>
      <c r="FX455" s="0"/>
      <c r="FY455" s="0"/>
      <c r="FZ455" s="0"/>
      <c r="GA455" s="0"/>
      <c r="GB455" s="0"/>
      <c r="GC455" s="0"/>
      <c r="GD455" s="0"/>
      <c r="GE455" s="0"/>
      <c r="GF455" s="0"/>
      <c r="GG455" s="0"/>
      <c r="GH455" s="0"/>
      <c r="GI455" s="0"/>
      <c r="GJ455" s="0"/>
      <c r="GK455" s="0"/>
      <c r="GL455" s="0"/>
      <c r="GM455" s="0"/>
      <c r="GN455" s="0"/>
      <c r="GO455" s="0"/>
      <c r="GP455" s="0"/>
      <c r="GQ455" s="0"/>
      <c r="GR455" s="0"/>
      <c r="GS455" s="0"/>
      <c r="GT455" s="0"/>
      <c r="GU455" s="0"/>
      <c r="GV455" s="0"/>
      <c r="GW455" s="0"/>
      <c r="GX455" s="0"/>
      <c r="GY455" s="0"/>
      <c r="GZ455" s="0"/>
      <c r="HA455" s="0"/>
      <c r="HB455" s="0"/>
      <c r="HC455" s="0"/>
      <c r="HD455" s="0"/>
      <c r="HE455" s="0"/>
      <c r="HF455" s="0"/>
      <c r="HG455" s="0"/>
      <c r="HH455" s="0"/>
      <c r="HI455" s="0"/>
      <c r="HJ455" s="0"/>
      <c r="HK455" s="0"/>
      <c r="HL455" s="0"/>
      <c r="HM455" s="0"/>
      <c r="HN455" s="0"/>
      <c r="HO455" s="0"/>
      <c r="HP455" s="0"/>
      <c r="HQ455" s="0"/>
      <c r="HR455" s="0"/>
      <c r="HS455" s="0"/>
      <c r="HT455" s="0"/>
      <c r="HU455" s="0"/>
      <c r="HV455" s="0"/>
      <c r="HW455" s="0"/>
      <c r="HX455" s="0"/>
      <c r="HY455" s="0"/>
      <c r="HZ455" s="0"/>
      <c r="IA455" s="0"/>
      <c r="IB455" s="0"/>
      <c r="IC455" s="0"/>
      <c r="ID455" s="0"/>
      <c r="IE455" s="0"/>
      <c r="IF455" s="0"/>
      <c r="IG455" s="0"/>
      <c r="IH455" s="0"/>
      <c r="II455" s="0"/>
      <c r="IJ455" s="0"/>
      <c r="IK455" s="0"/>
      <c r="IL455" s="0"/>
      <c r="IM455" s="0"/>
      <c r="IN455" s="0"/>
      <c r="IO455" s="0"/>
      <c r="IP455" s="0"/>
      <c r="IQ455" s="0"/>
      <c r="IR455" s="0"/>
      <c r="IS455" s="0"/>
      <c r="IT455" s="0"/>
      <c r="IU455" s="0"/>
      <c r="IV455" s="0"/>
      <c r="IW455" s="0"/>
    </row>
    <row r="456" customFormat="false" ht="22.5" hidden="false" customHeight="false" outlineLevel="0" collapsed="false">
      <c r="A456" s="43"/>
      <c r="B456" s="11" t="s">
        <v>42</v>
      </c>
      <c r="E456" s="68" t="s">
        <v>779</v>
      </c>
      <c r="F456" s="68" t="s">
        <v>1322</v>
      </c>
      <c r="G456" s="6" t="s">
        <v>60</v>
      </c>
      <c r="H456" s="5" t="n">
        <v>9741</v>
      </c>
      <c r="I456" s="1"/>
      <c r="J456" s="69"/>
      <c r="K456" s="1"/>
      <c r="L456" s="68"/>
      <c r="M456" s="68" t="s">
        <v>779</v>
      </c>
      <c r="N456" s="1"/>
      <c r="O456" s="1" t="s">
        <v>86</v>
      </c>
      <c r="Q456" s="74" t="n">
        <v>4617</v>
      </c>
      <c r="R456" s="14" t="n">
        <v>4500</v>
      </c>
      <c r="S456" s="14" t="n">
        <f aca="false">+R456-Q456</f>
        <v>-117</v>
      </c>
      <c r="T456" s="15" t="s">
        <v>106</v>
      </c>
      <c r="U456" s="74" t="n">
        <v>3223</v>
      </c>
      <c r="V456" s="1" t="n">
        <v>4000</v>
      </c>
      <c r="W456" s="74" t="n">
        <v>2783</v>
      </c>
      <c r="X456" s="1" t="n">
        <v>2783</v>
      </c>
      <c r="Y456" s="46" t="n">
        <f aca="false">+X456-V456</f>
        <v>-1217</v>
      </c>
      <c r="Z456" s="14" t="n">
        <f aca="false">+X456-W456</f>
        <v>0</v>
      </c>
      <c r="AA456" s="15" t="s">
        <v>171</v>
      </c>
      <c r="AB456" s="48"/>
      <c r="AC456" s="45"/>
      <c r="AD456" s="5" t="n">
        <v>338928</v>
      </c>
      <c r="AE456" s="5" t="n">
        <v>133444</v>
      </c>
      <c r="AF456" s="44" t="s">
        <v>70</v>
      </c>
      <c r="AG456" s="50" t="n">
        <v>0.075</v>
      </c>
      <c r="AH456" s="51" t="n">
        <v>9812</v>
      </c>
      <c r="AI456" s="52" t="s">
        <v>81</v>
      </c>
      <c r="AJ456" s="52" t="s">
        <v>4</v>
      </c>
      <c r="AK456" s="1" t="s">
        <v>782</v>
      </c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  <c r="CE456" s="0"/>
      <c r="CF456" s="0"/>
      <c r="CG456" s="0"/>
      <c r="CH456" s="0"/>
      <c r="CI456" s="0"/>
      <c r="CJ456" s="0"/>
      <c r="CK456" s="0"/>
      <c r="CL456" s="0"/>
      <c r="CM456" s="0"/>
      <c r="CN456" s="0"/>
      <c r="CO456" s="0"/>
      <c r="CP456" s="0"/>
      <c r="CQ456" s="0"/>
      <c r="CR456" s="0"/>
      <c r="CS456" s="0"/>
      <c r="CT456" s="0"/>
      <c r="CU456" s="0"/>
      <c r="CV456" s="0"/>
      <c r="CW456" s="0"/>
      <c r="CX456" s="0"/>
      <c r="CY456" s="0"/>
      <c r="CZ456" s="0"/>
      <c r="DA456" s="0"/>
      <c r="DB456" s="0"/>
      <c r="DC456" s="0"/>
      <c r="DD456" s="0"/>
      <c r="DE456" s="0"/>
      <c r="DF456" s="0"/>
      <c r="DG456" s="0"/>
      <c r="DH456" s="0"/>
      <c r="DI456" s="0"/>
      <c r="DJ456" s="0"/>
      <c r="DK456" s="0"/>
      <c r="DL456" s="0"/>
      <c r="DM456" s="0"/>
      <c r="DN456" s="0"/>
      <c r="DO456" s="0"/>
      <c r="DP456" s="0"/>
      <c r="DQ456" s="0"/>
      <c r="DR456" s="0"/>
      <c r="DS456" s="0"/>
      <c r="DT456" s="0"/>
      <c r="DU456" s="0"/>
      <c r="DV456" s="0"/>
      <c r="DW456" s="0"/>
      <c r="DX456" s="0"/>
      <c r="DY456" s="0"/>
      <c r="DZ456" s="0"/>
      <c r="EA456" s="0"/>
      <c r="EB456" s="0"/>
      <c r="EC456" s="0"/>
      <c r="ED456" s="0"/>
      <c r="EE456" s="0"/>
      <c r="EF456" s="0"/>
      <c r="EG456" s="0"/>
      <c r="EH456" s="0"/>
      <c r="EI456" s="0"/>
      <c r="EJ456" s="0"/>
      <c r="EK456" s="0"/>
      <c r="EL456" s="0"/>
      <c r="EM456" s="0"/>
      <c r="EN456" s="0"/>
      <c r="EO456" s="0"/>
      <c r="EP456" s="0"/>
      <c r="EQ456" s="0"/>
      <c r="ER456" s="0"/>
      <c r="ES456" s="0"/>
      <c r="ET456" s="0"/>
      <c r="EU456" s="0"/>
      <c r="EV456" s="0"/>
      <c r="EW456" s="0"/>
      <c r="EX456" s="0"/>
      <c r="EY456" s="0"/>
      <c r="EZ456" s="0"/>
      <c r="FA456" s="0"/>
      <c r="FB456" s="0"/>
      <c r="FC456" s="0"/>
      <c r="FD456" s="0"/>
      <c r="FE456" s="0"/>
      <c r="FF456" s="0"/>
      <c r="FG456" s="0"/>
      <c r="FH456" s="0"/>
      <c r="FI456" s="0"/>
      <c r="FJ456" s="0"/>
      <c r="FK456" s="0"/>
      <c r="FL456" s="0"/>
      <c r="FM456" s="0"/>
      <c r="FN456" s="0"/>
      <c r="FO456" s="0"/>
      <c r="FP456" s="0"/>
      <c r="FQ456" s="0"/>
      <c r="FR456" s="0"/>
      <c r="FS456" s="0"/>
      <c r="FT456" s="0"/>
      <c r="FU456" s="0"/>
      <c r="FV456" s="0"/>
      <c r="FW456" s="0"/>
      <c r="FX456" s="0"/>
      <c r="FY456" s="0"/>
      <c r="FZ456" s="0"/>
      <c r="GA456" s="0"/>
      <c r="GB456" s="0"/>
      <c r="GC456" s="0"/>
      <c r="GD456" s="0"/>
      <c r="GE456" s="0"/>
      <c r="GF456" s="0"/>
      <c r="GG456" s="0"/>
      <c r="GH456" s="0"/>
      <c r="GI456" s="0"/>
      <c r="GJ456" s="0"/>
      <c r="GK456" s="0"/>
      <c r="GL456" s="0"/>
      <c r="GM456" s="0"/>
      <c r="GN456" s="0"/>
      <c r="GO456" s="0"/>
      <c r="GP456" s="0"/>
      <c r="GQ456" s="0"/>
      <c r="GR456" s="0"/>
      <c r="GS456" s="0"/>
      <c r="GT456" s="0"/>
      <c r="GU456" s="0"/>
      <c r="GV456" s="0"/>
      <c r="GW456" s="0"/>
      <c r="GX456" s="0"/>
      <c r="GY456" s="0"/>
      <c r="GZ456" s="0"/>
      <c r="HA456" s="0"/>
      <c r="HB456" s="0"/>
      <c r="HC456" s="0"/>
      <c r="HD456" s="0"/>
      <c r="HE456" s="0"/>
      <c r="HF456" s="0"/>
      <c r="HG456" s="0"/>
      <c r="HH456" s="0"/>
      <c r="HI456" s="0"/>
      <c r="HJ456" s="0"/>
      <c r="HK456" s="0"/>
      <c r="HL456" s="0"/>
      <c r="HM456" s="0"/>
      <c r="HN456" s="0"/>
      <c r="HO456" s="0"/>
      <c r="HP456" s="0"/>
      <c r="HQ456" s="0"/>
      <c r="HR456" s="0"/>
      <c r="HS456" s="0"/>
      <c r="HT456" s="0"/>
      <c r="HU456" s="0"/>
      <c r="HV456" s="0"/>
      <c r="HW456" s="0"/>
      <c r="HX456" s="0"/>
      <c r="HY456" s="0"/>
      <c r="HZ456" s="0"/>
      <c r="IA456" s="0"/>
      <c r="IB456" s="0"/>
      <c r="IC456" s="0"/>
      <c r="ID456" s="0"/>
      <c r="IE456" s="0"/>
      <c r="IF456" s="0"/>
      <c r="IG456" s="0"/>
      <c r="IH456" s="0"/>
      <c r="II456" s="0"/>
      <c r="IJ456" s="0"/>
      <c r="IK456" s="0"/>
      <c r="IL456" s="0"/>
      <c r="IM456" s="0"/>
      <c r="IN456" s="0"/>
      <c r="IO456" s="0"/>
      <c r="IP456" s="0"/>
      <c r="IQ456" s="0"/>
      <c r="IR456" s="0"/>
      <c r="IS456" s="0"/>
      <c r="IT456" s="0"/>
      <c r="IU456" s="0"/>
      <c r="IV456" s="0"/>
      <c r="IW456" s="0"/>
    </row>
    <row r="457" customFormat="false" ht="12.75" hidden="false" customHeight="false" outlineLevel="0" collapsed="false">
      <c r="A457" s="54"/>
      <c r="B457" s="55" t="s">
        <v>42</v>
      </c>
      <c r="C457" s="56"/>
      <c r="D457" s="57"/>
      <c r="E457" s="70" t="s">
        <v>1323</v>
      </c>
      <c r="F457" s="70" t="s">
        <v>1324</v>
      </c>
      <c r="G457" s="58" t="s">
        <v>45</v>
      </c>
      <c r="H457" s="62" t="n">
        <v>2630</v>
      </c>
      <c r="I457" s="53"/>
      <c r="J457" s="79"/>
      <c r="K457" s="53"/>
      <c r="L457" s="70"/>
      <c r="M457" s="70" t="s">
        <v>1323</v>
      </c>
      <c r="N457" s="53"/>
      <c r="O457" s="53" t="s">
        <v>62</v>
      </c>
      <c r="P457" s="60"/>
      <c r="Q457" s="53" t="n">
        <v>25</v>
      </c>
      <c r="R457" s="53" t="n">
        <v>25</v>
      </c>
      <c r="S457" s="61" t="n">
        <f aca="false">+R457-Q457</f>
        <v>0</v>
      </c>
      <c r="T457" s="47" t="s">
        <v>179</v>
      </c>
      <c r="U457" s="53" t="n">
        <v>21</v>
      </c>
      <c r="V457" s="53" t="n">
        <v>21</v>
      </c>
      <c r="W457" s="53" t="n">
        <v>21</v>
      </c>
      <c r="X457" s="53" t="n">
        <v>21</v>
      </c>
      <c r="Y457" s="46" t="n">
        <f aca="false">+X457-V457</f>
        <v>0</v>
      </c>
      <c r="Z457" s="61" t="n">
        <f aca="false">+X457-W457</f>
        <v>0</v>
      </c>
      <c r="AA457" s="47" t="s">
        <v>69</v>
      </c>
      <c r="AB457" s="71"/>
      <c r="AD457" s="108"/>
      <c r="AE457" s="62"/>
      <c r="AF457" s="59" t="s">
        <v>70</v>
      </c>
      <c r="AG457" s="64" t="n">
        <v>0.06</v>
      </c>
      <c r="AH457" s="80"/>
      <c r="AI457" s="66" t="s">
        <v>53</v>
      </c>
      <c r="AJ457" s="66" t="s">
        <v>4</v>
      </c>
      <c r="AK457" s="53" t="s">
        <v>1325</v>
      </c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  <c r="BC457" s="0"/>
      <c r="BD457" s="0"/>
      <c r="BE457" s="0"/>
      <c r="BF457" s="0"/>
      <c r="BG457" s="0"/>
      <c r="BH457" s="0"/>
      <c r="BI457" s="0"/>
      <c r="BJ457" s="0"/>
      <c r="BK457" s="0"/>
      <c r="BL457" s="0"/>
      <c r="BM457" s="0"/>
      <c r="BN457" s="0"/>
      <c r="BO457" s="0"/>
      <c r="BP457" s="0"/>
      <c r="BQ457" s="0"/>
      <c r="BR457" s="0"/>
      <c r="BS457" s="0"/>
      <c r="BT457" s="0"/>
      <c r="BU457" s="0"/>
      <c r="BV457" s="0"/>
      <c r="BW457" s="0"/>
      <c r="BX457" s="0"/>
      <c r="BY457" s="0"/>
      <c r="BZ457" s="0"/>
      <c r="CA457" s="0"/>
      <c r="CB457" s="0"/>
      <c r="CC457" s="0"/>
      <c r="CD457" s="0"/>
      <c r="CE457" s="0"/>
      <c r="CF457" s="0"/>
      <c r="CG457" s="0"/>
      <c r="CH457" s="0"/>
      <c r="CI457" s="0"/>
      <c r="CJ457" s="0"/>
      <c r="CK457" s="0"/>
      <c r="CL457" s="0"/>
      <c r="CM457" s="0"/>
      <c r="CN457" s="0"/>
      <c r="CO457" s="0"/>
      <c r="CP457" s="0"/>
      <c r="CQ457" s="0"/>
      <c r="CR457" s="0"/>
      <c r="CS457" s="0"/>
      <c r="CT457" s="0"/>
      <c r="CU457" s="0"/>
      <c r="CV457" s="0"/>
      <c r="CW457" s="0"/>
      <c r="CX457" s="0"/>
      <c r="CY457" s="0"/>
      <c r="CZ457" s="0"/>
      <c r="DA457" s="0"/>
      <c r="DB457" s="0"/>
      <c r="DC457" s="0"/>
      <c r="DD457" s="0"/>
      <c r="DE457" s="0"/>
      <c r="DF457" s="0"/>
      <c r="DG457" s="0"/>
      <c r="DH457" s="0"/>
      <c r="DI457" s="0"/>
      <c r="DJ457" s="0"/>
      <c r="DK457" s="0"/>
      <c r="DL457" s="0"/>
      <c r="DM457" s="0"/>
      <c r="DN457" s="0"/>
      <c r="DO457" s="0"/>
      <c r="DP457" s="0"/>
      <c r="DQ457" s="0"/>
      <c r="DR457" s="0"/>
      <c r="DS457" s="0"/>
      <c r="DT457" s="0"/>
      <c r="DU457" s="0"/>
      <c r="DV457" s="0"/>
      <c r="DW457" s="0"/>
      <c r="DX457" s="0"/>
      <c r="DY457" s="0"/>
      <c r="DZ457" s="0"/>
      <c r="EA457" s="0"/>
      <c r="EB457" s="0"/>
      <c r="EC457" s="0"/>
      <c r="ED457" s="0"/>
      <c r="EE457" s="0"/>
      <c r="EF457" s="0"/>
      <c r="EG457" s="0"/>
      <c r="EH457" s="0"/>
      <c r="EI457" s="0"/>
      <c r="EJ457" s="0"/>
      <c r="EK457" s="0"/>
      <c r="EL457" s="0"/>
      <c r="EM457" s="0"/>
      <c r="EN457" s="0"/>
      <c r="EO457" s="0"/>
      <c r="EP457" s="0"/>
      <c r="EQ457" s="0"/>
      <c r="ER457" s="0"/>
      <c r="ES457" s="0"/>
      <c r="ET457" s="0"/>
      <c r="EU457" s="0"/>
      <c r="EV457" s="0"/>
      <c r="EW457" s="0"/>
      <c r="EX457" s="0"/>
      <c r="EY457" s="0"/>
      <c r="EZ457" s="0"/>
      <c r="FA457" s="0"/>
      <c r="FB457" s="0"/>
      <c r="FC457" s="0"/>
      <c r="FD457" s="0"/>
      <c r="FE457" s="0"/>
      <c r="FF457" s="0"/>
      <c r="FG457" s="0"/>
      <c r="FH457" s="0"/>
      <c r="FI457" s="0"/>
      <c r="FJ457" s="0"/>
      <c r="FK457" s="0"/>
      <c r="FL457" s="0"/>
      <c r="FM457" s="0"/>
      <c r="FN457" s="0"/>
      <c r="FO457" s="0"/>
      <c r="FP457" s="0"/>
      <c r="FQ457" s="0"/>
      <c r="FR457" s="0"/>
      <c r="FS457" s="0"/>
      <c r="FT457" s="0"/>
      <c r="FU457" s="0"/>
      <c r="FV457" s="0"/>
      <c r="FW457" s="0"/>
      <c r="FX457" s="0"/>
      <c r="FY457" s="0"/>
      <c r="FZ457" s="0"/>
      <c r="GA457" s="0"/>
      <c r="GB457" s="0"/>
      <c r="GC457" s="0"/>
      <c r="GD457" s="0"/>
      <c r="GE457" s="0"/>
      <c r="GF457" s="0"/>
      <c r="GG457" s="0"/>
      <c r="GH457" s="0"/>
      <c r="GI457" s="0"/>
      <c r="GJ457" s="0"/>
      <c r="GK457" s="0"/>
      <c r="GL457" s="0"/>
      <c r="GM457" s="0"/>
      <c r="GN457" s="0"/>
      <c r="GO457" s="0"/>
      <c r="GP457" s="0"/>
      <c r="GQ457" s="0"/>
      <c r="GR457" s="0"/>
      <c r="GS457" s="0"/>
      <c r="GT457" s="0"/>
      <c r="GU457" s="0"/>
      <c r="GV457" s="0"/>
      <c r="GW457" s="0"/>
      <c r="GX457" s="0"/>
      <c r="GY457" s="0"/>
      <c r="GZ457" s="0"/>
      <c r="HA457" s="0"/>
      <c r="HB457" s="0"/>
      <c r="HC457" s="0"/>
      <c r="HD457" s="0"/>
      <c r="HE457" s="0"/>
      <c r="HF457" s="0"/>
      <c r="HG457" s="0"/>
      <c r="HH457" s="0"/>
      <c r="HI457" s="0"/>
      <c r="HJ457" s="0"/>
      <c r="HK457" s="0"/>
      <c r="HL457" s="0"/>
      <c r="HM457" s="0"/>
      <c r="HN457" s="0"/>
      <c r="HO457" s="0"/>
      <c r="HP457" s="0"/>
      <c r="HQ457" s="0"/>
      <c r="HR457" s="0"/>
      <c r="HS457" s="0"/>
      <c r="HT457" s="0"/>
      <c r="HU457" s="0"/>
      <c r="HV457" s="0"/>
      <c r="HW457" s="0"/>
      <c r="HX457" s="0"/>
      <c r="HY457" s="0"/>
      <c r="HZ457" s="0"/>
      <c r="IA457" s="0"/>
      <c r="IB457" s="0"/>
      <c r="IC457" s="0"/>
      <c r="ID457" s="0"/>
      <c r="IE457" s="0"/>
      <c r="IF457" s="0"/>
      <c r="IG457" s="0"/>
      <c r="IH457" s="0"/>
      <c r="II457" s="0"/>
      <c r="IJ457" s="0"/>
      <c r="IK457" s="0"/>
      <c r="IL457" s="0"/>
      <c r="IM457" s="0"/>
      <c r="IN457" s="0"/>
      <c r="IO457" s="0"/>
      <c r="IP457" s="0"/>
      <c r="IQ457" s="0"/>
      <c r="IR457" s="0"/>
      <c r="IS457" s="0"/>
      <c r="IT457" s="0"/>
      <c r="IU457" s="0"/>
      <c r="IV457" s="0"/>
      <c r="IW457" s="0"/>
    </row>
    <row r="458" customFormat="false" ht="12.75" hidden="false" customHeight="false" outlineLevel="0" collapsed="false">
      <c r="A458" s="54"/>
      <c r="B458" s="55" t="s">
        <v>42</v>
      </c>
      <c r="C458" s="56"/>
      <c r="D458" s="57"/>
      <c r="E458" s="56" t="s">
        <v>1323</v>
      </c>
      <c r="F458" s="56" t="s">
        <v>898</v>
      </c>
      <c r="G458" s="58" t="s">
        <v>60</v>
      </c>
      <c r="H458" s="58" t="n">
        <v>9636</v>
      </c>
      <c r="I458" s="57" t="n">
        <v>550</v>
      </c>
      <c r="J458" s="57" t="s">
        <v>46</v>
      </c>
      <c r="K458" s="57"/>
      <c r="L458" s="53" t="s">
        <v>47</v>
      </c>
      <c r="M458" s="56" t="s">
        <v>1326</v>
      </c>
      <c r="N458" s="0"/>
      <c r="O458" s="53" t="s">
        <v>86</v>
      </c>
      <c r="P458" s="60"/>
      <c r="Q458" s="53" t="n">
        <v>171</v>
      </c>
      <c r="R458" s="53" t="n">
        <v>171</v>
      </c>
      <c r="S458" s="61" t="n">
        <f aca="false">+R458-Q458</f>
        <v>0</v>
      </c>
      <c r="T458" s="47" t="s">
        <v>158</v>
      </c>
      <c r="U458" s="53" t="n">
        <v>145</v>
      </c>
      <c r="V458" s="53" t="n">
        <v>150</v>
      </c>
      <c r="W458" s="53" t="n">
        <v>124</v>
      </c>
      <c r="X458" s="53" t="n">
        <v>124</v>
      </c>
      <c r="Y458" s="46" t="n">
        <f aca="false">+X458-V458</f>
        <v>-26</v>
      </c>
      <c r="Z458" s="61" t="n">
        <f aca="false">+X458-W458</f>
        <v>0</v>
      </c>
      <c r="AA458" s="47" t="s">
        <v>100</v>
      </c>
      <c r="AB458" s="71"/>
      <c r="AD458" s="62" t="n">
        <v>311831</v>
      </c>
      <c r="AE458" s="62" t="n">
        <v>135664</v>
      </c>
      <c r="AF458" s="63" t="s">
        <v>52</v>
      </c>
      <c r="AG458" s="64" t="n">
        <v>0.055</v>
      </c>
      <c r="AH458" s="65"/>
      <c r="AI458" s="66" t="s">
        <v>53</v>
      </c>
      <c r="AJ458" s="66" t="s">
        <v>4</v>
      </c>
      <c r="AK458" s="57" t="s">
        <v>64</v>
      </c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  <c r="CE458" s="0"/>
      <c r="CF458" s="0"/>
      <c r="CG458" s="0"/>
      <c r="CH458" s="0"/>
      <c r="CI458" s="0"/>
      <c r="CJ458" s="0"/>
      <c r="CK458" s="0"/>
      <c r="CL458" s="0"/>
      <c r="CM458" s="0"/>
      <c r="CN458" s="0"/>
      <c r="CO458" s="0"/>
      <c r="CP458" s="0"/>
      <c r="CQ458" s="0"/>
      <c r="CR458" s="0"/>
      <c r="CS458" s="0"/>
      <c r="CT458" s="0"/>
      <c r="CU458" s="0"/>
      <c r="CV458" s="0"/>
      <c r="CW458" s="0"/>
      <c r="CX458" s="0"/>
      <c r="CY458" s="0"/>
      <c r="CZ458" s="0"/>
      <c r="DA458" s="0"/>
      <c r="DB458" s="0"/>
      <c r="DC458" s="0"/>
      <c r="DD458" s="0"/>
      <c r="DE458" s="0"/>
      <c r="DF458" s="0"/>
      <c r="DG458" s="0"/>
      <c r="DH458" s="0"/>
      <c r="DI458" s="0"/>
      <c r="DJ458" s="0"/>
      <c r="DK458" s="0"/>
      <c r="DL458" s="0"/>
      <c r="DM458" s="0"/>
      <c r="DN458" s="0"/>
      <c r="DO458" s="0"/>
      <c r="DP458" s="0"/>
      <c r="DQ458" s="0"/>
      <c r="DR458" s="0"/>
      <c r="DS458" s="0"/>
      <c r="DT458" s="0"/>
      <c r="DU458" s="0"/>
      <c r="DV458" s="0"/>
      <c r="DW458" s="0"/>
      <c r="DX458" s="0"/>
      <c r="DY458" s="0"/>
      <c r="DZ458" s="0"/>
      <c r="EA458" s="0"/>
      <c r="EB458" s="0"/>
      <c r="EC458" s="0"/>
      <c r="ED458" s="0"/>
      <c r="EE458" s="0"/>
      <c r="EF458" s="0"/>
      <c r="EG458" s="0"/>
      <c r="EH458" s="0"/>
      <c r="EI458" s="0"/>
      <c r="EJ458" s="0"/>
      <c r="EK458" s="0"/>
      <c r="EL458" s="0"/>
      <c r="EM458" s="0"/>
      <c r="EN458" s="0"/>
      <c r="EO458" s="0"/>
      <c r="EP458" s="0"/>
      <c r="EQ458" s="0"/>
      <c r="ER458" s="0"/>
      <c r="ES458" s="0"/>
      <c r="ET458" s="0"/>
      <c r="EU458" s="0"/>
      <c r="EV458" s="0"/>
      <c r="EW458" s="0"/>
      <c r="EX458" s="0"/>
      <c r="EY458" s="0"/>
      <c r="EZ458" s="0"/>
      <c r="FA458" s="0"/>
      <c r="FB458" s="0"/>
      <c r="FC458" s="0"/>
      <c r="FD458" s="0"/>
      <c r="FE458" s="0"/>
      <c r="FF458" s="0"/>
      <c r="FG458" s="0"/>
      <c r="FH458" s="0"/>
      <c r="FI458" s="0"/>
      <c r="FJ458" s="0"/>
      <c r="FK458" s="0"/>
      <c r="FL458" s="0"/>
      <c r="FM458" s="0"/>
      <c r="FN458" s="0"/>
      <c r="FO458" s="0"/>
      <c r="FP458" s="0"/>
      <c r="FQ458" s="0"/>
      <c r="FR458" s="0"/>
      <c r="FS458" s="0"/>
      <c r="FT458" s="0"/>
      <c r="FU458" s="0"/>
      <c r="FV458" s="0"/>
      <c r="FW458" s="0"/>
      <c r="FX458" s="0"/>
      <c r="FY458" s="0"/>
      <c r="FZ458" s="0"/>
      <c r="GA458" s="0"/>
      <c r="GB458" s="0"/>
      <c r="GC458" s="0"/>
      <c r="GD458" s="0"/>
      <c r="GE458" s="0"/>
      <c r="GF458" s="0"/>
      <c r="GG458" s="0"/>
      <c r="GH458" s="0"/>
      <c r="GI458" s="0"/>
      <c r="GJ458" s="0"/>
      <c r="GK458" s="0"/>
      <c r="GL458" s="0"/>
      <c r="GM458" s="0"/>
      <c r="GN458" s="0"/>
      <c r="GO458" s="0"/>
      <c r="GP458" s="0"/>
      <c r="GQ458" s="0"/>
      <c r="GR458" s="0"/>
      <c r="GS458" s="0"/>
      <c r="GT458" s="0"/>
      <c r="GU458" s="0"/>
      <c r="GV458" s="0"/>
      <c r="GW458" s="0"/>
      <c r="GX458" s="0"/>
      <c r="GY458" s="0"/>
      <c r="GZ458" s="0"/>
      <c r="HA458" s="0"/>
      <c r="HB458" s="0"/>
      <c r="HC458" s="0"/>
      <c r="HD458" s="0"/>
      <c r="HE458" s="0"/>
      <c r="HF458" s="0"/>
      <c r="HG458" s="0"/>
      <c r="HH458" s="0"/>
      <c r="HI458" s="0"/>
      <c r="HJ458" s="0"/>
      <c r="HK458" s="0"/>
      <c r="HL458" s="0"/>
      <c r="HM458" s="0"/>
      <c r="HN458" s="0"/>
      <c r="HO458" s="0"/>
      <c r="HP458" s="0"/>
      <c r="HQ458" s="0"/>
      <c r="HR458" s="0"/>
      <c r="HS458" s="0"/>
      <c r="HT458" s="0"/>
      <c r="HU458" s="0"/>
      <c r="HV458" s="0"/>
      <c r="HW458" s="0"/>
      <c r="HX458" s="0"/>
      <c r="HY458" s="0"/>
      <c r="HZ458" s="0"/>
      <c r="IA458" s="0"/>
      <c r="IB458" s="0"/>
      <c r="IC458" s="0"/>
      <c r="ID458" s="0"/>
      <c r="IE458" s="0"/>
      <c r="IF458" s="0"/>
      <c r="IG458" s="0"/>
      <c r="IH458" s="0"/>
      <c r="II458" s="0"/>
      <c r="IJ458" s="0"/>
      <c r="IK458" s="0"/>
      <c r="IL458" s="0"/>
      <c r="IM458" s="0"/>
      <c r="IN458" s="0"/>
      <c r="IO458" s="0"/>
      <c r="IP458" s="0"/>
      <c r="IQ458" s="0"/>
      <c r="IR458" s="0"/>
      <c r="IS458" s="0"/>
      <c r="IT458" s="0"/>
      <c r="IU458" s="0"/>
      <c r="IV458" s="0"/>
      <c r="IW458" s="0"/>
    </row>
    <row r="459" customFormat="false" ht="12.75" hidden="false" customHeight="false" outlineLevel="0" collapsed="false">
      <c r="A459" s="54"/>
      <c r="B459" s="55" t="s">
        <v>42</v>
      </c>
      <c r="C459" s="56"/>
      <c r="D459" s="57"/>
      <c r="E459" s="70" t="s">
        <v>1327</v>
      </c>
      <c r="F459" s="70" t="s">
        <v>1328</v>
      </c>
      <c r="G459" s="58" t="s">
        <v>60</v>
      </c>
      <c r="H459" s="62" t="n">
        <v>6729</v>
      </c>
      <c r="I459" s="53"/>
      <c r="J459" s="79"/>
      <c r="K459" s="53"/>
      <c r="L459" s="70"/>
      <c r="M459" s="70" t="s">
        <v>1327</v>
      </c>
      <c r="N459" s="53"/>
      <c r="O459" s="53" t="s">
        <v>738</v>
      </c>
      <c r="P459" s="60"/>
      <c r="Q459" s="53" t="n">
        <v>33</v>
      </c>
      <c r="R459" s="53" t="n">
        <v>33</v>
      </c>
      <c r="S459" s="61" t="n">
        <f aca="false">+R459-Q459</f>
        <v>0</v>
      </c>
      <c r="T459" s="47" t="s">
        <v>63</v>
      </c>
      <c r="U459" s="53" t="n">
        <v>48</v>
      </c>
      <c r="V459" s="53" t="n">
        <v>48</v>
      </c>
      <c r="W459" s="53" t="n">
        <v>52</v>
      </c>
      <c r="X459" s="53" t="n">
        <v>52</v>
      </c>
      <c r="Y459" s="46" t="n">
        <f aca="false">+X459-V459</f>
        <v>4</v>
      </c>
      <c r="Z459" s="61" t="n">
        <f aca="false">+X459-W459</f>
        <v>0</v>
      </c>
      <c r="AA459" s="47" t="s">
        <v>69</v>
      </c>
      <c r="AB459" s="71"/>
      <c r="AD459" s="62" t="n">
        <v>361733</v>
      </c>
      <c r="AE459" s="62" t="n">
        <v>130469</v>
      </c>
      <c r="AF459" s="59" t="s">
        <v>52</v>
      </c>
      <c r="AG459" s="64" t="n">
        <v>0.33</v>
      </c>
      <c r="AH459" s="65" t="n">
        <v>9904</v>
      </c>
      <c r="AI459" s="66" t="s">
        <v>71</v>
      </c>
      <c r="AJ459" s="66" t="s">
        <v>4</v>
      </c>
      <c r="AK459" s="53" t="s">
        <v>1329</v>
      </c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  <c r="CE459" s="0"/>
      <c r="CF459" s="0"/>
      <c r="CG459" s="0"/>
      <c r="CH459" s="0"/>
      <c r="CI459" s="0"/>
      <c r="CJ459" s="0"/>
      <c r="CK459" s="0"/>
      <c r="CL459" s="0"/>
      <c r="CM459" s="0"/>
      <c r="CN459" s="0"/>
      <c r="CO459" s="0"/>
      <c r="CP459" s="0"/>
      <c r="CQ459" s="0"/>
      <c r="CR459" s="0"/>
      <c r="CS459" s="0"/>
      <c r="CT459" s="0"/>
      <c r="CU459" s="0"/>
      <c r="CV459" s="0"/>
      <c r="CW459" s="0"/>
      <c r="CX459" s="0"/>
      <c r="CY459" s="0"/>
      <c r="CZ459" s="0"/>
      <c r="DA459" s="0"/>
      <c r="DB459" s="0"/>
      <c r="DC459" s="0"/>
      <c r="DD459" s="0"/>
      <c r="DE459" s="0"/>
      <c r="DF459" s="0"/>
      <c r="DG459" s="0"/>
      <c r="DH459" s="0"/>
      <c r="DI459" s="0"/>
      <c r="DJ459" s="0"/>
      <c r="DK459" s="0"/>
      <c r="DL459" s="0"/>
      <c r="DM459" s="0"/>
      <c r="DN459" s="0"/>
      <c r="DO459" s="0"/>
      <c r="DP459" s="0"/>
      <c r="DQ459" s="0"/>
      <c r="DR459" s="0"/>
      <c r="DS459" s="0"/>
      <c r="DT459" s="0"/>
      <c r="DU459" s="0"/>
      <c r="DV459" s="0"/>
      <c r="DW459" s="0"/>
      <c r="DX459" s="0"/>
      <c r="DY459" s="0"/>
      <c r="DZ459" s="0"/>
      <c r="EA459" s="0"/>
      <c r="EB459" s="0"/>
      <c r="EC459" s="0"/>
      <c r="ED459" s="0"/>
      <c r="EE459" s="0"/>
      <c r="EF459" s="0"/>
      <c r="EG459" s="0"/>
      <c r="EH459" s="0"/>
      <c r="EI459" s="0"/>
      <c r="EJ459" s="0"/>
      <c r="EK459" s="0"/>
      <c r="EL459" s="0"/>
      <c r="EM459" s="0"/>
      <c r="EN459" s="0"/>
      <c r="EO459" s="0"/>
      <c r="EP459" s="0"/>
      <c r="EQ459" s="0"/>
      <c r="ER459" s="0"/>
      <c r="ES459" s="0"/>
      <c r="ET459" s="0"/>
      <c r="EU459" s="0"/>
      <c r="EV459" s="0"/>
      <c r="EW459" s="0"/>
      <c r="EX459" s="0"/>
      <c r="EY459" s="0"/>
      <c r="EZ459" s="0"/>
      <c r="FA459" s="0"/>
      <c r="FB459" s="0"/>
      <c r="FC459" s="0"/>
      <c r="FD459" s="0"/>
      <c r="FE459" s="0"/>
      <c r="FF459" s="0"/>
      <c r="FG459" s="0"/>
      <c r="FH459" s="0"/>
      <c r="FI459" s="0"/>
      <c r="FJ459" s="0"/>
      <c r="FK459" s="0"/>
      <c r="FL459" s="0"/>
      <c r="FM459" s="0"/>
      <c r="FN459" s="0"/>
      <c r="FO459" s="0"/>
      <c r="FP459" s="0"/>
      <c r="FQ459" s="0"/>
      <c r="FR459" s="0"/>
      <c r="FS459" s="0"/>
      <c r="FT459" s="0"/>
      <c r="FU459" s="0"/>
      <c r="FV459" s="0"/>
      <c r="FW459" s="0"/>
      <c r="FX459" s="0"/>
      <c r="FY459" s="0"/>
      <c r="FZ459" s="0"/>
      <c r="GA459" s="0"/>
      <c r="GB459" s="0"/>
      <c r="GC459" s="0"/>
      <c r="GD459" s="0"/>
      <c r="GE459" s="0"/>
      <c r="GF459" s="0"/>
      <c r="GG459" s="0"/>
      <c r="GH459" s="0"/>
      <c r="GI459" s="0"/>
      <c r="GJ459" s="0"/>
      <c r="GK459" s="0"/>
      <c r="GL459" s="0"/>
      <c r="GM459" s="0"/>
      <c r="GN459" s="0"/>
      <c r="GO459" s="0"/>
      <c r="GP459" s="0"/>
      <c r="GQ459" s="0"/>
      <c r="GR459" s="0"/>
      <c r="GS459" s="0"/>
      <c r="GT459" s="0"/>
      <c r="GU459" s="0"/>
      <c r="GV459" s="0"/>
      <c r="GW459" s="0"/>
      <c r="GX459" s="0"/>
      <c r="GY459" s="0"/>
      <c r="GZ459" s="0"/>
      <c r="HA459" s="0"/>
      <c r="HB459" s="0"/>
      <c r="HC459" s="0"/>
      <c r="HD459" s="0"/>
      <c r="HE459" s="0"/>
      <c r="HF459" s="0"/>
      <c r="HG459" s="0"/>
      <c r="HH459" s="0"/>
      <c r="HI459" s="0"/>
      <c r="HJ459" s="0"/>
      <c r="HK459" s="0"/>
      <c r="HL459" s="0"/>
      <c r="HM459" s="0"/>
      <c r="HN459" s="0"/>
      <c r="HO459" s="0"/>
      <c r="HP459" s="0"/>
      <c r="HQ459" s="0"/>
      <c r="HR459" s="0"/>
      <c r="HS459" s="0"/>
      <c r="HT459" s="0"/>
      <c r="HU459" s="0"/>
      <c r="HV459" s="0"/>
      <c r="HW459" s="0"/>
      <c r="HX459" s="0"/>
      <c r="HY459" s="0"/>
      <c r="HZ459" s="0"/>
      <c r="IA459" s="0"/>
      <c r="IB459" s="0"/>
      <c r="IC459" s="0"/>
      <c r="ID459" s="0"/>
      <c r="IE459" s="0"/>
      <c r="IF459" s="0"/>
      <c r="IG459" s="0"/>
      <c r="IH459" s="0"/>
      <c r="II459" s="0"/>
      <c r="IJ459" s="0"/>
      <c r="IK459" s="0"/>
      <c r="IL459" s="0"/>
      <c r="IM459" s="0"/>
      <c r="IN459" s="0"/>
      <c r="IO459" s="0"/>
      <c r="IP459" s="0"/>
      <c r="IQ459" s="0"/>
      <c r="IR459" s="0"/>
      <c r="IS459" s="0"/>
      <c r="IT459" s="0"/>
      <c r="IU459" s="0"/>
      <c r="IV459" s="0"/>
      <c r="IW459" s="0"/>
    </row>
    <row r="460" customFormat="false" ht="12.75" hidden="false" customHeight="false" outlineLevel="0" collapsed="false">
      <c r="A460" s="54"/>
      <c r="B460" s="55" t="s">
        <v>42</v>
      </c>
      <c r="C460" s="56"/>
      <c r="D460" s="57"/>
      <c r="E460" s="70" t="s">
        <v>1327</v>
      </c>
      <c r="F460" s="70" t="s">
        <v>1330</v>
      </c>
      <c r="G460" s="58" t="s">
        <v>60</v>
      </c>
      <c r="H460" s="62" t="n">
        <v>9756</v>
      </c>
      <c r="I460" s="53"/>
      <c r="J460" s="79"/>
      <c r="K460" s="53"/>
      <c r="L460" s="70"/>
      <c r="M460" s="70" t="s">
        <v>1327</v>
      </c>
      <c r="N460" s="53"/>
      <c r="O460" s="53" t="s">
        <v>76</v>
      </c>
      <c r="P460" s="60"/>
      <c r="Q460" s="72" t="n">
        <v>1362</v>
      </c>
      <c r="R460" s="72" t="n">
        <v>1362</v>
      </c>
      <c r="S460" s="61" t="n">
        <f aca="false">+R460-Q460</f>
        <v>0</v>
      </c>
      <c r="T460" s="47" t="s">
        <v>170</v>
      </c>
      <c r="U460" s="72" t="n">
        <v>4929</v>
      </c>
      <c r="V460" s="1" t="n">
        <v>4929</v>
      </c>
      <c r="W460" s="72" t="n">
        <v>4398</v>
      </c>
      <c r="X460" s="1" t="n">
        <v>4398</v>
      </c>
      <c r="Y460" s="46" t="n">
        <f aca="false">+X460-V460</f>
        <v>-531</v>
      </c>
      <c r="Z460" s="61" t="n">
        <f aca="false">+X460-W460</f>
        <v>0</v>
      </c>
      <c r="AA460" s="47" t="s">
        <v>166</v>
      </c>
      <c r="AB460" s="71"/>
      <c r="AD460" s="62"/>
      <c r="AE460" s="62" t="n">
        <v>138083</v>
      </c>
      <c r="AF460" s="59" t="s">
        <v>70</v>
      </c>
      <c r="AG460" s="64" t="n">
        <v>0.04</v>
      </c>
      <c r="AH460" s="65" t="n">
        <v>9904</v>
      </c>
      <c r="AI460" s="66" t="s">
        <v>71</v>
      </c>
      <c r="AJ460" s="66" t="s">
        <v>4</v>
      </c>
      <c r="AK460" s="53" t="s">
        <v>1331</v>
      </c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  <c r="BC460" s="0"/>
      <c r="BD460" s="0"/>
      <c r="BE460" s="0"/>
      <c r="BF460" s="0"/>
      <c r="BG460" s="0"/>
      <c r="BH460" s="0"/>
      <c r="BI460" s="0"/>
      <c r="BJ460" s="0"/>
      <c r="BK460" s="0"/>
      <c r="BL460" s="0"/>
      <c r="BM460" s="0"/>
      <c r="BN460" s="0"/>
      <c r="BO460" s="0"/>
      <c r="BP460" s="0"/>
      <c r="BQ460" s="0"/>
      <c r="BR460" s="0"/>
      <c r="BS460" s="0"/>
      <c r="BT460" s="0"/>
      <c r="BU460" s="0"/>
      <c r="BV460" s="0"/>
      <c r="BW460" s="0"/>
      <c r="BX460" s="0"/>
      <c r="BY460" s="0"/>
      <c r="BZ460" s="0"/>
      <c r="CA460" s="0"/>
      <c r="CB460" s="0"/>
      <c r="CC460" s="0"/>
      <c r="CD460" s="0"/>
      <c r="CE460" s="0"/>
      <c r="CF460" s="0"/>
      <c r="CG460" s="0"/>
      <c r="CH460" s="0"/>
      <c r="CI460" s="0"/>
      <c r="CJ460" s="0"/>
      <c r="CK460" s="0"/>
      <c r="CL460" s="0"/>
      <c r="CM460" s="0"/>
      <c r="CN460" s="0"/>
      <c r="CO460" s="0"/>
      <c r="CP460" s="0"/>
      <c r="CQ460" s="0"/>
      <c r="CR460" s="0"/>
      <c r="CS460" s="0"/>
      <c r="CT460" s="0"/>
      <c r="CU460" s="0"/>
      <c r="CV460" s="0"/>
      <c r="CW460" s="0"/>
      <c r="CX460" s="0"/>
      <c r="CY460" s="0"/>
      <c r="CZ460" s="0"/>
      <c r="DA460" s="0"/>
      <c r="DB460" s="0"/>
      <c r="DC460" s="0"/>
      <c r="DD460" s="0"/>
      <c r="DE460" s="0"/>
      <c r="DF460" s="0"/>
      <c r="DG460" s="0"/>
      <c r="DH460" s="0"/>
      <c r="DI460" s="0"/>
      <c r="DJ460" s="0"/>
      <c r="DK460" s="0"/>
      <c r="DL460" s="0"/>
      <c r="DM460" s="0"/>
      <c r="DN460" s="0"/>
      <c r="DO460" s="0"/>
      <c r="DP460" s="0"/>
      <c r="DQ460" s="0"/>
      <c r="DR460" s="0"/>
      <c r="DS460" s="0"/>
      <c r="DT460" s="0"/>
      <c r="DU460" s="0"/>
      <c r="DV460" s="0"/>
      <c r="DW460" s="0"/>
      <c r="DX460" s="0"/>
      <c r="DY460" s="0"/>
      <c r="DZ460" s="0"/>
      <c r="EA460" s="0"/>
      <c r="EB460" s="0"/>
      <c r="EC460" s="0"/>
      <c r="ED460" s="0"/>
      <c r="EE460" s="0"/>
      <c r="EF460" s="0"/>
      <c r="EG460" s="0"/>
      <c r="EH460" s="0"/>
      <c r="EI460" s="0"/>
      <c r="EJ460" s="0"/>
      <c r="EK460" s="0"/>
      <c r="EL460" s="0"/>
      <c r="EM460" s="0"/>
      <c r="EN460" s="0"/>
      <c r="EO460" s="0"/>
      <c r="EP460" s="0"/>
      <c r="EQ460" s="0"/>
      <c r="ER460" s="0"/>
      <c r="ES460" s="0"/>
      <c r="ET460" s="0"/>
      <c r="EU460" s="0"/>
      <c r="EV460" s="0"/>
      <c r="EW460" s="0"/>
      <c r="EX460" s="0"/>
      <c r="EY460" s="0"/>
      <c r="EZ460" s="0"/>
      <c r="FA460" s="0"/>
      <c r="FB460" s="0"/>
      <c r="FC460" s="0"/>
      <c r="FD460" s="0"/>
      <c r="FE460" s="0"/>
      <c r="FF460" s="0"/>
      <c r="FG460" s="0"/>
      <c r="FH460" s="0"/>
      <c r="FI460" s="0"/>
      <c r="FJ460" s="0"/>
      <c r="FK460" s="0"/>
      <c r="FL460" s="0"/>
      <c r="FM460" s="0"/>
      <c r="FN460" s="0"/>
      <c r="FO460" s="0"/>
      <c r="FP460" s="0"/>
      <c r="FQ460" s="0"/>
      <c r="FR460" s="0"/>
      <c r="FS460" s="0"/>
      <c r="FT460" s="0"/>
      <c r="FU460" s="0"/>
      <c r="FV460" s="0"/>
      <c r="FW460" s="0"/>
      <c r="FX460" s="0"/>
      <c r="FY460" s="0"/>
      <c r="FZ460" s="0"/>
      <c r="GA460" s="0"/>
      <c r="GB460" s="0"/>
      <c r="GC460" s="0"/>
      <c r="GD460" s="0"/>
      <c r="GE460" s="0"/>
      <c r="GF460" s="0"/>
      <c r="GG460" s="0"/>
      <c r="GH460" s="0"/>
      <c r="GI460" s="0"/>
      <c r="GJ460" s="0"/>
      <c r="GK460" s="0"/>
      <c r="GL460" s="0"/>
      <c r="GM460" s="0"/>
      <c r="GN460" s="0"/>
      <c r="GO460" s="0"/>
      <c r="GP460" s="0"/>
      <c r="GQ460" s="0"/>
      <c r="GR460" s="0"/>
      <c r="GS460" s="0"/>
      <c r="GT460" s="0"/>
      <c r="GU460" s="0"/>
      <c r="GV460" s="0"/>
      <c r="GW460" s="0"/>
      <c r="GX460" s="0"/>
      <c r="GY460" s="0"/>
      <c r="GZ460" s="0"/>
      <c r="HA460" s="0"/>
      <c r="HB460" s="0"/>
      <c r="HC460" s="0"/>
      <c r="HD460" s="0"/>
      <c r="HE460" s="0"/>
      <c r="HF460" s="0"/>
      <c r="HG460" s="0"/>
      <c r="HH460" s="0"/>
      <c r="HI460" s="0"/>
      <c r="HJ460" s="0"/>
      <c r="HK460" s="0"/>
      <c r="HL460" s="0"/>
      <c r="HM460" s="0"/>
      <c r="HN460" s="0"/>
      <c r="HO460" s="0"/>
      <c r="HP460" s="0"/>
      <c r="HQ460" s="0"/>
      <c r="HR460" s="0"/>
      <c r="HS460" s="0"/>
      <c r="HT460" s="0"/>
      <c r="HU460" s="0"/>
      <c r="HV460" s="0"/>
      <c r="HW460" s="0"/>
      <c r="HX460" s="0"/>
      <c r="HY460" s="0"/>
      <c r="HZ460" s="0"/>
      <c r="IA460" s="0"/>
      <c r="IB460" s="0"/>
      <c r="IC460" s="0"/>
      <c r="ID460" s="0"/>
      <c r="IE460" s="0"/>
      <c r="IF460" s="0"/>
      <c r="IG460" s="0"/>
      <c r="IH460" s="0"/>
      <c r="II460" s="0"/>
      <c r="IJ460" s="0"/>
      <c r="IK460" s="0"/>
      <c r="IL460" s="0"/>
      <c r="IM460" s="0"/>
      <c r="IN460" s="0"/>
      <c r="IO460" s="0"/>
      <c r="IP460" s="0"/>
      <c r="IQ460" s="0"/>
      <c r="IR460" s="0"/>
      <c r="IS460" s="0"/>
      <c r="IT460" s="0"/>
      <c r="IU460" s="0"/>
      <c r="IV460" s="0"/>
      <c r="IW460" s="0"/>
    </row>
    <row r="461" customFormat="false" ht="12.75" hidden="false" customHeight="false" outlineLevel="0" collapsed="false">
      <c r="A461" s="43"/>
      <c r="B461" s="11" t="s">
        <v>42</v>
      </c>
      <c r="E461" s="68" t="s">
        <v>1332</v>
      </c>
      <c r="F461" s="68" t="s">
        <v>1333</v>
      </c>
      <c r="G461" s="6" t="s">
        <v>60</v>
      </c>
      <c r="H461" s="5" t="n">
        <v>4081</v>
      </c>
      <c r="I461" s="1"/>
      <c r="J461" s="69"/>
      <c r="K461" s="1"/>
      <c r="L461" s="68"/>
      <c r="M461" s="68" t="s">
        <v>1332</v>
      </c>
      <c r="N461" s="1"/>
      <c r="O461" s="1" t="s">
        <v>86</v>
      </c>
      <c r="Q461" s="1" t="n">
        <v>74</v>
      </c>
      <c r="R461" s="1" t="n">
        <v>74</v>
      </c>
      <c r="S461" s="14" t="n">
        <f aca="false">+R461-Q461</f>
        <v>0</v>
      </c>
      <c r="T461" s="15" t="s">
        <v>63</v>
      </c>
      <c r="U461" s="1" t="n">
        <v>58</v>
      </c>
      <c r="V461" s="1" t="n">
        <v>58</v>
      </c>
      <c r="W461" s="1" t="n">
        <v>49</v>
      </c>
      <c r="X461" s="1" t="n">
        <v>49</v>
      </c>
      <c r="Y461" s="46" t="n">
        <f aca="false">+X461-V461</f>
        <v>-9</v>
      </c>
      <c r="Z461" s="14" t="n">
        <f aca="false">+X461-W461</f>
        <v>0</v>
      </c>
      <c r="AA461" s="47" t="s">
        <v>69</v>
      </c>
      <c r="AB461" s="15"/>
      <c r="AC461" s="45"/>
      <c r="AD461" s="5" t="n">
        <v>313471</v>
      </c>
      <c r="AE461" s="5" t="n">
        <v>138417</v>
      </c>
      <c r="AF461" s="44" t="s">
        <v>70</v>
      </c>
      <c r="AG461" s="50" t="n">
        <v>0.085</v>
      </c>
      <c r="AH461" s="51" t="n">
        <v>9903</v>
      </c>
      <c r="AI461" s="52" t="s">
        <v>71</v>
      </c>
      <c r="AJ461" s="52" t="s">
        <v>4</v>
      </c>
      <c r="AK461" s="1" t="s">
        <v>1334</v>
      </c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  <c r="BC461" s="0"/>
      <c r="BD461" s="0"/>
      <c r="BE461" s="0"/>
      <c r="BF461" s="0"/>
      <c r="BG461" s="0"/>
      <c r="BH461" s="0"/>
      <c r="BI461" s="0"/>
      <c r="BJ461" s="0"/>
      <c r="BK461" s="0"/>
      <c r="BL461" s="0"/>
      <c r="BM461" s="0"/>
      <c r="BN461" s="0"/>
      <c r="BO461" s="0"/>
      <c r="BP461" s="0"/>
      <c r="BQ461" s="0"/>
      <c r="BR461" s="0"/>
      <c r="BS461" s="0"/>
      <c r="BT461" s="0"/>
      <c r="BU461" s="0"/>
      <c r="BV461" s="0"/>
      <c r="BW461" s="0"/>
      <c r="BX461" s="0"/>
      <c r="BY461" s="0"/>
      <c r="BZ461" s="0"/>
      <c r="CA461" s="0"/>
      <c r="CB461" s="0"/>
      <c r="CC461" s="0"/>
      <c r="CD461" s="0"/>
      <c r="CE461" s="0"/>
      <c r="CF461" s="0"/>
      <c r="CG461" s="0"/>
      <c r="CH461" s="0"/>
      <c r="CI461" s="0"/>
      <c r="CJ461" s="0"/>
      <c r="CK461" s="0"/>
      <c r="CL461" s="0"/>
      <c r="CM461" s="0"/>
      <c r="CN461" s="0"/>
      <c r="CO461" s="0"/>
      <c r="CP461" s="0"/>
      <c r="CQ461" s="0"/>
      <c r="CR461" s="0"/>
      <c r="CS461" s="0"/>
      <c r="CT461" s="0"/>
      <c r="CU461" s="0"/>
      <c r="CV461" s="0"/>
      <c r="CW461" s="0"/>
      <c r="CX461" s="0"/>
      <c r="CY461" s="0"/>
      <c r="CZ461" s="0"/>
      <c r="DA461" s="0"/>
      <c r="DB461" s="0"/>
      <c r="DC461" s="0"/>
      <c r="DD461" s="0"/>
      <c r="DE461" s="0"/>
      <c r="DF461" s="0"/>
      <c r="DG461" s="0"/>
      <c r="DH461" s="0"/>
      <c r="DI461" s="0"/>
      <c r="DJ461" s="0"/>
      <c r="DK461" s="0"/>
      <c r="DL461" s="0"/>
      <c r="DM461" s="0"/>
      <c r="DN461" s="0"/>
      <c r="DO461" s="0"/>
      <c r="DP461" s="0"/>
      <c r="DQ461" s="0"/>
      <c r="DR461" s="0"/>
      <c r="DS461" s="0"/>
      <c r="DT461" s="0"/>
      <c r="DU461" s="0"/>
      <c r="DV461" s="0"/>
      <c r="DW461" s="0"/>
      <c r="DX461" s="0"/>
      <c r="DY461" s="0"/>
      <c r="DZ461" s="0"/>
      <c r="EA461" s="0"/>
      <c r="EB461" s="0"/>
      <c r="EC461" s="0"/>
      <c r="ED461" s="0"/>
      <c r="EE461" s="0"/>
      <c r="EF461" s="0"/>
      <c r="EG461" s="0"/>
      <c r="EH461" s="0"/>
      <c r="EI461" s="0"/>
      <c r="EJ461" s="0"/>
      <c r="EK461" s="0"/>
      <c r="EL461" s="0"/>
      <c r="EM461" s="0"/>
      <c r="EN461" s="0"/>
      <c r="EO461" s="0"/>
      <c r="EP461" s="0"/>
      <c r="EQ461" s="0"/>
      <c r="ER461" s="0"/>
      <c r="ES461" s="0"/>
      <c r="ET461" s="0"/>
      <c r="EU461" s="0"/>
      <c r="EV461" s="0"/>
      <c r="EW461" s="0"/>
      <c r="EX461" s="0"/>
      <c r="EY461" s="0"/>
      <c r="EZ461" s="0"/>
      <c r="FA461" s="0"/>
      <c r="FB461" s="0"/>
      <c r="FC461" s="0"/>
      <c r="FD461" s="0"/>
      <c r="FE461" s="0"/>
      <c r="FF461" s="0"/>
      <c r="FG461" s="0"/>
      <c r="FH461" s="0"/>
      <c r="FI461" s="0"/>
      <c r="FJ461" s="0"/>
      <c r="FK461" s="0"/>
      <c r="FL461" s="0"/>
      <c r="FM461" s="0"/>
      <c r="FN461" s="0"/>
      <c r="FO461" s="0"/>
      <c r="FP461" s="0"/>
      <c r="FQ461" s="0"/>
      <c r="FR461" s="0"/>
      <c r="FS461" s="0"/>
      <c r="FT461" s="0"/>
      <c r="FU461" s="0"/>
      <c r="FV461" s="0"/>
      <c r="FW461" s="0"/>
      <c r="FX461" s="0"/>
      <c r="FY461" s="0"/>
      <c r="FZ461" s="0"/>
      <c r="GA461" s="0"/>
      <c r="GB461" s="0"/>
      <c r="GC461" s="0"/>
      <c r="GD461" s="0"/>
      <c r="GE461" s="0"/>
      <c r="GF461" s="0"/>
      <c r="GG461" s="0"/>
      <c r="GH461" s="0"/>
      <c r="GI461" s="0"/>
      <c r="GJ461" s="0"/>
      <c r="GK461" s="0"/>
      <c r="GL461" s="0"/>
      <c r="GM461" s="0"/>
      <c r="GN461" s="0"/>
      <c r="GO461" s="0"/>
      <c r="GP461" s="0"/>
      <c r="GQ461" s="0"/>
      <c r="GR461" s="0"/>
      <c r="GS461" s="0"/>
      <c r="GT461" s="0"/>
      <c r="GU461" s="0"/>
      <c r="GV461" s="0"/>
      <c r="GW461" s="0"/>
      <c r="GX461" s="0"/>
      <c r="GY461" s="0"/>
      <c r="GZ461" s="0"/>
      <c r="HA461" s="0"/>
      <c r="HB461" s="0"/>
      <c r="HC461" s="0"/>
      <c r="HD461" s="0"/>
      <c r="HE461" s="0"/>
      <c r="HF461" s="0"/>
      <c r="HG461" s="0"/>
      <c r="HH461" s="0"/>
      <c r="HI461" s="0"/>
      <c r="HJ461" s="0"/>
      <c r="HK461" s="0"/>
      <c r="HL461" s="0"/>
      <c r="HM461" s="0"/>
      <c r="HN461" s="0"/>
      <c r="HO461" s="0"/>
      <c r="HP461" s="0"/>
      <c r="HQ461" s="0"/>
      <c r="HR461" s="0"/>
      <c r="HS461" s="0"/>
      <c r="HT461" s="0"/>
      <c r="HU461" s="0"/>
      <c r="HV461" s="0"/>
      <c r="HW461" s="0"/>
      <c r="HX461" s="0"/>
      <c r="HY461" s="0"/>
      <c r="HZ461" s="0"/>
      <c r="IA461" s="0"/>
      <c r="IB461" s="0"/>
      <c r="IC461" s="0"/>
      <c r="ID461" s="0"/>
      <c r="IE461" s="0"/>
      <c r="IF461" s="0"/>
      <c r="IG461" s="0"/>
      <c r="IH461" s="0"/>
      <c r="II461" s="0"/>
      <c r="IJ461" s="0"/>
      <c r="IK461" s="0"/>
      <c r="IL461" s="0"/>
      <c r="IM461" s="0"/>
      <c r="IN461" s="0"/>
      <c r="IO461" s="0"/>
      <c r="IP461" s="0"/>
      <c r="IQ461" s="0"/>
      <c r="IR461" s="0"/>
      <c r="IS461" s="0"/>
      <c r="IT461" s="0"/>
      <c r="IU461" s="0"/>
      <c r="IV461" s="0"/>
      <c r="IW461" s="0"/>
    </row>
    <row r="462" customFormat="false" ht="12.75" hidden="false" customHeight="false" outlineLevel="0" collapsed="false">
      <c r="A462" s="43"/>
      <c r="B462" s="11" t="n">
        <v>36325</v>
      </c>
      <c r="E462" s="68" t="s">
        <v>1335</v>
      </c>
      <c r="F462" s="68" t="s">
        <v>1336</v>
      </c>
      <c r="G462" s="6" t="s">
        <v>60</v>
      </c>
      <c r="H462" s="5" t="n">
        <v>9638</v>
      </c>
      <c r="I462" s="1"/>
      <c r="J462" s="69"/>
      <c r="K462" s="1"/>
      <c r="L462" s="68"/>
      <c r="M462" s="68"/>
      <c r="N462" s="1" t="s">
        <v>152</v>
      </c>
      <c r="O462" s="53" t="s">
        <v>62</v>
      </c>
      <c r="Q462" s="1"/>
      <c r="R462" s="14"/>
      <c r="S462" s="14" t="n">
        <f aca="false">+R462-Q462</f>
        <v>0</v>
      </c>
      <c r="T462" s="15"/>
      <c r="U462" s="1"/>
      <c r="V462" s="14"/>
      <c r="W462" s="1" t="n">
        <v>3377</v>
      </c>
      <c r="X462" s="14" t="n">
        <v>3377</v>
      </c>
      <c r="Y462" s="46" t="n">
        <f aca="false">+X462-V462</f>
        <v>3377</v>
      </c>
      <c r="Z462" s="14" t="n">
        <f aca="false">+X462-W462</f>
        <v>0</v>
      </c>
      <c r="AA462" s="15" t="s">
        <v>166</v>
      </c>
      <c r="AB462" s="48"/>
      <c r="AC462" s="45"/>
      <c r="AD462" s="5"/>
      <c r="AE462" s="5" t="s">
        <v>202</v>
      </c>
      <c r="AF462" s="44" t="s">
        <v>70</v>
      </c>
      <c r="AG462" s="50"/>
      <c r="AH462" s="73"/>
      <c r="AI462" s="52"/>
      <c r="AJ462" s="52" t="s">
        <v>4</v>
      </c>
      <c r="AK462" s="1"/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  <c r="BC462" s="0"/>
      <c r="BD462" s="0"/>
      <c r="BE462" s="0"/>
      <c r="BF462" s="0"/>
      <c r="BG462" s="0"/>
      <c r="BH462" s="0"/>
      <c r="BI462" s="0"/>
      <c r="BJ462" s="0"/>
      <c r="BK462" s="0"/>
      <c r="BL462" s="0"/>
      <c r="BM462" s="0"/>
      <c r="BN462" s="0"/>
      <c r="BO462" s="0"/>
      <c r="BP462" s="0"/>
      <c r="BQ462" s="0"/>
      <c r="BR462" s="0"/>
      <c r="BS462" s="0"/>
      <c r="BT462" s="0"/>
      <c r="BU462" s="0"/>
      <c r="BV462" s="0"/>
      <c r="BW462" s="0"/>
      <c r="BX462" s="0"/>
      <c r="BY462" s="0"/>
      <c r="BZ462" s="0"/>
      <c r="CA462" s="0"/>
      <c r="CB462" s="0"/>
      <c r="CC462" s="0"/>
      <c r="CD462" s="0"/>
      <c r="CE462" s="0"/>
      <c r="CF462" s="0"/>
      <c r="CG462" s="0"/>
      <c r="CH462" s="0"/>
      <c r="CI462" s="0"/>
      <c r="CJ462" s="0"/>
      <c r="CK462" s="0"/>
      <c r="CL462" s="0"/>
      <c r="CM462" s="0"/>
      <c r="CN462" s="0"/>
      <c r="CO462" s="0"/>
      <c r="CP462" s="0"/>
      <c r="CQ462" s="0"/>
      <c r="CR462" s="0"/>
      <c r="CS462" s="0"/>
      <c r="CT462" s="0"/>
      <c r="CU462" s="0"/>
      <c r="CV462" s="0"/>
      <c r="CW462" s="0"/>
      <c r="CX462" s="0"/>
      <c r="CY462" s="0"/>
      <c r="CZ462" s="0"/>
      <c r="DA462" s="0"/>
      <c r="DB462" s="0"/>
      <c r="DC462" s="0"/>
      <c r="DD462" s="0"/>
      <c r="DE462" s="0"/>
      <c r="DF462" s="0"/>
      <c r="DG462" s="0"/>
      <c r="DH462" s="0"/>
      <c r="DI462" s="0"/>
      <c r="DJ462" s="0"/>
      <c r="DK462" s="0"/>
      <c r="DL462" s="0"/>
      <c r="DM462" s="0"/>
      <c r="DN462" s="0"/>
      <c r="DO462" s="0"/>
      <c r="DP462" s="0"/>
      <c r="DQ462" s="0"/>
      <c r="DR462" s="0"/>
      <c r="DS462" s="0"/>
      <c r="DT462" s="0"/>
      <c r="DU462" s="0"/>
      <c r="DV462" s="0"/>
      <c r="DW462" s="0"/>
      <c r="DX462" s="0"/>
      <c r="DY462" s="0"/>
      <c r="DZ462" s="0"/>
      <c r="EA462" s="0"/>
      <c r="EB462" s="0"/>
      <c r="EC462" s="0"/>
      <c r="ED462" s="0"/>
      <c r="EE462" s="0"/>
      <c r="EF462" s="0"/>
      <c r="EG462" s="0"/>
      <c r="EH462" s="0"/>
      <c r="EI462" s="0"/>
      <c r="EJ462" s="0"/>
      <c r="EK462" s="0"/>
      <c r="EL462" s="0"/>
      <c r="EM462" s="0"/>
      <c r="EN462" s="0"/>
      <c r="EO462" s="0"/>
      <c r="EP462" s="0"/>
      <c r="EQ462" s="0"/>
      <c r="ER462" s="0"/>
      <c r="ES462" s="0"/>
      <c r="ET462" s="0"/>
      <c r="EU462" s="0"/>
      <c r="EV462" s="0"/>
      <c r="EW462" s="0"/>
      <c r="EX462" s="0"/>
      <c r="EY462" s="0"/>
      <c r="EZ462" s="0"/>
      <c r="FA462" s="0"/>
      <c r="FB462" s="0"/>
      <c r="FC462" s="0"/>
      <c r="FD462" s="0"/>
      <c r="FE462" s="0"/>
      <c r="FF462" s="0"/>
      <c r="FG462" s="0"/>
      <c r="FH462" s="0"/>
      <c r="FI462" s="0"/>
      <c r="FJ462" s="0"/>
      <c r="FK462" s="0"/>
      <c r="FL462" s="0"/>
      <c r="FM462" s="0"/>
      <c r="FN462" s="0"/>
      <c r="FO462" s="0"/>
      <c r="FP462" s="0"/>
      <c r="FQ462" s="0"/>
      <c r="FR462" s="0"/>
      <c r="FS462" s="0"/>
      <c r="FT462" s="0"/>
      <c r="FU462" s="0"/>
      <c r="FV462" s="0"/>
      <c r="FW462" s="0"/>
      <c r="FX462" s="0"/>
      <c r="FY462" s="0"/>
      <c r="FZ462" s="0"/>
      <c r="GA462" s="0"/>
      <c r="GB462" s="0"/>
      <c r="GC462" s="0"/>
      <c r="GD462" s="0"/>
      <c r="GE462" s="0"/>
      <c r="GF462" s="0"/>
      <c r="GG462" s="0"/>
      <c r="GH462" s="0"/>
      <c r="GI462" s="0"/>
      <c r="GJ462" s="0"/>
      <c r="GK462" s="0"/>
      <c r="GL462" s="0"/>
      <c r="GM462" s="0"/>
      <c r="GN462" s="0"/>
      <c r="GO462" s="0"/>
      <c r="GP462" s="0"/>
      <c r="GQ462" s="0"/>
      <c r="GR462" s="0"/>
      <c r="GS462" s="0"/>
      <c r="GT462" s="0"/>
      <c r="GU462" s="0"/>
      <c r="GV462" s="0"/>
      <c r="GW462" s="0"/>
      <c r="GX462" s="0"/>
      <c r="GY462" s="0"/>
      <c r="GZ462" s="0"/>
      <c r="HA462" s="0"/>
      <c r="HB462" s="0"/>
      <c r="HC462" s="0"/>
      <c r="HD462" s="0"/>
      <c r="HE462" s="0"/>
      <c r="HF462" s="0"/>
      <c r="HG462" s="0"/>
      <c r="HH462" s="0"/>
      <c r="HI462" s="0"/>
      <c r="HJ462" s="0"/>
      <c r="HK462" s="0"/>
      <c r="HL462" s="0"/>
      <c r="HM462" s="0"/>
      <c r="HN462" s="0"/>
      <c r="HO462" s="0"/>
      <c r="HP462" s="0"/>
      <c r="HQ462" s="0"/>
      <c r="HR462" s="0"/>
      <c r="HS462" s="0"/>
      <c r="HT462" s="0"/>
      <c r="HU462" s="0"/>
      <c r="HV462" s="0"/>
      <c r="HW462" s="0"/>
      <c r="HX462" s="0"/>
      <c r="HY462" s="0"/>
      <c r="HZ462" s="0"/>
      <c r="IA462" s="0"/>
      <c r="IB462" s="0"/>
      <c r="IC462" s="0"/>
      <c r="ID462" s="0"/>
      <c r="IE462" s="0"/>
      <c r="IF462" s="0"/>
      <c r="IG462" s="0"/>
      <c r="IH462" s="0"/>
      <c r="II462" s="0"/>
      <c r="IJ462" s="0"/>
      <c r="IK462" s="0"/>
      <c r="IL462" s="0"/>
      <c r="IM462" s="0"/>
      <c r="IN462" s="0"/>
      <c r="IO462" s="0"/>
      <c r="IP462" s="0"/>
      <c r="IQ462" s="0"/>
      <c r="IR462" s="0"/>
      <c r="IS462" s="0"/>
      <c r="IT462" s="0"/>
      <c r="IU462" s="0"/>
      <c r="IV462" s="0"/>
      <c r="IW462" s="0"/>
    </row>
    <row r="463" customFormat="false" ht="12.75" hidden="false" customHeight="false" outlineLevel="0" collapsed="false">
      <c r="A463" s="54"/>
      <c r="B463" s="55" t="s">
        <v>42</v>
      </c>
      <c r="C463" s="70"/>
      <c r="D463" s="53"/>
      <c r="E463" s="56" t="s">
        <v>1337</v>
      </c>
      <c r="F463" s="56" t="s">
        <v>1338</v>
      </c>
      <c r="G463" s="58" t="s">
        <v>60</v>
      </c>
      <c r="H463" s="58" t="n">
        <v>4688</v>
      </c>
      <c r="I463" s="57" t="n">
        <v>601</v>
      </c>
      <c r="J463" s="57" t="s">
        <v>46</v>
      </c>
      <c r="K463" s="57"/>
      <c r="L463" s="53" t="s">
        <v>47</v>
      </c>
      <c r="M463" s="56" t="s">
        <v>1339</v>
      </c>
      <c r="N463" s="0"/>
      <c r="O463" s="53" t="s">
        <v>98</v>
      </c>
      <c r="P463" s="60"/>
      <c r="Q463" s="53" t="n">
        <v>166</v>
      </c>
      <c r="R463" s="53" t="n">
        <v>166</v>
      </c>
      <c r="S463" s="61" t="n">
        <f aca="false">+R463-Q463</f>
        <v>0</v>
      </c>
      <c r="T463" s="47" t="s">
        <v>63</v>
      </c>
      <c r="U463" s="53" t="n">
        <v>1</v>
      </c>
      <c r="V463" s="53" t="n">
        <v>1</v>
      </c>
      <c r="W463" s="53" t="n">
        <v>1</v>
      </c>
      <c r="X463" s="53" t="n">
        <v>1</v>
      </c>
      <c r="Y463" s="46" t="n">
        <f aca="false">+X463-V463</f>
        <v>0</v>
      </c>
      <c r="Z463" s="61" t="n">
        <f aca="false">+X463-W463</f>
        <v>0</v>
      </c>
      <c r="AA463" s="47" t="s">
        <v>69</v>
      </c>
      <c r="AB463" s="47"/>
      <c r="AD463" s="62" t="n">
        <v>311913</v>
      </c>
      <c r="AE463" s="62" t="n">
        <v>133021</v>
      </c>
      <c r="AF463" s="63" t="s">
        <v>52</v>
      </c>
      <c r="AG463" s="9" t="n">
        <v>0.33</v>
      </c>
      <c r="AH463" s="77" t="n">
        <v>9907</v>
      </c>
      <c r="AI463" s="53" t="s">
        <v>233</v>
      </c>
      <c r="AJ463" s="66" t="s">
        <v>4</v>
      </c>
      <c r="AK463" s="57" t="s">
        <v>64</v>
      </c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  <c r="BC463" s="0"/>
      <c r="BD463" s="0"/>
      <c r="BE463" s="0"/>
      <c r="BF463" s="0"/>
      <c r="BG463" s="0"/>
      <c r="BH463" s="0"/>
      <c r="BI463" s="0"/>
      <c r="BJ463" s="0"/>
      <c r="BK463" s="0"/>
      <c r="BL463" s="0"/>
      <c r="BM463" s="0"/>
      <c r="BN463" s="0"/>
      <c r="BO463" s="0"/>
      <c r="BP463" s="0"/>
      <c r="BQ463" s="0"/>
      <c r="BR463" s="0"/>
      <c r="BS463" s="0"/>
      <c r="BT463" s="0"/>
      <c r="BU463" s="0"/>
      <c r="BV463" s="0"/>
      <c r="BW463" s="0"/>
      <c r="BX463" s="0"/>
      <c r="BY463" s="0"/>
      <c r="BZ463" s="0"/>
      <c r="CA463" s="0"/>
      <c r="CB463" s="0"/>
      <c r="CC463" s="0"/>
      <c r="CD463" s="0"/>
      <c r="CE463" s="0"/>
      <c r="CF463" s="0"/>
      <c r="CG463" s="0"/>
      <c r="CH463" s="0"/>
      <c r="CI463" s="0"/>
      <c r="CJ463" s="0"/>
      <c r="CK463" s="0"/>
      <c r="CL463" s="0"/>
      <c r="CM463" s="0"/>
      <c r="CN463" s="0"/>
      <c r="CO463" s="0"/>
      <c r="CP463" s="0"/>
      <c r="CQ463" s="0"/>
      <c r="CR463" s="0"/>
      <c r="CS463" s="0"/>
      <c r="CT463" s="0"/>
      <c r="CU463" s="0"/>
      <c r="CV463" s="0"/>
      <c r="CW463" s="0"/>
      <c r="CX463" s="0"/>
      <c r="CY463" s="0"/>
      <c r="CZ463" s="0"/>
      <c r="DA463" s="0"/>
      <c r="DB463" s="0"/>
      <c r="DC463" s="0"/>
      <c r="DD463" s="0"/>
      <c r="DE463" s="0"/>
      <c r="DF463" s="0"/>
      <c r="DG463" s="0"/>
      <c r="DH463" s="0"/>
      <c r="DI463" s="0"/>
      <c r="DJ463" s="0"/>
      <c r="DK463" s="0"/>
      <c r="DL463" s="0"/>
      <c r="DM463" s="0"/>
      <c r="DN463" s="0"/>
      <c r="DO463" s="0"/>
      <c r="DP463" s="0"/>
      <c r="DQ463" s="0"/>
      <c r="DR463" s="0"/>
      <c r="DS463" s="0"/>
      <c r="DT463" s="0"/>
      <c r="DU463" s="0"/>
      <c r="DV463" s="0"/>
      <c r="DW463" s="0"/>
      <c r="DX463" s="0"/>
      <c r="DY463" s="0"/>
      <c r="DZ463" s="0"/>
      <c r="EA463" s="0"/>
      <c r="EB463" s="0"/>
      <c r="EC463" s="0"/>
      <c r="ED463" s="0"/>
      <c r="EE463" s="0"/>
      <c r="EF463" s="0"/>
      <c r="EG463" s="0"/>
      <c r="EH463" s="0"/>
      <c r="EI463" s="0"/>
      <c r="EJ463" s="0"/>
      <c r="EK463" s="0"/>
      <c r="EL463" s="0"/>
      <c r="EM463" s="0"/>
      <c r="EN463" s="0"/>
      <c r="EO463" s="0"/>
      <c r="EP463" s="0"/>
      <c r="EQ463" s="0"/>
      <c r="ER463" s="0"/>
      <c r="ES463" s="0"/>
      <c r="ET463" s="0"/>
      <c r="EU463" s="0"/>
      <c r="EV463" s="0"/>
      <c r="EW463" s="0"/>
      <c r="EX463" s="0"/>
      <c r="EY463" s="0"/>
      <c r="EZ463" s="0"/>
      <c r="FA463" s="0"/>
      <c r="FB463" s="0"/>
      <c r="FC463" s="0"/>
      <c r="FD463" s="0"/>
      <c r="FE463" s="0"/>
      <c r="FF463" s="0"/>
      <c r="FG463" s="0"/>
      <c r="FH463" s="0"/>
      <c r="FI463" s="0"/>
      <c r="FJ463" s="0"/>
      <c r="FK463" s="0"/>
      <c r="FL463" s="0"/>
      <c r="FM463" s="0"/>
      <c r="FN463" s="0"/>
      <c r="FO463" s="0"/>
      <c r="FP463" s="0"/>
      <c r="FQ463" s="0"/>
      <c r="FR463" s="0"/>
      <c r="FS463" s="0"/>
      <c r="FT463" s="0"/>
      <c r="FU463" s="0"/>
      <c r="FV463" s="0"/>
      <c r="FW463" s="0"/>
      <c r="FX463" s="0"/>
      <c r="FY463" s="0"/>
      <c r="FZ463" s="0"/>
      <c r="GA463" s="0"/>
      <c r="GB463" s="0"/>
      <c r="GC463" s="0"/>
      <c r="GD463" s="0"/>
      <c r="GE463" s="0"/>
      <c r="GF463" s="0"/>
      <c r="GG463" s="0"/>
      <c r="GH463" s="0"/>
      <c r="GI463" s="0"/>
      <c r="GJ463" s="0"/>
      <c r="GK463" s="0"/>
      <c r="GL463" s="0"/>
      <c r="GM463" s="0"/>
      <c r="GN463" s="0"/>
      <c r="GO463" s="0"/>
      <c r="GP463" s="0"/>
      <c r="GQ463" s="0"/>
      <c r="GR463" s="0"/>
      <c r="GS463" s="0"/>
      <c r="GT463" s="0"/>
      <c r="GU463" s="0"/>
      <c r="GV463" s="0"/>
      <c r="GW463" s="0"/>
      <c r="GX463" s="0"/>
      <c r="GY463" s="0"/>
      <c r="GZ463" s="0"/>
      <c r="HA463" s="0"/>
      <c r="HB463" s="0"/>
      <c r="HC463" s="0"/>
      <c r="HD463" s="0"/>
      <c r="HE463" s="0"/>
      <c r="HF463" s="0"/>
      <c r="HG463" s="0"/>
      <c r="HH463" s="0"/>
      <c r="HI463" s="0"/>
      <c r="HJ463" s="0"/>
      <c r="HK463" s="0"/>
      <c r="HL463" s="0"/>
      <c r="HM463" s="0"/>
      <c r="HN463" s="0"/>
      <c r="HO463" s="0"/>
      <c r="HP463" s="0"/>
      <c r="HQ463" s="0"/>
      <c r="HR463" s="0"/>
      <c r="HS463" s="0"/>
      <c r="HT463" s="0"/>
      <c r="HU463" s="0"/>
      <c r="HV463" s="0"/>
      <c r="HW463" s="0"/>
      <c r="HX463" s="0"/>
      <c r="HY463" s="0"/>
      <c r="HZ463" s="0"/>
      <c r="IA463" s="0"/>
      <c r="IB463" s="0"/>
      <c r="IC463" s="0"/>
      <c r="ID463" s="0"/>
      <c r="IE463" s="0"/>
      <c r="IF463" s="0"/>
      <c r="IG463" s="0"/>
      <c r="IH463" s="0"/>
      <c r="II463" s="0"/>
      <c r="IJ463" s="0"/>
      <c r="IK463" s="0"/>
      <c r="IL463" s="0"/>
      <c r="IM463" s="0"/>
      <c r="IN463" s="0"/>
      <c r="IO463" s="0"/>
      <c r="IP463" s="0"/>
      <c r="IQ463" s="0"/>
      <c r="IR463" s="0"/>
      <c r="IS463" s="0"/>
      <c r="IT463" s="0"/>
      <c r="IU463" s="0"/>
      <c r="IV463" s="0"/>
      <c r="IW463" s="0"/>
    </row>
    <row r="464" customFormat="false" ht="22.5" hidden="false" customHeight="false" outlineLevel="0" collapsed="false">
      <c r="A464" s="54"/>
      <c r="B464" s="55" t="s">
        <v>42</v>
      </c>
      <c r="C464" s="56"/>
      <c r="D464" s="57"/>
      <c r="E464" s="56" t="s">
        <v>1337</v>
      </c>
      <c r="F464" s="56" t="s">
        <v>1340</v>
      </c>
      <c r="G464" s="58" t="s">
        <v>60</v>
      </c>
      <c r="H464" s="58" t="n">
        <v>9684</v>
      </c>
      <c r="I464" s="57" t="n">
        <v>649</v>
      </c>
      <c r="J464" s="57" t="s">
        <v>46</v>
      </c>
      <c r="K464" s="57"/>
      <c r="L464" s="53" t="s">
        <v>47</v>
      </c>
      <c r="M464" s="56" t="s">
        <v>1341</v>
      </c>
      <c r="N464" s="0"/>
      <c r="O464" s="53" t="s">
        <v>68</v>
      </c>
      <c r="P464" s="60"/>
      <c r="Q464" s="53" t="n">
        <v>1207</v>
      </c>
      <c r="R464" s="53" t="n">
        <v>1207</v>
      </c>
      <c r="S464" s="61" t="n">
        <f aca="false">+R464-Q464</f>
        <v>0</v>
      </c>
      <c r="T464" s="47" t="s">
        <v>170</v>
      </c>
      <c r="U464" s="53" t="n">
        <v>782</v>
      </c>
      <c r="V464" s="1" t="n">
        <v>782</v>
      </c>
      <c r="W464" s="53" t="n">
        <v>764</v>
      </c>
      <c r="X464" s="53" t="n">
        <v>764</v>
      </c>
      <c r="Y464" s="46" t="n">
        <f aca="false">+X464-V464</f>
        <v>-18</v>
      </c>
      <c r="Z464" s="61" t="n">
        <f aca="false">+X464-W464</f>
        <v>0</v>
      </c>
      <c r="AA464" s="47" t="s">
        <v>166</v>
      </c>
      <c r="AB464" s="71"/>
      <c r="AD464" s="62" t="n">
        <v>361738</v>
      </c>
      <c r="AE464" s="62" t="s">
        <v>202</v>
      </c>
      <c r="AF464" s="63" t="s">
        <v>52</v>
      </c>
      <c r="AG464" s="64" t="n">
        <v>0.02</v>
      </c>
      <c r="AH464" s="65"/>
      <c r="AI464" s="66" t="s">
        <v>121</v>
      </c>
      <c r="AJ464" s="66"/>
      <c r="AK464" s="57" t="s">
        <v>1342</v>
      </c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  <c r="BC464" s="0"/>
      <c r="BD464" s="0"/>
      <c r="BE464" s="0"/>
      <c r="BF464" s="0"/>
      <c r="BG464" s="0"/>
      <c r="BH464" s="0"/>
      <c r="BI464" s="0"/>
      <c r="BJ464" s="0"/>
      <c r="BK464" s="0"/>
      <c r="BL464" s="0"/>
      <c r="BM464" s="0"/>
      <c r="BN464" s="0"/>
      <c r="BO464" s="0"/>
      <c r="BP464" s="0"/>
      <c r="BQ464" s="0"/>
      <c r="BR464" s="0"/>
      <c r="BS464" s="0"/>
      <c r="BT464" s="0"/>
      <c r="BU464" s="0"/>
      <c r="BV464" s="0"/>
      <c r="BW464" s="0"/>
      <c r="BX464" s="0"/>
      <c r="BY464" s="0"/>
      <c r="BZ464" s="0"/>
      <c r="CA464" s="0"/>
      <c r="CB464" s="0"/>
      <c r="CC464" s="0"/>
      <c r="CD464" s="0"/>
      <c r="CE464" s="0"/>
      <c r="CF464" s="0"/>
      <c r="CG464" s="0"/>
      <c r="CH464" s="0"/>
      <c r="CI464" s="0"/>
      <c r="CJ464" s="0"/>
      <c r="CK464" s="0"/>
      <c r="CL464" s="0"/>
      <c r="CM464" s="0"/>
      <c r="CN464" s="0"/>
      <c r="CO464" s="0"/>
      <c r="CP464" s="0"/>
      <c r="CQ464" s="0"/>
      <c r="CR464" s="0"/>
      <c r="CS464" s="0"/>
      <c r="CT464" s="0"/>
      <c r="CU464" s="0"/>
      <c r="CV464" s="0"/>
      <c r="CW464" s="0"/>
      <c r="CX464" s="0"/>
      <c r="CY464" s="0"/>
      <c r="CZ464" s="0"/>
      <c r="DA464" s="0"/>
      <c r="DB464" s="0"/>
      <c r="DC464" s="0"/>
      <c r="DD464" s="0"/>
      <c r="DE464" s="0"/>
      <c r="DF464" s="0"/>
      <c r="DG464" s="0"/>
      <c r="DH464" s="0"/>
      <c r="DI464" s="0"/>
      <c r="DJ464" s="0"/>
      <c r="DK464" s="0"/>
      <c r="DL464" s="0"/>
      <c r="DM464" s="0"/>
      <c r="DN464" s="0"/>
      <c r="DO464" s="0"/>
      <c r="DP464" s="0"/>
      <c r="DQ464" s="0"/>
      <c r="DR464" s="0"/>
      <c r="DS464" s="0"/>
      <c r="DT464" s="0"/>
      <c r="DU464" s="0"/>
      <c r="DV464" s="0"/>
      <c r="DW464" s="0"/>
      <c r="DX464" s="0"/>
      <c r="DY464" s="0"/>
      <c r="DZ464" s="0"/>
      <c r="EA464" s="0"/>
      <c r="EB464" s="0"/>
      <c r="EC464" s="0"/>
      <c r="ED464" s="0"/>
      <c r="EE464" s="0"/>
      <c r="EF464" s="0"/>
      <c r="EG464" s="0"/>
      <c r="EH464" s="0"/>
      <c r="EI464" s="0"/>
      <c r="EJ464" s="0"/>
      <c r="EK464" s="0"/>
      <c r="EL464" s="0"/>
      <c r="EM464" s="0"/>
      <c r="EN464" s="0"/>
      <c r="EO464" s="0"/>
      <c r="EP464" s="0"/>
      <c r="EQ464" s="0"/>
      <c r="ER464" s="0"/>
      <c r="ES464" s="0"/>
      <c r="ET464" s="0"/>
      <c r="EU464" s="0"/>
      <c r="EV464" s="0"/>
      <c r="EW464" s="0"/>
      <c r="EX464" s="0"/>
      <c r="EY464" s="0"/>
      <c r="EZ464" s="0"/>
      <c r="FA464" s="0"/>
      <c r="FB464" s="0"/>
      <c r="FC464" s="0"/>
      <c r="FD464" s="0"/>
      <c r="FE464" s="0"/>
      <c r="FF464" s="0"/>
      <c r="FG464" s="0"/>
      <c r="FH464" s="0"/>
      <c r="FI464" s="0"/>
      <c r="FJ464" s="0"/>
      <c r="FK464" s="0"/>
      <c r="FL464" s="0"/>
      <c r="FM464" s="0"/>
      <c r="FN464" s="0"/>
      <c r="FO464" s="0"/>
      <c r="FP464" s="0"/>
      <c r="FQ464" s="0"/>
      <c r="FR464" s="0"/>
      <c r="FS464" s="0"/>
      <c r="FT464" s="0"/>
      <c r="FU464" s="0"/>
      <c r="FV464" s="0"/>
      <c r="FW464" s="0"/>
      <c r="FX464" s="0"/>
      <c r="FY464" s="0"/>
      <c r="FZ464" s="0"/>
      <c r="GA464" s="0"/>
      <c r="GB464" s="0"/>
      <c r="GC464" s="0"/>
      <c r="GD464" s="0"/>
      <c r="GE464" s="0"/>
      <c r="GF464" s="0"/>
      <c r="GG464" s="0"/>
      <c r="GH464" s="0"/>
      <c r="GI464" s="0"/>
      <c r="GJ464" s="0"/>
      <c r="GK464" s="0"/>
      <c r="GL464" s="0"/>
      <c r="GM464" s="0"/>
      <c r="GN464" s="0"/>
      <c r="GO464" s="0"/>
      <c r="GP464" s="0"/>
      <c r="GQ464" s="0"/>
      <c r="GR464" s="0"/>
      <c r="GS464" s="0"/>
      <c r="GT464" s="0"/>
      <c r="GU464" s="0"/>
      <c r="GV464" s="0"/>
      <c r="GW464" s="0"/>
      <c r="GX464" s="0"/>
      <c r="GY464" s="0"/>
      <c r="GZ464" s="0"/>
      <c r="HA464" s="0"/>
      <c r="HB464" s="0"/>
      <c r="HC464" s="0"/>
      <c r="HD464" s="0"/>
      <c r="HE464" s="0"/>
      <c r="HF464" s="0"/>
      <c r="HG464" s="0"/>
      <c r="HH464" s="0"/>
      <c r="HI464" s="0"/>
      <c r="HJ464" s="0"/>
      <c r="HK464" s="0"/>
      <c r="HL464" s="0"/>
      <c r="HM464" s="0"/>
      <c r="HN464" s="0"/>
      <c r="HO464" s="0"/>
      <c r="HP464" s="0"/>
      <c r="HQ464" s="0"/>
      <c r="HR464" s="0"/>
      <c r="HS464" s="0"/>
      <c r="HT464" s="0"/>
      <c r="HU464" s="0"/>
      <c r="HV464" s="0"/>
      <c r="HW464" s="0"/>
      <c r="HX464" s="0"/>
      <c r="HY464" s="0"/>
      <c r="HZ464" s="0"/>
      <c r="IA464" s="0"/>
      <c r="IB464" s="0"/>
      <c r="IC464" s="0"/>
      <c r="ID464" s="0"/>
      <c r="IE464" s="0"/>
      <c r="IF464" s="0"/>
      <c r="IG464" s="0"/>
      <c r="IH464" s="0"/>
      <c r="II464" s="0"/>
      <c r="IJ464" s="0"/>
      <c r="IK464" s="0"/>
      <c r="IL464" s="0"/>
      <c r="IM464" s="0"/>
      <c r="IN464" s="0"/>
      <c r="IO464" s="0"/>
      <c r="IP464" s="0"/>
      <c r="IQ464" s="0"/>
      <c r="IR464" s="0"/>
      <c r="IS464" s="0"/>
      <c r="IT464" s="0"/>
      <c r="IU464" s="0"/>
      <c r="IV464" s="0"/>
      <c r="IW464" s="0"/>
    </row>
    <row r="465" customFormat="false" ht="12.75" hidden="false" customHeight="false" outlineLevel="0" collapsed="false">
      <c r="A465" s="43"/>
      <c r="B465" s="11" t="s">
        <v>42</v>
      </c>
      <c r="E465" s="3" t="s">
        <v>1343</v>
      </c>
      <c r="F465" s="3" t="s">
        <v>1344</v>
      </c>
      <c r="G465" s="6" t="s">
        <v>60</v>
      </c>
      <c r="H465" s="6" t="n">
        <v>9639</v>
      </c>
      <c r="I465" s="4" t="n">
        <v>485</v>
      </c>
      <c r="J465" s="4" t="s">
        <v>46</v>
      </c>
      <c r="L465" s="1" t="s">
        <v>47</v>
      </c>
      <c r="M465" s="3" t="s">
        <v>1345</v>
      </c>
      <c r="N465" s="45"/>
      <c r="O465" s="1" t="s">
        <v>86</v>
      </c>
      <c r="Q465" s="1" t="n">
        <v>129</v>
      </c>
      <c r="R465" s="1" t="n">
        <v>129</v>
      </c>
      <c r="S465" s="14" t="n">
        <f aca="false">+R465-Q465</f>
        <v>0</v>
      </c>
      <c r="T465" s="15" t="s">
        <v>158</v>
      </c>
      <c r="U465" s="1" t="n">
        <v>272</v>
      </c>
      <c r="V465" s="1" t="n">
        <v>272</v>
      </c>
      <c r="W465" s="1" t="n">
        <v>348</v>
      </c>
      <c r="X465" s="1" t="n">
        <v>348</v>
      </c>
      <c r="Y465" s="46" t="n">
        <f aca="false">+X465-V465</f>
        <v>76</v>
      </c>
      <c r="Z465" s="14" t="n">
        <f aca="false">+X465-W465</f>
        <v>0</v>
      </c>
      <c r="AA465" s="15" t="s">
        <v>63</v>
      </c>
      <c r="AB465" s="48"/>
      <c r="AC465" s="45"/>
      <c r="AD465" s="5" t="n">
        <v>309654</v>
      </c>
      <c r="AE465" s="5" t="n">
        <v>138448</v>
      </c>
      <c r="AF465" s="49" t="s">
        <v>52</v>
      </c>
      <c r="AG465" s="50" t="n">
        <v>0.055</v>
      </c>
      <c r="AH465" s="51"/>
      <c r="AI465" s="52" t="s">
        <v>53</v>
      </c>
      <c r="AJ465" s="52" t="s">
        <v>4</v>
      </c>
      <c r="AK465" s="4" t="s">
        <v>1334</v>
      </c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12.75" hidden="false" customHeight="false" outlineLevel="0" collapsed="false">
      <c r="A466" s="43"/>
      <c r="B466" s="11" t="s">
        <v>42</v>
      </c>
      <c r="E466" s="3" t="s">
        <v>1346</v>
      </c>
      <c r="F466" s="3" t="s">
        <v>1347</v>
      </c>
      <c r="G466" s="6" t="s">
        <v>60</v>
      </c>
      <c r="H466" s="6" t="n">
        <v>4129</v>
      </c>
      <c r="I466" s="4" t="n">
        <v>600</v>
      </c>
      <c r="J466" s="4" t="s">
        <v>46</v>
      </c>
      <c r="L466" s="1" t="s">
        <v>47</v>
      </c>
      <c r="M466" s="3" t="s">
        <v>1348</v>
      </c>
      <c r="N466" s="45"/>
      <c r="O466" s="1" t="s">
        <v>49</v>
      </c>
      <c r="Q466" s="1" t="n">
        <v>85</v>
      </c>
      <c r="R466" s="1" t="n">
        <v>85</v>
      </c>
      <c r="S466" s="14" t="n">
        <f aca="false">+R466-Q466</f>
        <v>0</v>
      </c>
      <c r="T466" s="15" t="s">
        <v>63</v>
      </c>
      <c r="U466" s="1" t="n">
        <v>76</v>
      </c>
      <c r="V466" s="1" t="n">
        <v>76</v>
      </c>
      <c r="W466" s="1" t="n">
        <v>124</v>
      </c>
      <c r="X466" s="1" t="n">
        <v>124</v>
      </c>
      <c r="Y466" s="46" t="n">
        <f aca="false">+X466-V466</f>
        <v>48</v>
      </c>
      <c r="Z466" s="14" t="n">
        <f aca="false">+X466-W466</f>
        <v>0</v>
      </c>
      <c r="AA466" s="47" t="s">
        <v>69</v>
      </c>
      <c r="AB466" s="48"/>
      <c r="AC466" s="45"/>
      <c r="AD466" s="5" t="n">
        <v>313279</v>
      </c>
      <c r="AE466" s="5" t="n">
        <v>139347</v>
      </c>
      <c r="AF466" s="49" t="s">
        <v>52</v>
      </c>
      <c r="AG466" s="50" t="n">
        <v>0.27</v>
      </c>
      <c r="AH466" s="51" t="n">
        <v>9904</v>
      </c>
      <c r="AI466" s="52" t="s">
        <v>71</v>
      </c>
      <c r="AJ466" s="52" t="s">
        <v>4</v>
      </c>
      <c r="AK466" s="4" t="s">
        <v>1349</v>
      </c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  <c r="BC466" s="0"/>
      <c r="BD466" s="0"/>
      <c r="BE466" s="0"/>
      <c r="BF466" s="0"/>
      <c r="BG466" s="0"/>
      <c r="BH466" s="0"/>
      <c r="BI466" s="0"/>
      <c r="BJ466" s="0"/>
      <c r="BK466" s="0"/>
      <c r="BL466" s="0"/>
      <c r="BM466" s="0"/>
      <c r="BN466" s="0"/>
      <c r="BO466" s="0"/>
      <c r="BP466" s="0"/>
      <c r="BQ466" s="0"/>
      <c r="BR466" s="0"/>
      <c r="BS466" s="0"/>
      <c r="BT466" s="0"/>
      <c r="BU466" s="0"/>
      <c r="BV466" s="0"/>
      <c r="BW466" s="0"/>
      <c r="BX466" s="0"/>
      <c r="BY466" s="0"/>
      <c r="BZ466" s="0"/>
      <c r="CA466" s="0"/>
      <c r="CB466" s="0"/>
      <c r="CC466" s="0"/>
      <c r="CD466" s="0"/>
      <c r="CE466" s="0"/>
      <c r="CF466" s="0"/>
      <c r="CG466" s="0"/>
      <c r="CH466" s="0"/>
      <c r="CI466" s="0"/>
      <c r="CJ466" s="0"/>
      <c r="CK466" s="0"/>
      <c r="CL466" s="0"/>
      <c r="CM466" s="0"/>
      <c r="CN466" s="0"/>
      <c r="CO466" s="0"/>
      <c r="CP466" s="0"/>
      <c r="CQ466" s="0"/>
      <c r="CR466" s="0"/>
      <c r="CS466" s="0"/>
      <c r="CT466" s="0"/>
      <c r="CU466" s="0"/>
      <c r="CV466" s="0"/>
      <c r="CW466" s="0"/>
      <c r="CX466" s="0"/>
      <c r="CY466" s="0"/>
      <c r="CZ466" s="0"/>
      <c r="DA466" s="0"/>
      <c r="DB466" s="0"/>
      <c r="DC466" s="0"/>
      <c r="DD466" s="0"/>
      <c r="DE466" s="0"/>
      <c r="DF466" s="0"/>
      <c r="DG466" s="0"/>
      <c r="DH466" s="0"/>
      <c r="DI466" s="0"/>
      <c r="DJ466" s="0"/>
      <c r="DK466" s="0"/>
      <c r="DL466" s="0"/>
      <c r="DM466" s="0"/>
      <c r="DN466" s="0"/>
      <c r="DO466" s="0"/>
      <c r="DP466" s="0"/>
      <c r="DQ466" s="0"/>
      <c r="DR466" s="0"/>
      <c r="DS466" s="0"/>
      <c r="DT466" s="0"/>
      <c r="DU466" s="0"/>
      <c r="DV466" s="0"/>
      <c r="DW466" s="0"/>
      <c r="DX466" s="0"/>
      <c r="DY466" s="0"/>
      <c r="DZ466" s="0"/>
      <c r="EA466" s="0"/>
      <c r="EB466" s="0"/>
      <c r="EC466" s="0"/>
      <c r="ED466" s="0"/>
      <c r="EE466" s="0"/>
      <c r="EF466" s="0"/>
      <c r="EG466" s="0"/>
      <c r="EH466" s="0"/>
      <c r="EI466" s="0"/>
      <c r="EJ466" s="0"/>
      <c r="EK466" s="0"/>
      <c r="EL466" s="0"/>
      <c r="EM466" s="0"/>
      <c r="EN466" s="0"/>
      <c r="EO466" s="0"/>
      <c r="EP466" s="0"/>
      <c r="EQ466" s="0"/>
      <c r="ER466" s="0"/>
      <c r="ES466" s="0"/>
      <c r="ET466" s="0"/>
      <c r="EU466" s="0"/>
      <c r="EV466" s="0"/>
      <c r="EW466" s="0"/>
      <c r="EX466" s="0"/>
      <c r="EY466" s="0"/>
      <c r="EZ466" s="0"/>
      <c r="FA466" s="0"/>
      <c r="FB466" s="0"/>
      <c r="FC466" s="0"/>
      <c r="FD466" s="0"/>
      <c r="FE466" s="0"/>
      <c r="FF466" s="0"/>
      <c r="FG466" s="0"/>
      <c r="FH466" s="0"/>
      <c r="FI466" s="0"/>
      <c r="FJ466" s="0"/>
      <c r="FK466" s="0"/>
      <c r="FL466" s="0"/>
      <c r="FM466" s="0"/>
      <c r="FN466" s="0"/>
      <c r="FO466" s="0"/>
      <c r="FP466" s="0"/>
      <c r="FQ466" s="0"/>
      <c r="FR466" s="0"/>
      <c r="FS466" s="0"/>
      <c r="FT466" s="0"/>
      <c r="FU466" s="0"/>
      <c r="FV466" s="0"/>
      <c r="FW466" s="0"/>
      <c r="FX466" s="0"/>
      <c r="FY466" s="0"/>
      <c r="FZ466" s="0"/>
      <c r="GA466" s="0"/>
      <c r="GB466" s="0"/>
      <c r="GC466" s="0"/>
      <c r="GD466" s="0"/>
      <c r="GE466" s="0"/>
      <c r="GF466" s="0"/>
      <c r="GG466" s="0"/>
      <c r="GH466" s="0"/>
      <c r="GI466" s="0"/>
      <c r="GJ466" s="0"/>
      <c r="GK466" s="0"/>
      <c r="GL466" s="0"/>
      <c r="GM466" s="0"/>
      <c r="GN466" s="0"/>
      <c r="GO466" s="0"/>
      <c r="GP466" s="0"/>
      <c r="GQ466" s="0"/>
      <c r="GR466" s="0"/>
      <c r="GS466" s="0"/>
      <c r="GT466" s="0"/>
      <c r="GU466" s="0"/>
      <c r="GV466" s="0"/>
      <c r="GW466" s="0"/>
      <c r="GX466" s="0"/>
      <c r="GY466" s="0"/>
      <c r="GZ466" s="0"/>
      <c r="HA466" s="0"/>
      <c r="HB466" s="0"/>
      <c r="HC466" s="0"/>
      <c r="HD466" s="0"/>
      <c r="HE466" s="0"/>
      <c r="HF466" s="0"/>
      <c r="HG466" s="0"/>
      <c r="HH466" s="0"/>
      <c r="HI466" s="0"/>
      <c r="HJ466" s="0"/>
      <c r="HK466" s="0"/>
      <c r="HL466" s="0"/>
      <c r="HM466" s="0"/>
      <c r="HN466" s="0"/>
      <c r="HO466" s="0"/>
      <c r="HP466" s="0"/>
      <c r="HQ466" s="0"/>
      <c r="HR466" s="0"/>
      <c r="HS466" s="0"/>
      <c r="HT466" s="0"/>
      <c r="HU466" s="0"/>
      <c r="HV466" s="0"/>
      <c r="HW466" s="0"/>
      <c r="HX466" s="0"/>
      <c r="HY466" s="0"/>
      <c r="HZ466" s="0"/>
      <c r="IA466" s="0"/>
      <c r="IB466" s="0"/>
      <c r="IC466" s="0"/>
      <c r="ID466" s="0"/>
      <c r="IE466" s="0"/>
      <c r="IF466" s="0"/>
      <c r="IG466" s="0"/>
      <c r="IH466" s="0"/>
      <c r="II466" s="0"/>
      <c r="IJ466" s="0"/>
      <c r="IK466" s="0"/>
      <c r="IL466" s="0"/>
      <c r="IM466" s="0"/>
      <c r="IN466" s="0"/>
      <c r="IO466" s="0"/>
      <c r="IP466" s="0"/>
      <c r="IQ466" s="0"/>
      <c r="IR466" s="0"/>
      <c r="IS466" s="0"/>
      <c r="IT466" s="0"/>
      <c r="IU466" s="0"/>
      <c r="IV466" s="0"/>
      <c r="IW466" s="0"/>
    </row>
    <row r="467" customFormat="false" ht="12.75" hidden="false" customHeight="false" outlineLevel="0" collapsed="false">
      <c r="A467" s="111"/>
      <c r="B467" s="112" t="n">
        <v>36325</v>
      </c>
      <c r="C467" s="113"/>
      <c r="D467" s="114"/>
      <c r="E467" s="115" t="s">
        <v>1346</v>
      </c>
      <c r="F467" s="115" t="s">
        <v>1350</v>
      </c>
      <c r="G467" s="116" t="s">
        <v>60</v>
      </c>
      <c r="H467" s="117" t="n">
        <v>9826</v>
      </c>
      <c r="I467" s="118"/>
      <c r="J467" s="119"/>
      <c r="K467" s="118"/>
      <c r="L467" s="120"/>
      <c r="M467" s="120" t="s">
        <v>151</v>
      </c>
      <c r="N467" s="118" t="s">
        <v>152</v>
      </c>
      <c r="O467" s="53" t="s">
        <v>125</v>
      </c>
      <c r="P467" s="121"/>
      <c r="Q467" s="118"/>
      <c r="R467" s="122"/>
      <c r="S467" s="122" t="n">
        <f aca="false">+R467-Q467</f>
        <v>0</v>
      </c>
      <c r="T467" s="123" t="s">
        <v>669</v>
      </c>
      <c r="U467" s="74" t="n">
        <v>0</v>
      </c>
      <c r="V467" s="74" t="n">
        <v>2500</v>
      </c>
      <c r="W467" s="74" t="n">
        <v>900</v>
      </c>
      <c r="X467" s="74" t="n">
        <v>900</v>
      </c>
      <c r="Y467" s="46" t="n">
        <f aca="false">+X467-V467</f>
        <v>-1600</v>
      </c>
      <c r="Z467" s="122" t="n">
        <f aca="false">+X467-W467</f>
        <v>0</v>
      </c>
      <c r="AA467" s="124" t="s">
        <v>1351</v>
      </c>
      <c r="AB467" s="148"/>
      <c r="AC467" s="149"/>
      <c r="AD467" s="150"/>
      <c r="AE467" s="117" t="s">
        <v>202</v>
      </c>
      <c r="AF467" s="151" t="s">
        <v>70</v>
      </c>
      <c r="AG467" s="152" t="n">
        <v>0.27</v>
      </c>
      <c r="AH467" s="153" t="n">
        <v>9904</v>
      </c>
      <c r="AI467" s="150" t="s">
        <v>623</v>
      </c>
      <c r="AJ467" s="130" t="s">
        <v>4</v>
      </c>
      <c r="AK467" s="74" t="s">
        <v>1349</v>
      </c>
      <c r="AL467" s="83"/>
      <c r="AM467" s="83"/>
      <c r="AN467" s="83"/>
      <c r="AO467" s="83"/>
      <c r="AP467" s="83"/>
      <c r="AQ467" s="83"/>
      <c r="AR467" s="83"/>
      <c r="AS467" s="83"/>
      <c r="AT467" s="83"/>
      <c r="AU467" s="83"/>
      <c r="AV467" s="83"/>
      <c r="AW467" s="83"/>
      <c r="AX467" s="83"/>
      <c r="AY467" s="83"/>
      <c r="AZ467" s="83"/>
      <c r="BA467" s="83"/>
      <c r="BB467" s="83"/>
      <c r="BC467" s="83"/>
      <c r="BD467" s="83"/>
      <c r="BE467" s="83"/>
      <c r="BF467" s="83"/>
      <c r="BG467" s="83"/>
      <c r="BH467" s="83"/>
      <c r="BI467" s="83"/>
      <c r="BJ467" s="83"/>
      <c r="BK467" s="83"/>
      <c r="BL467" s="83"/>
      <c r="BM467" s="83"/>
      <c r="BN467" s="83"/>
      <c r="BO467" s="83"/>
      <c r="BP467" s="83"/>
      <c r="BQ467" s="83"/>
      <c r="BR467" s="83"/>
      <c r="BS467" s="83"/>
      <c r="BT467" s="83"/>
      <c r="BU467" s="83"/>
      <c r="BV467" s="83"/>
      <c r="BW467" s="83"/>
      <c r="BX467" s="83"/>
      <c r="BY467" s="83"/>
      <c r="BZ467" s="83"/>
      <c r="CA467" s="83"/>
      <c r="CB467" s="83"/>
      <c r="CC467" s="83"/>
      <c r="CD467" s="83"/>
      <c r="CE467" s="83"/>
      <c r="CF467" s="83"/>
      <c r="CG467" s="83"/>
      <c r="CH467" s="83"/>
      <c r="CI467" s="83"/>
      <c r="CJ467" s="83"/>
      <c r="CK467" s="83"/>
      <c r="CL467" s="83"/>
      <c r="CM467" s="83"/>
      <c r="CN467" s="83"/>
      <c r="CO467" s="83"/>
      <c r="CP467" s="83"/>
      <c r="CQ467" s="83"/>
      <c r="CR467" s="83"/>
      <c r="CS467" s="83"/>
      <c r="CT467" s="83"/>
      <c r="CU467" s="83"/>
      <c r="CV467" s="83"/>
      <c r="CW467" s="83"/>
      <c r="CX467" s="83"/>
      <c r="CY467" s="83"/>
      <c r="CZ467" s="83"/>
      <c r="DA467" s="83"/>
      <c r="DB467" s="83"/>
      <c r="DC467" s="83"/>
      <c r="DD467" s="83"/>
      <c r="DE467" s="83"/>
      <c r="DF467" s="83"/>
      <c r="DG467" s="83"/>
      <c r="DH467" s="83"/>
      <c r="DI467" s="83"/>
      <c r="DJ467" s="83"/>
      <c r="DK467" s="83"/>
      <c r="DL467" s="83"/>
      <c r="DM467" s="83"/>
      <c r="DN467" s="83"/>
      <c r="DO467" s="83"/>
      <c r="DP467" s="83"/>
      <c r="DQ467" s="83"/>
      <c r="DR467" s="83"/>
      <c r="DS467" s="83"/>
      <c r="DT467" s="83"/>
      <c r="DU467" s="83"/>
      <c r="DV467" s="83"/>
      <c r="DW467" s="83"/>
      <c r="DX467" s="83"/>
      <c r="DY467" s="83"/>
      <c r="DZ467" s="83"/>
      <c r="EA467" s="83"/>
      <c r="EB467" s="83"/>
      <c r="EC467" s="83"/>
      <c r="ED467" s="83"/>
      <c r="EE467" s="83"/>
      <c r="EF467" s="83"/>
      <c r="EG467" s="83"/>
      <c r="EH467" s="83"/>
      <c r="EI467" s="83"/>
      <c r="EJ467" s="83"/>
      <c r="EK467" s="83"/>
      <c r="EL467" s="83"/>
      <c r="EM467" s="83"/>
      <c r="EN467" s="83"/>
      <c r="EO467" s="83"/>
      <c r="EP467" s="83"/>
      <c r="EQ467" s="83"/>
      <c r="ER467" s="83"/>
      <c r="ES467" s="83"/>
      <c r="ET467" s="83"/>
      <c r="EU467" s="83"/>
      <c r="EV467" s="83"/>
      <c r="EW467" s="83"/>
      <c r="EX467" s="83"/>
      <c r="EY467" s="83"/>
      <c r="EZ467" s="83"/>
      <c r="FA467" s="83"/>
      <c r="FB467" s="83"/>
      <c r="FC467" s="83"/>
      <c r="FD467" s="83"/>
      <c r="FE467" s="83"/>
      <c r="FF467" s="83"/>
      <c r="FG467" s="83"/>
      <c r="FH467" s="83"/>
      <c r="FI467" s="83"/>
      <c r="FJ467" s="83"/>
      <c r="FK467" s="83"/>
      <c r="FL467" s="83"/>
      <c r="FM467" s="83"/>
      <c r="FN467" s="83"/>
      <c r="FO467" s="83"/>
      <c r="FP467" s="83"/>
      <c r="FQ467" s="83"/>
      <c r="FR467" s="83"/>
      <c r="FS467" s="83"/>
      <c r="FT467" s="83"/>
      <c r="FU467" s="83"/>
      <c r="FV467" s="83"/>
      <c r="FW467" s="83"/>
      <c r="FX467" s="83"/>
      <c r="FY467" s="83"/>
      <c r="FZ467" s="83"/>
      <c r="GA467" s="83"/>
      <c r="GB467" s="83"/>
      <c r="GC467" s="83"/>
      <c r="GD467" s="83"/>
      <c r="GE467" s="83"/>
      <c r="GF467" s="83"/>
      <c r="GG467" s="83"/>
      <c r="GH467" s="83"/>
      <c r="GI467" s="83"/>
      <c r="GJ467" s="83"/>
      <c r="GK467" s="83"/>
      <c r="GL467" s="83"/>
      <c r="GM467" s="83"/>
      <c r="GN467" s="83"/>
      <c r="GO467" s="83"/>
      <c r="GP467" s="83"/>
      <c r="GQ467" s="83"/>
      <c r="GR467" s="83"/>
      <c r="GS467" s="83"/>
      <c r="GT467" s="83"/>
      <c r="GU467" s="83"/>
      <c r="GV467" s="83"/>
      <c r="GW467" s="83"/>
      <c r="GX467" s="83"/>
      <c r="GY467" s="83"/>
      <c r="GZ467" s="83"/>
      <c r="HA467" s="83"/>
      <c r="HB467" s="83"/>
      <c r="HC467" s="83"/>
      <c r="HD467" s="83"/>
      <c r="HE467" s="83"/>
      <c r="HF467" s="83"/>
      <c r="HG467" s="83"/>
      <c r="HH467" s="83"/>
      <c r="HI467" s="83"/>
      <c r="HJ467" s="83"/>
      <c r="HK467" s="83"/>
      <c r="HL467" s="83"/>
      <c r="HM467" s="83"/>
      <c r="HN467" s="83"/>
      <c r="HO467" s="83"/>
      <c r="HP467" s="83"/>
      <c r="HQ467" s="83"/>
      <c r="HR467" s="83"/>
      <c r="HS467" s="83"/>
      <c r="HT467" s="83"/>
      <c r="HU467" s="83"/>
      <c r="HV467" s="83"/>
      <c r="HW467" s="83"/>
      <c r="HX467" s="83"/>
      <c r="HY467" s="83"/>
      <c r="HZ467" s="83"/>
      <c r="IA467" s="83"/>
      <c r="IB467" s="83"/>
      <c r="IC467" s="83"/>
      <c r="ID467" s="83"/>
      <c r="IE467" s="83"/>
      <c r="IF467" s="83"/>
      <c r="IG467" s="83"/>
      <c r="IH467" s="83"/>
      <c r="II467" s="83"/>
      <c r="IJ467" s="83"/>
      <c r="IK467" s="83"/>
      <c r="IL467" s="83"/>
      <c r="IM467" s="83"/>
      <c r="IN467" s="83"/>
      <c r="IO467" s="83"/>
      <c r="IP467" s="83"/>
      <c r="IQ467" s="83"/>
      <c r="IR467" s="83"/>
      <c r="IS467" s="83"/>
      <c r="IT467" s="83"/>
      <c r="IU467" s="83"/>
      <c r="IV467" s="83"/>
      <c r="IW467" s="83"/>
    </row>
    <row r="468" customFormat="false" ht="12.75" hidden="false" customHeight="false" outlineLevel="0" collapsed="false">
      <c r="A468" s="43"/>
      <c r="B468" s="11" t="s">
        <v>42</v>
      </c>
      <c r="E468" s="3" t="s">
        <v>1352</v>
      </c>
      <c r="F468" s="3" t="s">
        <v>1353</v>
      </c>
      <c r="G468" s="6" t="s">
        <v>60</v>
      </c>
      <c r="H468" s="6" t="n">
        <v>9650</v>
      </c>
      <c r="I468" s="4" t="n">
        <v>649</v>
      </c>
      <c r="J468" s="4" t="s">
        <v>46</v>
      </c>
      <c r="L468" s="1" t="s">
        <v>47</v>
      </c>
      <c r="M468" s="3" t="s">
        <v>1354</v>
      </c>
      <c r="N468" s="45"/>
      <c r="O468" s="1" t="s">
        <v>185</v>
      </c>
      <c r="Q468" s="1" t="n">
        <v>315</v>
      </c>
      <c r="R468" s="1" t="n">
        <v>315</v>
      </c>
      <c r="S468" s="14" t="n">
        <f aca="false">+R468-Q468</f>
        <v>0</v>
      </c>
      <c r="T468" s="15" t="s">
        <v>89</v>
      </c>
      <c r="U468" s="1" t="n">
        <v>287</v>
      </c>
      <c r="V468" s="1" t="n">
        <v>287</v>
      </c>
      <c r="W468" s="1" t="n">
        <v>295</v>
      </c>
      <c r="X468" s="1" t="n">
        <v>295</v>
      </c>
      <c r="Y468" s="46" t="n">
        <f aca="false">+X468-V468</f>
        <v>8</v>
      </c>
      <c r="Z468" s="14" t="n">
        <f aca="false">+X468-W468</f>
        <v>0</v>
      </c>
      <c r="AA468" s="15" t="s">
        <v>63</v>
      </c>
      <c r="AB468" s="48"/>
      <c r="AC468" s="45"/>
      <c r="AD468" s="5" t="n">
        <v>309936</v>
      </c>
      <c r="AE468" s="5" t="n">
        <v>132909</v>
      </c>
      <c r="AF468" s="49" t="s">
        <v>52</v>
      </c>
      <c r="AG468" s="9" t="n">
        <v>0.045</v>
      </c>
      <c r="AH468" s="51"/>
      <c r="AI468" s="52" t="s">
        <v>53</v>
      </c>
      <c r="AJ468" s="52" t="s">
        <v>4</v>
      </c>
      <c r="AK468" s="4" t="s">
        <v>1355</v>
      </c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  <c r="BC468" s="0"/>
      <c r="BD468" s="0"/>
      <c r="BE468" s="0"/>
      <c r="BF468" s="0"/>
      <c r="BG468" s="0"/>
      <c r="BH468" s="0"/>
      <c r="BI468" s="0"/>
      <c r="BJ468" s="0"/>
      <c r="BK468" s="0"/>
      <c r="BL468" s="0"/>
      <c r="BM468" s="0"/>
      <c r="BN468" s="0"/>
      <c r="BO468" s="0"/>
      <c r="BP468" s="0"/>
      <c r="BQ468" s="0"/>
      <c r="BR468" s="0"/>
      <c r="BS468" s="0"/>
      <c r="BT468" s="0"/>
      <c r="BU468" s="0"/>
      <c r="BV468" s="0"/>
      <c r="BW468" s="0"/>
      <c r="BX468" s="0"/>
      <c r="BY468" s="0"/>
      <c r="BZ468" s="0"/>
      <c r="CA468" s="0"/>
      <c r="CB468" s="0"/>
      <c r="CC468" s="0"/>
      <c r="CD468" s="0"/>
      <c r="CE468" s="0"/>
      <c r="CF468" s="0"/>
      <c r="CG468" s="0"/>
      <c r="CH468" s="0"/>
      <c r="CI468" s="0"/>
      <c r="CJ468" s="0"/>
      <c r="CK468" s="0"/>
      <c r="CL468" s="0"/>
      <c r="CM468" s="0"/>
      <c r="CN468" s="0"/>
      <c r="CO468" s="0"/>
      <c r="CP468" s="0"/>
      <c r="CQ468" s="0"/>
      <c r="CR468" s="0"/>
      <c r="CS468" s="0"/>
      <c r="CT468" s="0"/>
      <c r="CU468" s="0"/>
      <c r="CV468" s="0"/>
      <c r="CW468" s="0"/>
      <c r="CX468" s="0"/>
      <c r="CY468" s="0"/>
      <c r="CZ468" s="0"/>
      <c r="DA468" s="0"/>
      <c r="DB468" s="0"/>
      <c r="DC468" s="0"/>
      <c r="DD468" s="0"/>
      <c r="DE468" s="0"/>
      <c r="DF468" s="0"/>
      <c r="DG468" s="0"/>
      <c r="DH468" s="0"/>
      <c r="DI468" s="0"/>
      <c r="DJ468" s="0"/>
      <c r="DK468" s="0"/>
      <c r="DL468" s="0"/>
      <c r="DM468" s="0"/>
      <c r="DN468" s="0"/>
      <c r="DO468" s="0"/>
      <c r="DP468" s="0"/>
      <c r="DQ468" s="0"/>
      <c r="DR468" s="0"/>
      <c r="DS468" s="0"/>
      <c r="DT468" s="0"/>
      <c r="DU468" s="0"/>
      <c r="DV468" s="0"/>
      <c r="DW468" s="0"/>
      <c r="DX468" s="0"/>
      <c r="DY468" s="0"/>
      <c r="DZ468" s="0"/>
      <c r="EA468" s="0"/>
      <c r="EB468" s="0"/>
      <c r="EC468" s="0"/>
      <c r="ED468" s="0"/>
      <c r="EE468" s="0"/>
      <c r="EF468" s="0"/>
      <c r="EG468" s="0"/>
      <c r="EH468" s="0"/>
      <c r="EI468" s="0"/>
      <c r="EJ468" s="0"/>
      <c r="EK468" s="0"/>
      <c r="EL468" s="0"/>
      <c r="EM468" s="0"/>
      <c r="EN468" s="0"/>
      <c r="EO468" s="0"/>
      <c r="EP468" s="0"/>
      <c r="EQ468" s="0"/>
      <c r="ER468" s="0"/>
      <c r="ES468" s="0"/>
      <c r="ET468" s="0"/>
      <c r="EU468" s="0"/>
      <c r="EV468" s="0"/>
      <c r="EW468" s="0"/>
      <c r="EX468" s="0"/>
      <c r="EY468" s="0"/>
      <c r="EZ468" s="0"/>
      <c r="FA468" s="0"/>
      <c r="FB468" s="0"/>
      <c r="FC468" s="0"/>
      <c r="FD468" s="0"/>
      <c r="FE468" s="0"/>
      <c r="FF468" s="0"/>
      <c r="FG468" s="0"/>
      <c r="FH468" s="0"/>
      <c r="FI468" s="0"/>
      <c r="FJ468" s="0"/>
      <c r="FK468" s="0"/>
      <c r="FL468" s="0"/>
      <c r="FM468" s="0"/>
      <c r="FN468" s="0"/>
      <c r="FO468" s="0"/>
      <c r="FP468" s="0"/>
      <c r="FQ468" s="0"/>
      <c r="FR468" s="0"/>
      <c r="FS468" s="0"/>
      <c r="FT468" s="0"/>
      <c r="FU468" s="0"/>
      <c r="FV468" s="0"/>
      <c r="FW468" s="0"/>
      <c r="FX468" s="0"/>
      <c r="FY468" s="0"/>
      <c r="FZ468" s="0"/>
      <c r="GA468" s="0"/>
      <c r="GB468" s="0"/>
      <c r="GC468" s="0"/>
      <c r="GD468" s="0"/>
      <c r="GE468" s="0"/>
      <c r="GF468" s="0"/>
      <c r="GG468" s="0"/>
      <c r="GH468" s="0"/>
      <c r="GI468" s="0"/>
      <c r="GJ468" s="0"/>
      <c r="GK468" s="0"/>
      <c r="GL468" s="0"/>
      <c r="GM468" s="0"/>
      <c r="GN468" s="0"/>
      <c r="GO468" s="0"/>
      <c r="GP468" s="0"/>
      <c r="GQ468" s="0"/>
      <c r="GR468" s="0"/>
      <c r="GS468" s="0"/>
      <c r="GT468" s="0"/>
      <c r="GU468" s="0"/>
      <c r="GV468" s="0"/>
      <c r="GW468" s="0"/>
      <c r="GX468" s="0"/>
      <c r="GY468" s="0"/>
      <c r="GZ468" s="0"/>
      <c r="HA468" s="0"/>
      <c r="HB468" s="0"/>
      <c r="HC468" s="0"/>
      <c r="HD468" s="0"/>
      <c r="HE468" s="0"/>
      <c r="HF468" s="0"/>
      <c r="HG468" s="0"/>
      <c r="HH468" s="0"/>
      <c r="HI468" s="0"/>
      <c r="HJ468" s="0"/>
      <c r="HK468" s="0"/>
      <c r="HL468" s="0"/>
      <c r="HM468" s="0"/>
      <c r="HN468" s="0"/>
      <c r="HO468" s="0"/>
      <c r="HP468" s="0"/>
      <c r="HQ468" s="0"/>
      <c r="HR468" s="0"/>
      <c r="HS468" s="0"/>
      <c r="HT468" s="0"/>
      <c r="HU468" s="0"/>
      <c r="HV468" s="0"/>
      <c r="HW468" s="0"/>
      <c r="HX468" s="0"/>
      <c r="HY468" s="0"/>
      <c r="HZ468" s="0"/>
      <c r="IA468" s="0"/>
      <c r="IB468" s="0"/>
      <c r="IC468" s="0"/>
      <c r="ID468" s="0"/>
      <c r="IE468" s="0"/>
      <c r="IF468" s="0"/>
      <c r="IG468" s="0"/>
      <c r="IH468" s="0"/>
      <c r="II468" s="0"/>
      <c r="IJ468" s="0"/>
      <c r="IK468" s="0"/>
      <c r="IL468" s="0"/>
      <c r="IM468" s="0"/>
      <c r="IN468" s="0"/>
      <c r="IO468" s="0"/>
      <c r="IP468" s="0"/>
      <c r="IQ468" s="0"/>
      <c r="IR468" s="0"/>
      <c r="IS468" s="0"/>
      <c r="IT468" s="0"/>
      <c r="IU468" s="0"/>
      <c r="IV468" s="0"/>
      <c r="IW468" s="0"/>
    </row>
    <row r="469" customFormat="false" ht="12.75" hidden="false" customHeight="false" outlineLevel="0" collapsed="false">
      <c r="A469" s="54"/>
      <c r="B469" s="55" t="s">
        <v>42</v>
      </c>
      <c r="C469" s="56"/>
      <c r="D469" s="57"/>
      <c r="E469" s="56" t="s">
        <v>1356</v>
      </c>
      <c r="F469" s="56" t="s">
        <v>1357</v>
      </c>
      <c r="G469" s="58" t="s">
        <v>60</v>
      </c>
      <c r="H469" s="58" t="n">
        <v>5593</v>
      </c>
      <c r="I469" s="57" t="n">
        <v>555</v>
      </c>
      <c r="J469" s="57" t="s">
        <v>46</v>
      </c>
      <c r="K469" s="57"/>
      <c r="L469" s="53" t="s">
        <v>47</v>
      </c>
      <c r="M469" s="56" t="s">
        <v>1358</v>
      </c>
      <c r="N469" s="0"/>
      <c r="O469" s="53" t="s">
        <v>76</v>
      </c>
      <c r="P469" s="60"/>
      <c r="Q469" s="53" t="n">
        <v>249</v>
      </c>
      <c r="R469" s="53" t="n">
        <v>249</v>
      </c>
      <c r="S469" s="61" t="n">
        <f aca="false">+R469-Q469</f>
        <v>0</v>
      </c>
      <c r="T469" s="47" t="s">
        <v>166</v>
      </c>
      <c r="U469" s="53" t="n">
        <v>230</v>
      </c>
      <c r="V469" s="53" t="n">
        <v>230</v>
      </c>
      <c r="W469" s="53" t="n">
        <v>230</v>
      </c>
      <c r="X469" s="53" t="n">
        <v>230</v>
      </c>
      <c r="Y469" s="46" t="n">
        <f aca="false">+X469-V469</f>
        <v>0</v>
      </c>
      <c r="Z469" s="61" t="n">
        <f aca="false">+X469-W469</f>
        <v>0</v>
      </c>
      <c r="AA469" s="15" t="s">
        <v>63</v>
      </c>
      <c r="AB469" s="71"/>
      <c r="AD469" s="62" t="n">
        <v>313296</v>
      </c>
      <c r="AE469" s="62" t="n">
        <v>133169</v>
      </c>
      <c r="AF469" s="63" t="s">
        <v>52</v>
      </c>
      <c r="AG469" s="9" t="n">
        <v>0.33</v>
      </c>
      <c r="AH469" s="77" t="n">
        <v>9908</v>
      </c>
      <c r="AI469" s="53" t="s">
        <v>264</v>
      </c>
      <c r="AJ469" s="66"/>
      <c r="AK469" s="57" t="s">
        <v>1359</v>
      </c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  <c r="BC469" s="0"/>
      <c r="BD469" s="0"/>
      <c r="BE469" s="0"/>
      <c r="BF469" s="0"/>
      <c r="BG469" s="0"/>
      <c r="BH469" s="0"/>
      <c r="BI469" s="0"/>
      <c r="BJ469" s="0"/>
      <c r="BK469" s="0"/>
      <c r="BL469" s="0"/>
      <c r="BM469" s="0"/>
      <c r="BN469" s="0"/>
      <c r="BO469" s="0"/>
      <c r="BP469" s="0"/>
      <c r="BQ469" s="0"/>
      <c r="BR469" s="0"/>
      <c r="BS469" s="0"/>
      <c r="BT469" s="0"/>
      <c r="BU469" s="0"/>
      <c r="BV469" s="0"/>
      <c r="BW469" s="0"/>
      <c r="BX469" s="0"/>
      <c r="BY469" s="0"/>
      <c r="BZ469" s="0"/>
      <c r="CA469" s="0"/>
      <c r="CB469" s="0"/>
      <c r="CC469" s="0"/>
      <c r="CD469" s="0"/>
      <c r="CE469" s="0"/>
      <c r="CF469" s="0"/>
      <c r="CG469" s="0"/>
      <c r="CH469" s="0"/>
      <c r="CI469" s="0"/>
      <c r="CJ469" s="0"/>
      <c r="CK469" s="0"/>
      <c r="CL469" s="0"/>
      <c r="CM469" s="0"/>
      <c r="CN469" s="0"/>
      <c r="CO469" s="0"/>
      <c r="CP469" s="0"/>
      <c r="CQ469" s="0"/>
      <c r="CR469" s="0"/>
      <c r="CS469" s="0"/>
      <c r="CT469" s="0"/>
      <c r="CU469" s="0"/>
      <c r="CV469" s="0"/>
      <c r="CW469" s="0"/>
      <c r="CX469" s="0"/>
      <c r="CY469" s="0"/>
      <c r="CZ469" s="0"/>
      <c r="DA469" s="0"/>
      <c r="DB469" s="0"/>
      <c r="DC469" s="0"/>
      <c r="DD469" s="0"/>
      <c r="DE469" s="0"/>
      <c r="DF469" s="0"/>
      <c r="DG469" s="0"/>
      <c r="DH469" s="0"/>
      <c r="DI469" s="0"/>
      <c r="DJ469" s="0"/>
      <c r="DK469" s="0"/>
      <c r="DL469" s="0"/>
      <c r="DM469" s="0"/>
      <c r="DN469" s="0"/>
      <c r="DO469" s="0"/>
      <c r="DP469" s="0"/>
      <c r="DQ469" s="0"/>
      <c r="DR469" s="0"/>
      <c r="DS469" s="0"/>
      <c r="DT469" s="0"/>
      <c r="DU469" s="0"/>
      <c r="DV469" s="0"/>
      <c r="DW469" s="0"/>
      <c r="DX469" s="0"/>
      <c r="DY469" s="0"/>
      <c r="DZ469" s="0"/>
      <c r="EA469" s="0"/>
      <c r="EB469" s="0"/>
      <c r="EC469" s="0"/>
      <c r="ED469" s="0"/>
      <c r="EE469" s="0"/>
      <c r="EF469" s="0"/>
      <c r="EG469" s="0"/>
      <c r="EH469" s="0"/>
      <c r="EI469" s="0"/>
      <c r="EJ469" s="0"/>
      <c r="EK469" s="0"/>
      <c r="EL469" s="0"/>
      <c r="EM469" s="0"/>
      <c r="EN469" s="0"/>
      <c r="EO469" s="0"/>
      <c r="EP469" s="0"/>
      <c r="EQ469" s="0"/>
      <c r="ER469" s="0"/>
      <c r="ES469" s="0"/>
      <c r="ET469" s="0"/>
      <c r="EU469" s="0"/>
      <c r="EV469" s="0"/>
      <c r="EW469" s="0"/>
      <c r="EX469" s="0"/>
      <c r="EY469" s="0"/>
      <c r="EZ469" s="0"/>
      <c r="FA469" s="0"/>
      <c r="FB469" s="0"/>
      <c r="FC469" s="0"/>
      <c r="FD469" s="0"/>
      <c r="FE469" s="0"/>
      <c r="FF469" s="0"/>
      <c r="FG469" s="0"/>
      <c r="FH469" s="0"/>
      <c r="FI469" s="0"/>
      <c r="FJ469" s="0"/>
      <c r="FK469" s="0"/>
      <c r="FL469" s="0"/>
      <c r="FM469" s="0"/>
      <c r="FN469" s="0"/>
      <c r="FO469" s="0"/>
      <c r="FP469" s="0"/>
      <c r="FQ469" s="0"/>
      <c r="FR469" s="0"/>
      <c r="FS469" s="0"/>
      <c r="FT469" s="0"/>
      <c r="FU469" s="0"/>
      <c r="FV469" s="0"/>
      <c r="FW469" s="0"/>
      <c r="FX469" s="0"/>
      <c r="FY469" s="0"/>
      <c r="FZ469" s="0"/>
      <c r="GA469" s="0"/>
      <c r="GB469" s="0"/>
      <c r="GC469" s="0"/>
      <c r="GD469" s="0"/>
      <c r="GE469" s="0"/>
      <c r="GF469" s="0"/>
      <c r="GG469" s="0"/>
      <c r="GH469" s="0"/>
      <c r="GI469" s="0"/>
      <c r="GJ469" s="0"/>
      <c r="GK469" s="0"/>
      <c r="GL469" s="0"/>
      <c r="GM469" s="0"/>
      <c r="GN469" s="0"/>
      <c r="GO469" s="0"/>
      <c r="GP469" s="0"/>
      <c r="GQ469" s="0"/>
      <c r="GR469" s="0"/>
      <c r="GS469" s="0"/>
      <c r="GT469" s="0"/>
      <c r="GU469" s="0"/>
      <c r="GV469" s="0"/>
      <c r="GW469" s="0"/>
      <c r="GX469" s="0"/>
      <c r="GY469" s="0"/>
      <c r="GZ469" s="0"/>
      <c r="HA469" s="0"/>
      <c r="HB469" s="0"/>
      <c r="HC469" s="0"/>
      <c r="HD469" s="0"/>
      <c r="HE469" s="0"/>
      <c r="HF469" s="0"/>
      <c r="HG469" s="0"/>
      <c r="HH469" s="0"/>
      <c r="HI469" s="0"/>
      <c r="HJ469" s="0"/>
      <c r="HK469" s="0"/>
      <c r="HL469" s="0"/>
      <c r="HM469" s="0"/>
      <c r="HN469" s="0"/>
      <c r="HO469" s="0"/>
      <c r="HP469" s="0"/>
      <c r="HQ469" s="0"/>
      <c r="HR469" s="0"/>
      <c r="HS469" s="0"/>
      <c r="HT469" s="0"/>
      <c r="HU469" s="0"/>
      <c r="HV469" s="0"/>
      <c r="HW469" s="0"/>
      <c r="HX469" s="0"/>
      <c r="HY469" s="0"/>
      <c r="HZ469" s="0"/>
      <c r="IA469" s="0"/>
      <c r="IB469" s="0"/>
      <c r="IC469" s="0"/>
      <c r="ID469" s="0"/>
      <c r="IE469" s="0"/>
      <c r="IF469" s="0"/>
      <c r="IG469" s="0"/>
      <c r="IH469" s="0"/>
      <c r="II469" s="0"/>
      <c r="IJ469" s="0"/>
      <c r="IK469" s="0"/>
      <c r="IL469" s="0"/>
      <c r="IM469" s="0"/>
      <c r="IN469" s="0"/>
      <c r="IO469" s="0"/>
      <c r="IP469" s="0"/>
      <c r="IQ469" s="0"/>
      <c r="IR469" s="0"/>
      <c r="IS469" s="0"/>
      <c r="IT469" s="0"/>
      <c r="IU469" s="0"/>
      <c r="IV469" s="0"/>
      <c r="IW469" s="0"/>
    </row>
    <row r="470" customFormat="false" ht="12.75" hidden="false" customHeight="false" outlineLevel="0" collapsed="false">
      <c r="A470" s="43"/>
      <c r="B470" s="11" t="n">
        <v>36325</v>
      </c>
      <c r="E470" s="68" t="s">
        <v>1360</v>
      </c>
      <c r="F470" s="68" t="s">
        <v>1361</v>
      </c>
      <c r="G470" s="6" t="s">
        <v>60</v>
      </c>
      <c r="H470" s="5" t="n">
        <v>6788</v>
      </c>
      <c r="I470" s="1"/>
      <c r="J470" s="69"/>
      <c r="K470" s="1"/>
      <c r="L470" s="68"/>
      <c r="M470" s="68"/>
      <c r="N470" s="1" t="s">
        <v>152</v>
      </c>
      <c r="O470" s="1" t="s">
        <v>68</v>
      </c>
      <c r="Q470" s="1"/>
      <c r="R470" s="14"/>
      <c r="S470" s="14" t="n">
        <f aca="false">+R470-Q470</f>
        <v>0</v>
      </c>
      <c r="T470" s="15"/>
      <c r="U470" s="1"/>
      <c r="V470" s="14" t="n">
        <v>250</v>
      </c>
      <c r="W470" s="1" t="n">
        <v>205</v>
      </c>
      <c r="X470" s="1" t="n">
        <v>205</v>
      </c>
      <c r="Y470" s="46" t="n">
        <f aca="false">+X470-V470</f>
        <v>-45</v>
      </c>
      <c r="Z470" s="14" t="n">
        <f aca="false">+X470-W470</f>
        <v>0</v>
      </c>
      <c r="AA470" s="15" t="s">
        <v>166</v>
      </c>
      <c r="AB470" s="48"/>
      <c r="AC470" s="45"/>
      <c r="AD470" s="5"/>
      <c r="AE470" s="5" t="s">
        <v>202</v>
      </c>
      <c r="AF470" s="44" t="s">
        <v>70</v>
      </c>
      <c r="AG470" s="50"/>
      <c r="AH470" s="73"/>
      <c r="AI470" s="52"/>
      <c r="AJ470" s="52" t="s">
        <v>4</v>
      </c>
      <c r="AK470" s="1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  <c r="CE470" s="0"/>
      <c r="CF470" s="0"/>
      <c r="CG470" s="0"/>
      <c r="CH470" s="0"/>
      <c r="CI470" s="0"/>
      <c r="CJ470" s="0"/>
      <c r="CK470" s="0"/>
      <c r="CL470" s="0"/>
      <c r="CM470" s="0"/>
      <c r="CN470" s="0"/>
      <c r="CO470" s="0"/>
      <c r="CP470" s="0"/>
      <c r="CQ470" s="0"/>
      <c r="CR470" s="0"/>
      <c r="CS470" s="0"/>
      <c r="CT470" s="0"/>
      <c r="CU470" s="0"/>
      <c r="CV470" s="0"/>
      <c r="CW470" s="0"/>
      <c r="CX470" s="0"/>
      <c r="CY470" s="0"/>
      <c r="CZ470" s="0"/>
      <c r="DA470" s="0"/>
      <c r="DB470" s="0"/>
      <c r="DC470" s="0"/>
      <c r="DD470" s="0"/>
      <c r="DE470" s="0"/>
      <c r="DF470" s="0"/>
      <c r="DG470" s="0"/>
      <c r="DH470" s="0"/>
      <c r="DI470" s="0"/>
      <c r="DJ470" s="0"/>
      <c r="DK470" s="0"/>
      <c r="DL470" s="0"/>
      <c r="DM470" s="0"/>
      <c r="DN470" s="0"/>
      <c r="DO470" s="0"/>
      <c r="DP470" s="0"/>
      <c r="DQ470" s="0"/>
      <c r="DR470" s="0"/>
      <c r="DS470" s="0"/>
      <c r="DT470" s="0"/>
      <c r="DU470" s="0"/>
      <c r="DV470" s="0"/>
      <c r="DW470" s="0"/>
      <c r="DX470" s="0"/>
      <c r="DY470" s="0"/>
      <c r="DZ470" s="0"/>
      <c r="EA470" s="0"/>
      <c r="EB470" s="0"/>
      <c r="EC470" s="0"/>
      <c r="ED470" s="0"/>
      <c r="EE470" s="0"/>
      <c r="EF470" s="0"/>
      <c r="EG470" s="0"/>
      <c r="EH470" s="0"/>
      <c r="EI470" s="0"/>
      <c r="EJ470" s="0"/>
      <c r="EK470" s="0"/>
      <c r="EL470" s="0"/>
      <c r="EM470" s="0"/>
      <c r="EN470" s="0"/>
      <c r="EO470" s="0"/>
      <c r="EP470" s="0"/>
      <c r="EQ470" s="0"/>
      <c r="ER470" s="0"/>
      <c r="ES470" s="0"/>
      <c r="ET470" s="0"/>
      <c r="EU470" s="0"/>
      <c r="EV470" s="0"/>
      <c r="EW470" s="0"/>
      <c r="EX470" s="0"/>
      <c r="EY470" s="0"/>
      <c r="EZ470" s="0"/>
      <c r="FA470" s="0"/>
      <c r="FB470" s="0"/>
      <c r="FC470" s="0"/>
      <c r="FD470" s="0"/>
      <c r="FE470" s="0"/>
      <c r="FF470" s="0"/>
      <c r="FG470" s="0"/>
      <c r="FH470" s="0"/>
      <c r="FI470" s="0"/>
      <c r="FJ470" s="0"/>
      <c r="FK470" s="0"/>
      <c r="FL470" s="0"/>
      <c r="FM470" s="0"/>
      <c r="FN470" s="0"/>
      <c r="FO470" s="0"/>
      <c r="FP470" s="0"/>
      <c r="FQ470" s="0"/>
      <c r="FR470" s="0"/>
      <c r="FS470" s="0"/>
      <c r="FT470" s="0"/>
      <c r="FU470" s="0"/>
      <c r="FV470" s="0"/>
      <c r="FW470" s="0"/>
      <c r="FX470" s="0"/>
      <c r="FY470" s="0"/>
      <c r="FZ470" s="0"/>
      <c r="GA470" s="0"/>
      <c r="GB470" s="0"/>
      <c r="GC470" s="0"/>
      <c r="GD470" s="0"/>
      <c r="GE470" s="0"/>
      <c r="GF470" s="0"/>
      <c r="GG470" s="0"/>
      <c r="GH470" s="0"/>
      <c r="GI470" s="0"/>
      <c r="GJ470" s="0"/>
      <c r="GK470" s="0"/>
      <c r="GL470" s="0"/>
      <c r="GM470" s="0"/>
      <c r="GN470" s="0"/>
      <c r="GO470" s="0"/>
      <c r="GP470" s="0"/>
      <c r="GQ470" s="0"/>
      <c r="GR470" s="0"/>
      <c r="GS470" s="0"/>
      <c r="GT470" s="0"/>
      <c r="GU470" s="0"/>
      <c r="GV470" s="0"/>
      <c r="GW470" s="0"/>
      <c r="GX470" s="0"/>
      <c r="GY470" s="0"/>
      <c r="GZ470" s="0"/>
      <c r="HA470" s="0"/>
      <c r="HB470" s="0"/>
      <c r="HC470" s="0"/>
      <c r="HD470" s="0"/>
      <c r="HE470" s="0"/>
      <c r="HF470" s="0"/>
      <c r="HG470" s="0"/>
      <c r="HH470" s="0"/>
      <c r="HI470" s="0"/>
      <c r="HJ470" s="0"/>
      <c r="HK470" s="0"/>
      <c r="HL470" s="0"/>
      <c r="HM470" s="0"/>
      <c r="HN470" s="0"/>
      <c r="HO470" s="0"/>
      <c r="HP470" s="0"/>
      <c r="HQ470" s="0"/>
      <c r="HR470" s="0"/>
      <c r="HS470" s="0"/>
      <c r="HT470" s="0"/>
      <c r="HU470" s="0"/>
      <c r="HV470" s="0"/>
      <c r="HW470" s="0"/>
      <c r="HX470" s="0"/>
      <c r="HY470" s="0"/>
      <c r="HZ470" s="0"/>
      <c r="IA470" s="0"/>
      <c r="IB470" s="0"/>
      <c r="IC470" s="0"/>
      <c r="ID470" s="0"/>
      <c r="IE470" s="0"/>
      <c r="IF470" s="0"/>
      <c r="IG470" s="0"/>
      <c r="IH470" s="0"/>
      <c r="II470" s="0"/>
      <c r="IJ470" s="0"/>
      <c r="IK470" s="0"/>
      <c r="IL470" s="0"/>
      <c r="IM470" s="0"/>
      <c r="IN470" s="0"/>
      <c r="IO470" s="0"/>
      <c r="IP470" s="0"/>
      <c r="IQ470" s="0"/>
      <c r="IR470" s="0"/>
      <c r="IS470" s="0"/>
      <c r="IT470" s="0"/>
      <c r="IU470" s="0"/>
      <c r="IV470" s="0"/>
      <c r="IW470" s="0"/>
    </row>
    <row r="471" customFormat="false" ht="12.75" hidden="false" customHeight="false" outlineLevel="0" collapsed="false">
      <c r="A471" s="54"/>
      <c r="B471" s="55" t="s">
        <v>42</v>
      </c>
      <c r="C471" s="70"/>
      <c r="D471" s="53"/>
      <c r="E471" s="56" t="s">
        <v>1362</v>
      </c>
      <c r="F471" s="56" t="s">
        <v>1363</v>
      </c>
      <c r="G471" s="58" t="s">
        <v>60</v>
      </c>
      <c r="H471" s="58" t="n">
        <v>4275</v>
      </c>
      <c r="I471" s="57" t="n">
        <v>600</v>
      </c>
      <c r="J471" s="57" t="s">
        <v>46</v>
      </c>
      <c r="K471" s="57"/>
      <c r="L471" s="53" t="s">
        <v>47</v>
      </c>
      <c r="M471" s="56" t="s">
        <v>1364</v>
      </c>
      <c r="N471" s="0"/>
      <c r="O471" s="53" t="s">
        <v>49</v>
      </c>
      <c r="P471" s="60"/>
      <c r="Q471" s="53" t="n">
        <v>43</v>
      </c>
      <c r="R471" s="53" t="n">
        <v>43</v>
      </c>
      <c r="S471" s="61" t="n">
        <f aca="false">+R471-Q471</f>
        <v>0</v>
      </c>
      <c r="T471" s="47" t="s">
        <v>69</v>
      </c>
      <c r="U471" s="53" t="n">
        <v>0</v>
      </c>
      <c r="V471" s="53" t="n">
        <v>30</v>
      </c>
      <c r="W471" s="53" t="n">
        <v>18</v>
      </c>
      <c r="X471" s="53" t="n">
        <v>18</v>
      </c>
      <c r="Y471" s="46" t="n">
        <f aca="false">+X471-V471</f>
        <v>-12</v>
      </c>
      <c r="Z471" s="61" t="n">
        <f aca="false">+X471-W471</f>
        <v>0</v>
      </c>
      <c r="AA471" s="47" t="s">
        <v>69</v>
      </c>
      <c r="AB471" s="71"/>
      <c r="AD471" s="62" t="n">
        <v>360253</v>
      </c>
      <c r="AE471" s="62" t="n">
        <v>60431</v>
      </c>
      <c r="AF471" s="63" t="s">
        <v>70</v>
      </c>
      <c r="AG471" s="64" t="n">
        <v>0.03</v>
      </c>
      <c r="AH471" s="65"/>
      <c r="AI471" s="66" t="s">
        <v>53</v>
      </c>
      <c r="AJ471" s="66" t="s">
        <v>4</v>
      </c>
      <c r="AK471" s="57" t="s">
        <v>1365</v>
      </c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  <c r="BC471" s="0"/>
      <c r="BD471" s="0"/>
      <c r="BE471" s="0"/>
      <c r="BF471" s="0"/>
      <c r="BG471" s="0"/>
      <c r="BH471" s="0"/>
      <c r="BI471" s="0"/>
      <c r="BJ471" s="0"/>
      <c r="BK471" s="0"/>
      <c r="BL471" s="0"/>
      <c r="BM471" s="0"/>
      <c r="BN471" s="0"/>
      <c r="BO471" s="0"/>
      <c r="BP471" s="0"/>
      <c r="BQ471" s="0"/>
      <c r="BR471" s="0"/>
      <c r="BS471" s="0"/>
      <c r="BT471" s="0"/>
      <c r="BU471" s="0"/>
      <c r="BV471" s="0"/>
      <c r="BW471" s="0"/>
      <c r="BX471" s="0"/>
      <c r="BY471" s="0"/>
      <c r="BZ471" s="0"/>
      <c r="CA471" s="0"/>
      <c r="CB471" s="0"/>
      <c r="CC471" s="0"/>
      <c r="CD471" s="0"/>
      <c r="CE471" s="0"/>
      <c r="CF471" s="0"/>
      <c r="CG471" s="0"/>
      <c r="CH471" s="0"/>
      <c r="CI471" s="0"/>
      <c r="CJ471" s="0"/>
      <c r="CK471" s="0"/>
      <c r="CL471" s="0"/>
      <c r="CM471" s="0"/>
      <c r="CN471" s="0"/>
      <c r="CO471" s="0"/>
      <c r="CP471" s="0"/>
      <c r="CQ471" s="0"/>
      <c r="CR471" s="0"/>
      <c r="CS471" s="0"/>
      <c r="CT471" s="0"/>
      <c r="CU471" s="0"/>
      <c r="CV471" s="0"/>
      <c r="CW471" s="0"/>
      <c r="CX471" s="0"/>
      <c r="CY471" s="0"/>
      <c r="CZ471" s="0"/>
      <c r="DA471" s="0"/>
      <c r="DB471" s="0"/>
      <c r="DC471" s="0"/>
      <c r="DD471" s="0"/>
      <c r="DE471" s="0"/>
      <c r="DF471" s="0"/>
      <c r="DG471" s="0"/>
      <c r="DH471" s="0"/>
      <c r="DI471" s="0"/>
      <c r="DJ471" s="0"/>
      <c r="DK471" s="0"/>
      <c r="DL471" s="0"/>
      <c r="DM471" s="0"/>
      <c r="DN471" s="0"/>
      <c r="DO471" s="0"/>
      <c r="DP471" s="0"/>
      <c r="DQ471" s="0"/>
      <c r="DR471" s="0"/>
      <c r="DS471" s="0"/>
      <c r="DT471" s="0"/>
      <c r="DU471" s="0"/>
      <c r="DV471" s="0"/>
      <c r="DW471" s="0"/>
      <c r="DX471" s="0"/>
      <c r="DY471" s="0"/>
      <c r="DZ471" s="0"/>
      <c r="EA471" s="0"/>
      <c r="EB471" s="0"/>
      <c r="EC471" s="0"/>
      <c r="ED471" s="0"/>
      <c r="EE471" s="0"/>
      <c r="EF471" s="0"/>
      <c r="EG471" s="0"/>
      <c r="EH471" s="0"/>
      <c r="EI471" s="0"/>
      <c r="EJ471" s="0"/>
      <c r="EK471" s="0"/>
      <c r="EL471" s="0"/>
      <c r="EM471" s="0"/>
      <c r="EN471" s="0"/>
      <c r="EO471" s="0"/>
      <c r="EP471" s="0"/>
      <c r="EQ471" s="0"/>
      <c r="ER471" s="0"/>
      <c r="ES471" s="0"/>
      <c r="ET471" s="0"/>
      <c r="EU471" s="0"/>
      <c r="EV471" s="0"/>
      <c r="EW471" s="0"/>
      <c r="EX471" s="0"/>
      <c r="EY471" s="0"/>
      <c r="EZ471" s="0"/>
      <c r="FA471" s="0"/>
      <c r="FB471" s="0"/>
      <c r="FC471" s="0"/>
      <c r="FD471" s="0"/>
      <c r="FE471" s="0"/>
      <c r="FF471" s="0"/>
      <c r="FG471" s="0"/>
      <c r="FH471" s="0"/>
      <c r="FI471" s="0"/>
      <c r="FJ471" s="0"/>
      <c r="FK471" s="0"/>
      <c r="FL471" s="0"/>
      <c r="FM471" s="0"/>
      <c r="FN471" s="0"/>
      <c r="FO471" s="0"/>
      <c r="FP471" s="0"/>
      <c r="FQ471" s="0"/>
      <c r="FR471" s="0"/>
      <c r="FS471" s="0"/>
      <c r="FT471" s="0"/>
      <c r="FU471" s="0"/>
      <c r="FV471" s="0"/>
      <c r="FW471" s="0"/>
      <c r="FX471" s="0"/>
      <c r="FY471" s="0"/>
      <c r="FZ471" s="0"/>
      <c r="GA471" s="0"/>
      <c r="GB471" s="0"/>
      <c r="GC471" s="0"/>
      <c r="GD471" s="0"/>
      <c r="GE471" s="0"/>
      <c r="GF471" s="0"/>
      <c r="GG471" s="0"/>
      <c r="GH471" s="0"/>
      <c r="GI471" s="0"/>
      <c r="GJ471" s="0"/>
      <c r="GK471" s="0"/>
      <c r="GL471" s="0"/>
      <c r="GM471" s="0"/>
      <c r="GN471" s="0"/>
      <c r="GO471" s="0"/>
      <c r="GP471" s="0"/>
      <c r="GQ471" s="0"/>
      <c r="GR471" s="0"/>
      <c r="GS471" s="0"/>
      <c r="GT471" s="0"/>
      <c r="GU471" s="0"/>
      <c r="GV471" s="0"/>
      <c r="GW471" s="0"/>
      <c r="GX471" s="0"/>
      <c r="GY471" s="0"/>
      <c r="GZ471" s="0"/>
      <c r="HA471" s="0"/>
      <c r="HB471" s="0"/>
      <c r="HC471" s="0"/>
      <c r="HD471" s="0"/>
      <c r="HE471" s="0"/>
      <c r="HF471" s="0"/>
      <c r="HG471" s="0"/>
      <c r="HH471" s="0"/>
      <c r="HI471" s="0"/>
      <c r="HJ471" s="0"/>
      <c r="HK471" s="0"/>
      <c r="HL471" s="0"/>
      <c r="HM471" s="0"/>
      <c r="HN471" s="0"/>
      <c r="HO471" s="0"/>
      <c r="HP471" s="0"/>
      <c r="HQ471" s="0"/>
      <c r="HR471" s="0"/>
      <c r="HS471" s="0"/>
      <c r="HT471" s="0"/>
      <c r="HU471" s="0"/>
      <c r="HV471" s="0"/>
      <c r="HW471" s="0"/>
      <c r="HX471" s="0"/>
      <c r="HY471" s="0"/>
      <c r="HZ471" s="0"/>
      <c r="IA471" s="0"/>
      <c r="IB471" s="0"/>
      <c r="IC471" s="0"/>
      <c r="ID471" s="0"/>
      <c r="IE471" s="0"/>
      <c r="IF471" s="0"/>
      <c r="IG471" s="0"/>
      <c r="IH471" s="0"/>
      <c r="II471" s="0"/>
      <c r="IJ471" s="0"/>
      <c r="IK471" s="0"/>
      <c r="IL471" s="0"/>
      <c r="IM471" s="0"/>
      <c r="IN471" s="0"/>
      <c r="IO471" s="0"/>
      <c r="IP471" s="0"/>
      <c r="IQ471" s="0"/>
      <c r="IR471" s="0"/>
      <c r="IS471" s="0"/>
      <c r="IT471" s="0"/>
      <c r="IU471" s="0"/>
      <c r="IV471" s="0"/>
      <c r="IW471" s="0"/>
    </row>
    <row r="472" customFormat="false" ht="12.75" hidden="false" customHeight="false" outlineLevel="0" collapsed="false">
      <c r="A472" s="54"/>
      <c r="B472" s="55" t="s">
        <v>42</v>
      </c>
      <c r="C472" s="56"/>
      <c r="D472" s="57"/>
      <c r="E472" s="56" t="s">
        <v>1362</v>
      </c>
      <c r="F472" s="56" t="s">
        <v>1366</v>
      </c>
      <c r="G472" s="58" t="s">
        <v>60</v>
      </c>
      <c r="H472" s="58" t="n">
        <v>5772</v>
      </c>
      <c r="I472" s="57" t="n">
        <v>600</v>
      </c>
      <c r="J472" s="57" t="s">
        <v>46</v>
      </c>
      <c r="K472" s="57"/>
      <c r="L472" s="53" t="s">
        <v>47</v>
      </c>
      <c r="M472" s="56" t="s">
        <v>1367</v>
      </c>
      <c r="N472" s="0"/>
      <c r="O472" s="53" t="s">
        <v>105</v>
      </c>
      <c r="P472" s="60"/>
      <c r="Q472" s="53" t="n">
        <v>26</v>
      </c>
      <c r="R472" s="53" t="n">
        <v>26</v>
      </c>
      <c r="S472" s="61" t="n">
        <f aca="false">+R472-Q472</f>
        <v>0</v>
      </c>
      <c r="T472" s="47" t="s">
        <v>63</v>
      </c>
      <c r="U472" s="53" t="n">
        <v>17</v>
      </c>
      <c r="V472" s="53" t="n">
        <v>17</v>
      </c>
      <c r="W472" s="53" t="n">
        <v>52</v>
      </c>
      <c r="X472" s="53" t="n">
        <v>52</v>
      </c>
      <c r="Y472" s="46" t="n">
        <f aca="false">+X472-V472</f>
        <v>35</v>
      </c>
      <c r="Z472" s="61" t="n">
        <f aca="false">+X472-W472</f>
        <v>0</v>
      </c>
      <c r="AA472" s="47" t="s">
        <v>69</v>
      </c>
      <c r="AB472" s="71"/>
      <c r="AD472" s="0"/>
      <c r="AE472" s="62" t="n">
        <v>130472</v>
      </c>
      <c r="AF472" s="63" t="s">
        <v>52</v>
      </c>
      <c r="AG472" s="64" t="n">
        <v>0.025</v>
      </c>
      <c r="AH472" s="65"/>
      <c r="AI472" s="66" t="s">
        <v>53</v>
      </c>
      <c r="AJ472" s="66" t="s">
        <v>4</v>
      </c>
      <c r="AK472" s="57" t="s">
        <v>64</v>
      </c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  <c r="CE472" s="0"/>
      <c r="CF472" s="0"/>
      <c r="CG472" s="0"/>
      <c r="CH472" s="0"/>
      <c r="CI472" s="0"/>
      <c r="CJ472" s="0"/>
      <c r="CK472" s="0"/>
      <c r="CL472" s="0"/>
      <c r="CM472" s="0"/>
      <c r="CN472" s="0"/>
      <c r="CO472" s="0"/>
      <c r="CP472" s="0"/>
      <c r="CQ472" s="0"/>
      <c r="CR472" s="0"/>
      <c r="CS472" s="0"/>
      <c r="CT472" s="0"/>
      <c r="CU472" s="0"/>
      <c r="CV472" s="0"/>
      <c r="CW472" s="0"/>
      <c r="CX472" s="0"/>
      <c r="CY472" s="0"/>
      <c r="CZ472" s="0"/>
      <c r="DA472" s="0"/>
      <c r="DB472" s="0"/>
      <c r="DC472" s="0"/>
      <c r="DD472" s="0"/>
      <c r="DE472" s="0"/>
      <c r="DF472" s="0"/>
      <c r="DG472" s="0"/>
      <c r="DH472" s="0"/>
      <c r="DI472" s="0"/>
      <c r="DJ472" s="0"/>
      <c r="DK472" s="0"/>
      <c r="DL472" s="0"/>
      <c r="DM472" s="0"/>
      <c r="DN472" s="0"/>
      <c r="DO472" s="0"/>
      <c r="DP472" s="0"/>
      <c r="DQ472" s="0"/>
      <c r="DR472" s="0"/>
      <c r="DS472" s="0"/>
      <c r="DT472" s="0"/>
      <c r="DU472" s="0"/>
      <c r="DV472" s="0"/>
      <c r="DW472" s="0"/>
      <c r="DX472" s="0"/>
      <c r="DY472" s="0"/>
      <c r="DZ472" s="0"/>
      <c r="EA472" s="0"/>
      <c r="EB472" s="0"/>
      <c r="EC472" s="0"/>
      <c r="ED472" s="0"/>
      <c r="EE472" s="0"/>
      <c r="EF472" s="0"/>
      <c r="EG472" s="0"/>
      <c r="EH472" s="0"/>
      <c r="EI472" s="0"/>
      <c r="EJ472" s="0"/>
      <c r="EK472" s="0"/>
      <c r="EL472" s="0"/>
      <c r="EM472" s="0"/>
      <c r="EN472" s="0"/>
      <c r="EO472" s="0"/>
      <c r="EP472" s="0"/>
      <c r="EQ472" s="0"/>
      <c r="ER472" s="0"/>
      <c r="ES472" s="0"/>
      <c r="ET472" s="0"/>
      <c r="EU472" s="0"/>
      <c r="EV472" s="0"/>
      <c r="EW472" s="0"/>
      <c r="EX472" s="0"/>
      <c r="EY472" s="0"/>
      <c r="EZ472" s="0"/>
      <c r="FA472" s="0"/>
      <c r="FB472" s="0"/>
      <c r="FC472" s="0"/>
      <c r="FD472" s="0"/>
      <c r="FE472" s="0"/>
      <c r="FF472" s="0"/>
      <c r="FG472" s="0"/>
      <c r="FH472" s="0"/>
      <c r="FI472" s="0"/>
      <c r="FJ472" s="0"/>
      <c r="FK472" s="0"/>
      <c r="FL472" s="0"/>
      <c r="FM472" s="0"/>
      <c r="FN472" s="0"/>
      <c r="FO472" s="0"/>
      <c r="FP472" s="0"/>
      <c r="FQ472" s="0"/>
      <c r="FR472" s="0"/>
      <c r="FS472" s="0"/>
      <c r="FT472" s="0"/>
      <c r="FU472" s="0"/>
      <c r="FV472" s="0"/>
      <c r="FW472" s="0"/>
      <c r="FX472" s="0"/>
      <c r="FY472" s="0"/>
      <c r="FZ472" s="0"/>
      <c r="GA472" s="0"/>
      <c r="GB472" s="0"/>
      <c r="GC472" s="0"/>
      <c r="GD472" s="0"/>
      <c r="GE472" s="0"/>
      <c r="GF472" s="0"/>
      <c r="GG472" s="0"/>
      <c r="GH472" s="0"/>
      <c r="GI472" s="0"/>
      <c r="GJ472" s="0"/>
      <c r="GK472" s="0"/>
      <c r="GL472" s="0"/>
      <c r="GM472" s="0"/>
      <c r="GN472" s="0"/>
      <c r="GO472" s="0"/>
      <c r="GP472" s="0"/>
      <c r="GQ472" s="0"/>
      <c r="GR472" s="0"/>
      <c r="GS472" s="0"/>
      <c r="GT472" s="0"/>
      <c r="GU472" s="0"/>
      <c r="GV472" s="0"/>
      <c r="GW472" s="0"/>
      <c r="GX472" s="0"/>
      <c r="GY472" s="0"/>
      <c r="GZ472" s="0"/>
      <c r="HA472" s="0"/>
      <c r="HB472" s="0"/>
      <c r="HC472" s="0"/>
      <c r="HD472" s="0"/>
      <c r="HE472" s="0"/>
      <c r="HF472" s="0"/>
      <c r="HG472" s="0"/>
      <c r="HH472" s="0"/>
      <c r="HI472" s="0"/>
      <c r="HJ472" s="0"/>
      <c r="HK472" s="0"/>
      <c r="HL472" s="0"/>
      <c r="HM472" s="0"/>
      <c r="HN472" s="0"/>
      <c r="HO472" s="0"/>
      <c r="HP472" s="0"/>
      <c r="HQ472" s="0"/>
      <c r="HR472" s="0"/>
      <c r="HS472" s="0"/>
      <c r="HT472" s="0"/>
      <c r="HU472" s="0"/>
      <c r="HV472" s="0"/>
      <c r="HW472" s="0"/>
      <c r="HX472" s="0"/>
      <c r="HY472" s="0"/>
      <c r="HZ472" s="0"/>
      <c r="IA472" s="0"/>
      <c r="IB472" s="0"/>
      <c r="IC472" s="0"/>
      <c r="ID472" s="0"/>
      <c r="IE472" s="0"/>
      <c r="IF472" s="0"/>
      <c r="IG472" s="0"/>
      <c r="IH472" s="0"/>
      <c r="II472" s="0"/>
      <c r="IJ472" s="0"/>
      <c r="IK472" s="0"/>
      <c r="IL472" s="0"/>
      <c r="IM472" s="0"/>
      <c r="IN472" s="0"/>
      <c r="IO472" s="0"/>
      <c r="IP472" s="0"/>
      <c r="IQ472" s="0"/>
      <c r="IR472" s="0"/>
      <c r="IS472" s="0"/>
      <c r="IT472" s="0"/>
      <c r="IU472" s="0"/>
      <c r="IV472" s="0"/>
      <c r="IW472" s="0"/>
    </row>
    <row r="473" customFormat="false" ht="12.75" hidden="false" customHeight="false" outlineLevel="0" collapsed="false">
      <c r="A473" s="54"/>
      <c r="B473" s="55" t="s">
        <v>42</v>
      </c>
      <c r="C473" s="56"/>
      <c r="D473" s="57"/>
      <c r="E473" s="56" t="s">
        <v>1362</v>
      </c>
      <c r="F473" s="56" t="s">
        <v>1366</v>
      </c>
      <c r="G473" s="58" t="s">
        <v>60</v>
      </c>
      <c r="H473" s="58" t="n">
        <v>5772</v>
      </c>
      <c r="I473" s="57" t="n">
        <v>600</v>
      </c>
      <c r="J473" s="57" t="s">
        <v>46</v>
      </c>
      <c r="K473" s="57"/>
      <c r="L473" s="53" t="s">
        <v>47</v>
      </c>
      <c r="M473" s="56" t="s">
        <v>1367</v>
      </c>
      <c r="N473" s="0"/>
      <c r="O473" s="53" t="s">
        <v>105</v>
      </c>
      <c r="P473" s="60"/>
      <c r="Q473" s="53" t="n">
        <v>23</v>
      </c>
      <c r="R473" s="53" t="n">
        <v>23</v>
      </c>
      <c r="S473" s="61" t="n">
        <f aca="false">+R473-Q473</f>
        <v>0</v>
      </c>
      <c r="T473" s="47" t="s">
        <v>63</v>
      </c>
      <c r="U473" s="53" t="n">
        <v>17</v>
      </c>
      <c r="V473" s="53" t="n">
        <v>17</v>
      </c>
      <c r="W473" s="53" t="n">
        <v>49</v>
      </c>
      <c r="X473" s="53" t="n">
        <v>49</v>
      </c>
      <c r="Y473" s="46" t="n">
        <f aca="false">+X473-V473</f>
        <v>32</v>
      </c>
      <c r="Z473" s="61" t="n">
        <f aca="false">+X473-W473</f>
        <v>0</v>
      </c>
      <c r="AA473" s="47" t="s">
        <v>69</v>
      </c>
      <c r="AB473" s="71"/>
      <c r="AD473" s="62" t="n">
        <v>313338</v>
      </c>
      <c r="AE473" s="62" t="n">
        <v>130472</v>
      </c>
      <c r="AF473" s="63" t="s">
        <v>52</v>
      </c>
      <c r="AG473" s="64" t="n">
        <v>0.025</v>
      </c>
      <c r="AH473" s="65"/>
      <c r="AI473" s="66" t="s">
        <v>53</v>
      </c>
      <c r="AJ473" s="66" t="s">
        <v>4</v>
      </c>
      <c r="AK473" s="57" t="s">
        <v>64</v>
      </c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  <c r="CE473" s="0"/>
      <c r="CF473" s="0"/>
      <c r="CG473" s="0"/>
      <c r="CH473" s="0"/>
      <c r="CI473" s="0"/>
      <c r="CJ473" s="0"/>
      <c r="CK473" s="0"/>
      <c r="CL473" s="0"/>
      <c r="CM473" s="0"/>
      <c r="CN473" s="0"/>
      <c r="CO473" s="0"/>
      <c r="CP473" s="0"/>
      <c r="CQ473" s="0"/>
      <c r="CR473" s="0"/>
      <c r="CS473" s="0"/>
      <c r="CT473" s="0"/>
      <c r="CU473" s="0"/>
      <c r="CV473" s="0"/>
      <c r="CW473" s="0"/>
      <c r="CX473" s="0"/>
      <c r="CY473" s="0"/>
      <c r="CZ473" s="0"/>
      <c r="DA473" s="0"/>
      <c r="DB473" s="0"/>
      <c r="DC473" s="0"/>
      <c r="DD473" s="0"/>
      <c r="DE473" s="0"/>
      <c r="DF473" s="0"/>
      <c r="DG473" s="0"/>
      <c r="DH473" s="0"/>
      <c r="DI473" s="0"/>
      <c r="DJ473" s="0"/>
      <c r="DK473" s="0"/>
      <c r="DL473" s="0"/>
      <c r="DM473" s="0"/>
      <c r="DN473" s="0"/>
      <c r="DO473" s="0"/>
      <c r="DP473" s="0"/>
      <c r="DQ473" s="0"/>
      <c r="DR473" s="0"/>
      <c r="DS473" s="0"/>
      <c r="DT473" s="0"/>
      <c r="DU473" s="0"/>
      <c r="DV473" s="0"/>
      <c r="DW473" s="0"/>
      <c r="DX473" s="0"/>
      <c r="DY473" s="0"/>
      <c r="DZ473" s="0"/>
      <c r="EA473" s="0"/>
      <c r="EB473" s="0"/>
      <c r="EC473" s="0"/>
      <c r="ED473" s="0"/>
      <c r="EE473" s="0"/>
      <c r="EF473" s="0"/>
      <c r="EG473" s="0"/>
      <c r="EH473" s="0"/>
      <c r="EI473" s="0"/>
      <c r="EJ473" s="0"/>
      <c r="EK473" s="0"/>
      <c r="EL473" s="0"/>
      <c r="EM473" s="0"/>
      <c r="EN473" s="0"/>
      <c r="EO473" s="0"/>
      <c r="EP473" s="0"/>
      <c r="EQ473" s="0"/>
      <c r="ER473" s="0"/>
      <c r="ES473" s="0"/>
      <c r="ET473" s="0"/>
      <c r="EU473" s="0"/>
      <c r="EV473" s="0"/>
      <c r="EW473" s="0"/>
      <c r="EX473" s="0"/>
      <c r="EY473" s="0"/>
      <c r="EZ473" s="0"/>
      <c r="FA473" s="0"/>
      <c r="FB473" s="0"/>
      <c r="FC473" s="0"/>
      <c r="FD473" s="0"/>
      <c r="FE473" s="0"/>
      <c r="FF473" s="0"/>
      <c r="FG473" s="0"/>
      <c r="FH473" s="0"/>
      <c r="FI473" s="0"/>
      <c r="FJ473" s="0"/>
      <c r="FK473" s="0"/>
      <c r="FL473" s="0"/>
      <c r="FM473" s="0"/>
      <c r="FN473" s="0"/>
      <c r="FO473" s="0"/>
      <c r="FP473" s="0"/>
      <c r="FQ473" s="0"/>
      <c r="FR473" s="0"/>
      <c r="FS473" s="0"/>
      <c r="FT473" s="0"/>
      <c r="FU473" s="0"/>
      <c r="FV473" s="0"/>
      <c r="FW473" s="0"/>
      <c r="FX473" s="0"/>
      <c r="FY473" s="0"/>
      <c r="FZ473" s="0"/>
      <c r="GA473" s="0"/>
      <c r="GB473" s="0"/>
      <c r="GC473" s="0"/>
      <c r="GD473" s="0"/>
      <c r="GE473" s="0"/>
      <c r="GF473" s="0"/>
      <c r="GG473" s="0"/>
      <c r="GH473" s="0"/>
      <c r="GI473" s="0"/>
      <c r="GJ473" s="0"/>
      <c r="GK473" s="0"/>
      <c r="GL473" s="0"/>
      <c r="GM473" s="0"/>
      <c r="GN473" s="0"/>
      <c r="GO473" s="0"/>
      <c r="GP473" s="0"/>
      <c r="GQ473" s="0"/>
      <c r="GR473" s="0"/>
      <c r="GS473" s="0"/>
      <c r="GT473" s="0"/>
      <c r="GU473" s="0"/>
      <c r="GV473" s="0"/>
      <c r="GW473" s="0"/>
      <c r="GX473" s="0"/>
      <c r="GY473" s="0"/>
      <c r="GZ473" s="0"/>
      <c r="HA473" s="0"/>
      <c r="HB473" s="0"/>
      <c r="HC473" s="0"/>
      <c r="HD473" s="0"/>
      <c r="HE473" s="0"/>
      <c r="HF473" s="0"/>
      <c r="HG473" s="0"/>
      <c r="HH473" s="0"/>
      <c r="HI473" s="0"/>
      <c r="HJ473" s="0"/>
      <c r="HK473" s="0"/>
      <c r="HL473" s="0"/>
      <c r="HM473" s="0"/>
      <c r="HN473" s="0"/>
      <c r="HO473" s="0"/>
      <c r="HP473" s="0"/>
      <c r="HQ473" s="0"/>
      <c r="HR473" s="0"/>
      <c r="HS473" s="0"/>
      <c r="HT473" s="0"/>
      <c r="HU473" s="0"/>
      <c r="HV473" s="0"/>
      <c r="HW473" s="0"/>
      <c r="HX473" s="0"/>
      <c r="HY473" s="0"/>
      <c r="HZ473" s="0"/>
      <c r="IA473" s="0"/>
      <c r="IB473" s="0"/>
      <c r="IC473" s="0"/>
      <c r="ID473" s="0"/>
      <c r="IE473" s="0"/>
      <c r="IF473" s="0"/>
      <c r="IG473" s="0"/>
      <c r="IH473" s="0"/>
      <c r="II473" s="0"/>
      <c r="IJ473" s="0"/>
      <c r="IK473" s="0"/>
      <c r="IL473" s="0"/>
      <c r="IM473" s="0"/>
      <c r="IN473" s="0"/>
      <c r="IO473" s="0"/>
      <c r="IP473" s="0"/>
      <c r="IQ473" s="0"/>
      <c r="IR473" s="0"/>
      <c r="IS473" s="0"/>
      <c r="IT473" s="0"/>
      <c r="IU473" s="0"/>
      <c r="IV473" s="0"/>
      <c r="IW473" s="0"/>
    </row>
    <row r="474" customFormat="false" ht="12.75" hidden="false" customHeight="false" outlineLevel="0" collapsed="false">
      <c r="A474" s="43"/>
      <c r="B474" s="11" t="s">
        <v>42</v>
      </c>
      <c r="E474" s="56" t="s">
        <v>1362</v>
      </c>
      <c r="F474" s="3" t="s">
        <v>1366</v>
      </c>
      <c r="G474" s="6" t="s">
        <v>60</v>
      </c>
      <c r="H474" s="6" t="n">
        <v>5772</v>
      </c>
      <c r="I474" s="4" t="n">
        <v>600</v>
      </c>
      <c r="J474" s="4" t="s">
        <v>46</v>
      </c>
      <c r="L474" s="1" t="s">
        <v>47</v>
      </c>
      <c r="M474" s="3" t="s">
        <v>1367</v>
      </c>
      <c r="N474" s="45"/>
      <c r="O474" s="1" t="s">
        <v>105</v>
      </c>
      <c r="Q474" s="1" t="n">
        <v>22</v>
      </c>
      <c r="R474" s="1" t="n">
        <v>22</v>
      </c>
      <c r="S474" s="14" t="n">
        <f aca="false">+R474-Q474</f>
        <v>0</v>
      </c>
      <c r="T474" s="15" t="s">
        <v>63</v>
      </c>
      <c r="U474" s="1" t="n">
        <v>17</v>
      </c>
      <c r="V474" s="1" t="n">
        <v>17</v>
      </c>
      <c r="W474" s="1" t="n">
        <v>49</v>
      </c>
      <c r="X474" s="1" t="n">
        <v>49</v>
      </c>
      <c r="Y474" s="46" t="n">
        <f aca="false">+X474-V474</f>
        <v>32</v>
      </c>
      <c r="Z474" s="14" t="n">
        <f aca="false">+X474-W474</f>
        <v>0</v>
      </c>
      <c r="AA474" s="47" t="s">
        <v>69</v>
      </c>
      <c r="AB474" s="48"/>
      <c r="AC474" s="45"/>
      <c r="AD474" s="5" t="n">
        <v>309734</v>
      </c>
      <c r="AE474" s="5" t="n">
        <v>130472</v>
      </c>
      <c r="AF474" s="49" t="s">
        <v>52</v>
      </c>
      <c r="AG474" s="50" t="n">
        <v>0.025</v>
      </c>
      <c r="AH474" s="51"/>
      <c r="AI474" s="52" t="s">
        <v>53</v>
      </c>
      <c r="AJ474" s="52" t="s">
        <v>4</v>
      </c>
      <c r="AK474" s="4" t="s">
        <v>64</v>
      </c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  <c r="BC474" s="0"/>
      <c r="BD474" s="0"/>
      <c r="BE474" s="0"/>
      <c r="BF474" s="0"/>
      <c r="BG474" s="0"/>
      <c r="BH474" s="0"/>
      <c r="BI474" s="0"/>
      <c r="BJ474" s="0"/>
      <c r="BK474" s="0"/>
      <c r="BL474" s="0"/>
      <c r="BM474" s="0"/>
      <c r="BN474" s="0"/>
      <c r="BO474" s="0"/>
      <c r="BP474" s="0"/>
      <c r="BQ474" s="0"/>
      <c r="BR474" s="0"/>
      <c r="BS474" s="0"/>
      <c r="BT474" s="0"/>
      <c r="BU474" s="0"/>
      <c r="BV474" s="0"/>
      <c r="BW474" s="0"/>
      <c r="BX474" s="0"/>
      <c r="BY474" s="0"/>
      <c r="BZ474" s="0"/>
      <c r="CA474" s="0"/>
      <c r="CB474" s="0"/>
      <c r="CC474" s="0"/>
      <c r="CD474" s="0"/>
      <c r="CE474" s="0"/>
      <c r="CF474" s="0"/>
      <c r="CG474" s="0"/>
      <c r="CH474" s="0"/>
      <c r="CI474" s="0"/>
      <c r="CJ474" s="0"/>
      <c r="CK474" s="0"/>
      <c r="CL474" s="0"/>
      <c r="CM474" s="0"/>
      <c r="CN474" s="0"/>
      <c r="CO474" s="0"/>
      <c r="CP474" s="0"/>
      <c r="CQ474" s="0"/>
      <c r="CR474" s="0"/>
      <c r="CS474" s="0"/>
      <c r="CT474" s="0"/>
      <c r="CU474" s="0"/>
      <c r="CV474" s="0"/>
      <c r="CW474" s="0"/>
      <c r="CX474" s="0"/>
      <c r="CY474" s="0"/>
      <c r="CZ474" s="0"/>
      <c r="DA474" s="0"/>
      <c r="DB474" s="0"/>
      <c r="DC474" s="0"/>
      <c r="DD474" s="0"/>
      <c r="DE474" s="0"/>
      <c r="DF474" s="0"/>
      <c r="DG474" s="0"/>
      <c r="DH474" s="0"/>
      <c r="DI474" s="0"/>
      <c r="DJ474" s="0"/>
      <c r="DK474" s="0"/>
      <c r="DL474" s="0"/>
      <c r="DM474" s="0"/>
      <c r="DN474" s="0"/>
      <c r="DO474" s="0"/>
      <c r="DP474" s="0"/>
      <c r="DQ474" s="0"/>
      <c r="DR474" s="0"/>
      <c r="DS474" s="0"/>
      <c r="DT474" s="0"/>
      <c r="DU474" s="0"/>
      <c r="DV474" s="0"/>
      <c r="DW474" s="0"/>
      <c r="DX474" s="0"/>
      <c r="DY474" s="0"/>
      <c r="DZ474" s="0"/>
      <c r="EA474" s="0"/>
      <c r="EB474" s="0"/>
      <c r="EC474" s="0"/>
      <c r="ED474" s="0"/>
      <c r="EE474" s="0"/>
      <c r="EF474" s="0"/>
      <c r="EG474" s="0"/>
      <c r="EH474" s="0"/>
      <c r="EI474" s="0"/>
      <c r="EJ474" s="0"/>
      <c r="EK474" s="0"/>
      <c r="EL474" s="0"/>
      <c r="EM474" s="0"/>
      <c r="EN474" s="0"/>
      <c r="EO474" s="0"/>
      <c r="EP474" s="0"/>
      <c r="EQ474" s="0"/>
      <c r="ER474" s="0"/>
      <c r="ES474" s="0"/>
      <c r="ET474" s="0"/>
      <c r="EU474" s="0"/>
      <c r="EV474" s="0"/>
      <c r="EW474" s="0"/>
      <c r="EX474" s="0"/>
      <c r="EY474" s="0"/>
      <c r="EZ474" s="0"/>
      <c r="FA474" s="0"/>
      <c r="FB474" s="0"/>
      <c r="FC474" s="0"/>
      <c r="FD474" s="0"/>
      <c r="FE474" s="0"/>
      <c r="FF474" s="0"/>
      <c r="FG474" s="0"/>
      <c r="FH474" s="0"/>
      <c r="FI474" s="0"/>
      <c r="FJ474" s="0"/>
      <c r="FK474" s="0"/>
      <c r="FL474" s="0"/>
      <c r="FM474" s="0"/>
      <c r="FN474" s="0"/>
      <c r="FO474" s="0"/>
      <c r="FP474" s="0"/>
      <c r="FQ474" s="0"/>
      <c r="FR474" s="0"/>
      <c r="FS474" s="0"/>
      <c r="FT474" s="0"/>
      <c r="FU474" s="0"/>
      <c r="FV474" s="0"/>
      <c r="FW474" s="0"/>
      <c r="FX474" s="0"/>
      <c r="FY474" s="0"/>
      <c r="FZ474" s="0"/>
      <c r="GA474" s="0"/>
      <c r="GB474" s="0"/>
      <c r="GC474" s="0"/>
      <c r="GD474" s="0"/>
      <c r="GE474" s="0"/>
      <c r="GF474" s="0"/>
      <c r="GG474" s="0"/>
      <c r="GH474" s="0"/>
      <c r="GI474" s="0"/>
      <c r="GJ474" s="0"/>
      <c r="GK474" s="0"/>
      <c r="GL474" s="0"/>
      <c r="GM474" s="0"/>
      <c r="GN474" s="0"/>
      <c r="GO474" s="0"/>
      <c r="GP474" s="0"/>
      <c r="GQ474" s="0"/>
      <c r="GR474" s="0"/>
      <c r="GS474" s="0"/>
      <c r="GT474" s="0"/>
      <c r="GU474" s="0"/>
      <c r="GV474" s="0"/>
      <c r="GW474" s="0"/>
      <c r="GX474" s="0"/>
      <c r="GY474" s="0"/>
      <c r="GZ474" s="0"/>
      <c r="HA474" s="0"/>
      <c r="HB474" s="0"/>
      <c r="HC474" s="0"/>
      <c r="HD474" s="0"/>
      <c r="HE474" s="0"/>
      <c r="HF474" s="0"/>
      <c r="HG474" s="0"/>
      <c r="HH474" s="0"/>
      <c r="HI474" s="0"/>
      <c r="HJ474" s="0"/>
      <c r="HK474" s="0"/>
      <c r="HL474" s="0"/>
      <c r="HM474" s="0"/>
      <c r="HN474" s="0"/>
      <c r="HO474" s="0"/>
      <c r="HP474" s="0"/>
      <c r="HQ474" s="0"/>
      <c r="HR474" s="0"/>
      <c r="HS474" s="0"/>
      <c r="HT474" s="0"/>
      <c r="HU474" s="0"/>
      <c r="HV474" s="0"/>
      <c r="HW474" s="0"/>
      <c r="HX474" s="0"/>
      <c r="HY474" s="0"/>
      <c r="HZ474" s="0"/>
      <c r="IA474" s="0"/>
      <c r="IB474" s="0"/>
      <c r="IC474" s="0"/>
      <c r="ID474" s="0"/>
      <c r="IE474" s="0"/>
      <c r="IF474" s="0"/>
      <c r="IG474" s="0"/>
      <c r="IH474" s="0"/>
      <c r="II474" s="0"/>
      <c r="IJ474" s="0"/>
      <c r="IK474" s="0"/>
      <c r="IL474" s="0"/>
      <c r="IM474" s="0"/>
      <c r="IN474" s="0"/>
      <c r="IO474" s="0"/>
      <c r="IP474" s="0"/>
      <c r="IQ474" s="0"/>
      <c r="IR474" s="0"/>
      <c r="IS474" s="0"/>
      <c r="IT474" s="0"/>
      <c r="IU474" s="0"/>
      <c r="IV474" s="0"/>
      <c r="IW474" s="0"/>
    </row>
    <row r="475" customFormat="false" ht="12.75" hidden="false" customHeight="false" outlineLevel="0" collapsed="false">
      <c r="A475" s="43"/>
      <c r="B475" s="11" t="s">
        <v>42</v>
      </c>
      <c r="C475" s="68"/>
      <c r="D475" s="1"/>
      <c r="E475" s="3" t="s">
        <v>1368</v>
      </c>
      <c r="F475" s="3" t="s">
        <v>1369</v>
      </c>
      <c r="G475" s="6" t="s">
        <v>60</v>
      </c>
      <c r="H475" s="6" t="n">
        <v>6723</v>
      </c>
      <c r="I475" s="4" t="n">
        <v>649</v>
      </c>
      <c r="J475" s="4" t="s">
        <v>46</v>
      </c>
      <c r="L475" s="1" t="s">
        <v>47</v>
      </c>
      <c r="M475" s="3" t="s">
        <v>1370</v>
      </c>
      <c r="N475" s="45"/>
      <c r="O475" s="1" t="s">
        <v>49</v>
      </c>
      <c r="Q475" s="1" t="n">
        <v>97</v>
      </c>
      <c r="R475" s="1" t="n">
        <v>97</v>
      </c>
      <c r="S475" s="14" t="n">
        <f aca="false">+R475-Q475</f>
        <v>0</v>
      </c>
      <c r="T475" s="15" t="s">
        <v>63</v>
      </c>
      <c r="U475" s="1" t="n">
        <v>80</v>
      </c>
      <c r="V475" s="1" t="n">
        <v>80</v>
      </c>
      <c r="W475" s="1" t="n">
        <v>84</v>
      </c>
      <c r="X475" s="1" t="n">
        <v>84</v>
      </c>
      <c r="Y475" s="46" t="n">
        <f aca="false">+X475-V475</f>
        <v>4</v>
      </c>
      <c r="Z475" s="14" t="n">
        <f aca="false">+X475-W475</f>
        <v>0</v>
      </c>
      <c r="AA475" s="47" t="s">
        <v>69</v>
      </c>
      <c r="AB475" s="48"/>
      <c r="AC475" s="45"/>
      <c r="AD475" s="5" t="n">
        <v>346130</v>
      </c>
      <c r="AE475" s="5" t="n">
        <v>136119</v>
      </c>
      <c r="AF475" s="49" t="s">
        <v>70</v>
      </c>
      <c r="AG475" s="50" t="n">
        <v>0.08</v>
      </c>
      <c r="AH475" s="51" t="n">
        <v>9812</v>
      </c>
      <c r="AI475" s="52" t="s">
        <v>81</v>
      </c>
      <c r="AJ475" s="52" t="s">
        <v>4</v>
      </c>
      <c r="AK475" s="4" t="s">
        <v>1371</v>
      </c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  <c r="CE475" s="0"/>
      <c r="CF475" s="0"/>
      <c r="CG475" s="0"/>
      <c r="CH475" s="0"/>
      <c r="CI475" s="0"/>
      <c r="CJ475" s="0"/>
      <c r="CK475" s="0"/>
      <c r="CL475" s="0"/>
      <c r="CM475" s="0"/>
      <c r="CN475" s="0"/>
      <c r="CO475" s="0"/>
      <c r="CP475" s="0"/>
      <c r="CQ475" s="0"/>
      <c r="CR475" s="0"/>
      <c r="CS475" s="0"/>
      <c r="CT475" s="0"/>
      <c r="CU475" s="0"/>
      <c r="CV475" s="0"/>
      <c r="CW475" s="0"/>
      <c r="CX475" s="0"/>
      <c r="CY475" s="0"/>
      <c r="CZ475" s="0"/>
      <c r="DA475" s="0"/>
      <c r="DB475" s="0"/>
      <c r="DC475" s="0"/>
      <c r="DD475" s="0"/>
      <c r="DE475" s="0"/>
      <c r="DF475" s="0"/>
      <c r="DG475" s="0"/>
      <c r="DH475" s="0"/>
      <c r="DI475" s="0"/>
      <c r="DJ475" s="0"/>
      <c r="DK475" s="0"/>
      <c r="DL475" s="0"/>
      <c r="DM475" s="0"/>
      <c r="DN475" s="0"/>
      <c r="DO475" s="0"/>
      <c r="DP475" s="0"/>
      <c r="DQ475" s="0"/>
      <c r="DR475" s="0"/>
      <c r="DS475" s="0"/>
      <c r="DT475" s="0"/>
      <c r="DU475" s="0"/>
      <c r="DV475" s="0"/>
      <c r="DW475" s="0"/>
      <c r="DX475" s="0"/>
      <c r="DY475" s="0"/>
      <c r="DZ475" s="0"/>
      <c r="EA475" s="0"/>
      <c r="EB475" s="0"/>
      <c r="EC475" s="0"/>
      <c r="ED475" s="0"/>
      <c r="EE475" s="0"/>
      <c r="EF475" s="0"/>
      <c r="EG475" s="0"/>
      <c r="EH475" s="0"/>
      <c r="EI475" s="0"/>
      <c r="EJ475" s="0"/>
      <c r="EK475" s="0"/>
      <c r="EL475" s="0"/>
      <c r="EM475" s="0"/>
      <c r="EN475" s="0"/>
      <c r="EO475" s="0"/>
      <c r="EP475" s="0"/>
      <c r="EQ475" s="0"/>
      <c r="ER475" s="0"/>
      <c r="ES475" s="0"/>
      <c r="ET475" s="0"/>
      <c r="EU475" s="0"/>
      <c r="EV475" s="0"/>
      <c r="EW475" s="0"/>
      <c r="EX475" s="0"/>
      <c r="EY475" s="0"/>
      <c r="EZ475" s="0"/>
      <c r="FA475" s="0"/>
      <c r="FB475" s="0"/>
      <c r="FC475" s="0"/>
      <c r="FD475" s="0"/>
      <c r="FE475" s="0"/>
      <c r="FF475" s="0"/>
      <c r="FG475" s="0"/>
      <c r="FH475" s="0"/>
      <c r="FI475" s="0"/>
      <c r="FJ475" s="0"/>
      <c r="FK475" s="0"/>
      <c r="FL475" s="0"/>
      <c r="FM475" s="0"/>
      <c r="FN475" s="0"/>
      <c r="FO475" s="0"/>
      <c r="FP475" s="0"/>
      <c r="FQ475" s="0"/>
      <c r="FR475" s="0"/>
      <c r="FS475" s="0"/>
      <c r="FT475" s="0"/>
      <c r="FU475" s="0"/>
      <c r="FV475" s="0"/>
      <c r="FW475" s="0"/>
      <c r="FX475" s="0"/>
      <c r="FY475" s="0"/>
      <c r="FZ475" s="0"/>
      <c r="GA475" s="0"/>
      <c r="GB475" s="0"/>
      <c r="GC475" s="0"/>
      <c r="GD475" s="0"/>
      <c r="GE475" s="0"/>
      <c r="GF475" s="0"/>
      <c r="GG475" s="0"/>
      <c r="GH475" s="0"/>
      <c r="GI475" s="0"/>
      <c r="GJ475" s="0"/>
      <c r="GK475" s="0"/>
      <c r="GL475" s="0"/>
      <c r="GM475" s="0"/>
      <c r="GN475" s="0"/>
      <c r="GO475" s="0"/>
      <c r="GP475" s="0"/>
      <c r="GQ475" s="0"/>
      <c r="GR475" s="0"/>
      <c r="GS475" s="0"/>
      <c r="GT475" s="0"/>
      <c r="GU475" s="0"/>
      <c r="GV475" s="0"/>
      <c r="GW475" s="0"/>
      <c r="GX475" s="0"/>
      <c r="GY475" s="0"/>
      <c r="GZ475" s="0"/>
      <c r="HA475" s="0"/>
      <c r="HB475" s="0"/>
      <c r="HC475" s="0"/>
      <c r="HD475" s="0"/>
      <c r="HE475" s="0"/>
      <c r="HF475" s="0"/>
      <c r="HG475" s="0"/>
      <c r="HH475" s="0"/>
      <c r="HI475" s="0"/>
      <c r="HJ475" s="0"/>
      <c r="HK475" s="0"/>
      <c r="HL475" s="0"/>
      <c r="HM475" s="0"/>
      <c r="HN475" s="0"/>
      <c r="HO475" s="0"/>
      <c r="HP475" s="0"/>
      <c r="HQ475" s="0"/>
      <c r="HR475" s="0"/>
      <c r="HS475" s="0"/>
      <c r="HT475" s="0"/>
      <c r="HU475" s="0"/>
      <c r="HV475" s="0"/>
      <c r="HW475" s="0"/>
      <c r="HX475" s="0"/>
      <c r="HY475" s="0"/>
      <c r="HZ475" s="0"/>
      <c r="IA475" s="0"/>
      <c r="IB475" s="0"/>
      <c r="IC475" s="0"/>
      <c r="ID475" s="0"/>
      <c r="IE475" s="0"/>
      <c r="IF475" s="0"/>
      <c r="IG475" s="0"/>
      <c r="IH475" s="0"/>
      <c r="II475" s="0"/>
      <c r="IJ475" s="0"/>
      <c r="IK475" s="0"/>
      <c r="IL475" s="0"/>
      <c r="IM475" s="0"/>
      <c r="IN475" s="0"/>
      <c r="IO475" s="0"/>
      <c r="IP475" s="0"/>
      <c r="IQ475" s="0"/>
      <c r="IR475" s="0"/>
      <c r="IS475" s="0"/>
      <c r="IT475" s="0"/>
      <c r="IU475" s="0"/>
      <c r="IV475" s="0"/>
      <c r="IW475" s="0"/>
    </row>
    <row r="476" customFormat="false" ht="12.75" hidden="false" customHeight="false" outlineLevel="0" collapsed="false">
      <c r="A476" s="43"/>
      <c r="B476" s="11" t="n">
        <v>36452</v>
      </c>
      <c r="E476" s="115" t="s">
        <v>1372</v>
      </c>
      <c r="F476" s="107" t="s">
        <v>422</v>
      </c>
      <c r="G476" s="6" t="s">
        <v>60</v>
      </c>
      <c r="H476" s="6" t="n">
        <v>6315</v>
      </c>
      <c r="I476" s="4" t="n">
        <v>765</v>
      </c>
      <c r="J476" s="69" t="s">
        <v>46</v>
      </c>
      <c r="K476" s="1"/>
      <c r="L476" s="1" t="s">
        <v>47</v>
      </c>
      <c r="M476" s="68" t="s">
        <v>1373</v>
      </c>
      <c r="N476" s="1" t="s">
        <v>152</v>
      </c>
      <c r="O476" s="1" t="s">
        <v>68</v>
      </c>
      <c r="Q476" s="1" t="n">
        <v>324</v>
      </c>
      <c r="R476" s="1" t="n">
        <v>324</v>
      </c>
      <c r="S476" s="14" t="n">
        <f aca="false">+R476-Q476</f>
        <v>0</v>
      </c>
      <c r="T476" s="15" t="s">
        <v>1374</v>
      </c>
      <c r="U476" s="1" t="n">
        <v>348</v>
      </c>
      <c r="V476" s="1" t="n">
        <v>348</v>
      </c>
      <c r="W476" s="1" t="n">
        <v>348</v>
      </c>
      <c r="X476" s="1" t="n">
        <v>348</v>
      </c>
      <c r="Y476" s="46" t="n">
        <f aca="false">+X476-V476</f>
        <v>0</v>
      </c>
      <c r="Z476" s="14" t="n">
        <f aca="false">+X476-W476</f>
        <v>0</v>
      </c>
      <c r="AA476" s="15" t="s">
        <v>63</v>
      </c>
      <c r="AB476" s="48"/>
      <c r="AC476" s="45"/>
      <c r="AD476" s="5"/>
      <c r="AE476" s="5" t="s">
        <v>202</v>
      </c>
      <c r="AF476" s="44" t="s">
        <v>70</v>
      </c>
      <c r="AG476" s="50"/>
      <c r="AH476" s="73"/>
      <c r="AI476" s="52"/>
      <c r="AJ476" s="52" t="s">
        <v>4</v>
      </c>
      <c r="AK476" s="1"/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  <c r="CE476" s="0"/>
      <c r="CF476" s="0"/>
      <c r="CG476" s="0"/>
      <c r="CH476" s="0"/>
      <c r="CI476" s="0"/>
      <c r="CJ476" s="0"/>
      <c r="CK476" s="0"/>
      <c r="CL476" s="0"/>
      <c r="CM476" s="0"/>
      <c r="CN476" s="0"/>
      <c r="CO476" s="0"/>
      <c r="CP476" s="0"/>
      <c r="CQ476" s="0"/>
      <c r="CR476" s="0"/>
      <c r="CS476" s="0"/>
      <c r="CT476" s="0"/>
      <c r="CU476" s="0"/>
      <c r="CV476" s="0"/>
      <c r="CW476" s="0"/>
      <c r="CX476" s="0"/>
      <c r="CY476" s="0"/>
      <c r="CZ476" s="0"/>
      <c r="DA476" s="0"/>
      <c r="DB476" s="0"/>
      <c r="DC476" s="0"/>
      <c r="DD476" s="0"/>
      <c r="DE476" s="0"/>
      <c r="DF476" s="0"/>
      <c r="DG476" s="0"/>
      <c r="DH476" s="0"/>
      <c r="DI476" s="0"/>
      <c r="DJ476" s="0"/>
      <c r="DK476" s="0"/>
      <c r="DL476" s="0"/>
      <c r="DM476" s="0"/>
      <c r="DN476" s="0"/>
      <c r="DO476" s="0"/>
      <c r="DP476" s="0"/>
      <c r="DQ476" s="0"/>
      <c r="DR476" s="0"/>
      <c r="DS476" s="0"/>
      <c r="DT476" s="0"/>
      <c r="DU476" s="0"/>
      <c r="DV476" s="0"/>
      <c r="DW476" s="0"/>
      <c r="DX476" s="0"/>
      <c r="DY476" s="0"/>
      <c r="DZ476" s="0"/>
      <c r="EA476" s="0"/>
      <c r="EB476" s="0"/>
      <c r="EC476" s="0"/>
      <c r="ED476" s="0"/>
      <c r="EE476" s="0"/>
      <c r="EF476" s="0"/>
      <c r="EG476" s="0"/>
      <c r="EH476" s="0"/>
      <c r="EI476" s="0"/>
      <c r="EJ476" s="0"/>
      <c r="EK476" s="0"/>
      <c r="EL476" s="0"/>
      <c r="EM476" s="0"/>
      <c r="EN476" s="0"/>
      <c r="EO476" s="0"/>
      <c r="EP476" s="0"/>
      <c r="EQ476" s="0"/>
      <c r="ER476" s="0"/>
      <c r="ES476" s="0"/>
      <c r="ET476" s="0"/>
      <c r="EU476" s="0"/>
      <c r="EV476" s="0"/>
      <c r="EW476" s="0"/>
      <c r="EX476" s="0"/>
      <c r="EY476" s="0"/>
      <c r="EZ476" s="0"/>
      <c r="FA476" s="0"/>
      <c r="FB476" s="0"/>
      <c r="FC476" s="0"/>
      <c r="FD476" s="0"/>
      <c r="FE476" s="0"/>
      <c r="FF476" s="0"/>
      <c r="FG476" s="0"/>
      <c r="FH476" s="0"/>
      <c r="FI476" s="0"/>
      <c r="FJ476" s="0"/>
      <c r="FK476" s="0"/>
      <c r="FL476" s="0"/>
      <c r="FM476" s="0"/>
      <c r="FN476" s="0"/>
      <c r="FO476" s="0"/>
      <c r="FP476" s="0"/>
      <c r="FQ476" s="0"/>
      <c r="FR476" s="0"/>
      <c r="FS476" s="0"/>
      <c r="FT476" s="0"/>
      <c r="FU476" s="0"/>
      <c r="FV476" s="0"/>
      <c r="FW476" s="0"/>
      <c r="FX476" s="0"/>
      <c r="FY476" s="0"/>
      <c r="FZ476" s="0"/>
      <c r="GA476" s="0"/>
      <c r="GB476" s="0"/>
      <c r="GC476" s="0"/>
      <c r="GD476" s="0"/>
      <c r="GE476" s="0"/>
      <c r="GF476" s="0"/>
      <c r="GG476" s="0"/>
      <c r="GH476" s="0"/>
      <c r="GI476" s="0"/>
      <c r="GJ476" s="0"/>
      <c r="GK476" s="0"/>
      <c r="GL476" s="0"/>
      <c r="GM476" s="0"/>
      <c r="GN476" s="0"/>
      <c r="GO476" s="0"/>
      <c r="GP476" s="0"/>
      <c r="GQ476" s="0"/>
      <c r="GR476" s="0"/>
      <c r="GS476" s="0"/>
      <c r="GT476" s="0"/>
      <c r="GU476" s="0"/>
      <c r="GV476" s="0"/>
      <c r="GW476" s="0"/>
      <c r="GX476" s="0"/>
      <c r="GY476" s="0"/>
      <c r="GZ476" s="0"/>
      <c r="HA476" s="0"/>
      <c r="HB476" s="0"/>
      <c r="HC476" s="0"/>
      <c r="HD476" s="0"/>
      <c r="HE476" s="0"/>
      <c r="HF476" s="0"/>
      <c r="HG476" s="0"/>
      <c r="HH476" s="0"/>
      <c r="HI476" s="0"/>
      <c r="HJ476" s="0"/>
      <c r="HK476" s="0"/>
      <c r="HL476" s="0"/>
      <c r="HM476" s="0"/>
      <c r="HN476" s="0"/>
      <c r="HO476" s="0"/>
      <c r="HP476" s="0"/>
      <c r="HQ476" s="0"/>
      <c r="HR476" s="0"/>
      <c r="HS476" s="0"/>
      <c r="HT476" s="0"/>
      <c r="HU476" s="0"/>
      <c r="HV476" s="0"/>
      <c r="HW476" s="0"/>
      <c r="HX476" s="0"/>
      <c r="HY476" s="0"/>
      <c r="HZ476" s="0"/>
      <c r="IA476" s="0"/>
      <c r="IB476" s="0"/>
      <c r="IC476" s="0"/>
      <c r="ID476" s="0"/>
      <c r="IE476" s="0"/>
      <c r="IF476" s="0"/>
      <c r="IG476" s="0"/>
      <c r="IH476" s="0"/>
      <c r="II476" s="0"/>
      <c r="IJ476" s="0"/>
      <c r="IK476" s="0"/>
      <c r="IL476" s="0"/>
      <c r="IM476" s="0"/>
      <c r="IN476" s="0"/>
      <c r="IO476" s="0"/>
      <c r="IP476" s="0"/>
      <c r="IQ476" s="0"/>
      <c r="IR476" s="0"/>
      <c r="IS476" s="0"/>
      <c r="IT476" s="0"/>
      <c r="IU476" s="0"/>
      <c r="IV476" s="0"/>
      <c r="IW476" s="0"/>
    </row>
    <row r="477" customFormat="false" ht="12.75" hidden="false" customHeight="false" outlineLevel="0" collapsed="false">
      <c r="A477" s="43"/>
      <c r="B477" s="11" t="s">
        <v>42</v>
      </c>
      <c r="E477" s="3" t="s">
        <v>1375</v>
      </c>
      <c r="F477" s="3" t="s">
        <v>1376</v>
      </c>
      <c r="G477" s="6" t="s">
        <v>60</v>
      </c>
      <c r="H477" s="6" t="n">
        <v>5252</v>
      </c>
      <c r="I477" s="4" t="n">
        <v>650</v>
      </c>
      <c r="J477" s="4" t="s">
        <v>46</v>
      </c>
      <c r="L477" s="1" t="s">
        <v>47</v>
      </c>
      <c r="M477" s="3" t="s">
        <v>1377</v>
      </c>
      <c r="N477" s="45"/>
      <c r="O477" s="1" t="s">
        <v>185</v>
      </c>
      <c r="Q477" s="1" t="n">
        <v>103</v>
      </c>
      <c r="R477" s="1" t="n">
        <v>103</v>
      </c>
      <c r="S477" s="14" t="n">
        <f aca="false">+R477-Q477</f>
        <v>0</v>
      </c>
      <c r="T477" s="15" t="s">
        <v>63</v>
      </c>
      <c r="U477" s="1" t="n">
        <v>60</v>
      </c>
      <c r="V477" s="1" t="n">
        <v>60</v>
      </c>
      <c r="W477" s="1" t="n">
        <v>113</v>
      </c>
      <c r="X477" s="1" t="n">
        <v>113</v>
      </c>
      <c r="Y477" s="46" t="n">
        <f aca="false">+X477-V477</f>
        <v>53</v>
      </c>
      <c r="Z477" s="14" t="n">
        <f aca="false">+X477-W477</f>
        <v>0</v>
      </c>
      <c r="AA477" s="47" t="s">
        <v>69</v>
      </c>
      <c r="AB477" s="48"/>
      <c r="AC477" s="45"/>
      <c r="AD477" s="5" t="n">
        <v>309930</v>
      </c>
      <c r="AE477" s="5" t="n">
        <v>132899</v>
      </c>
      <c r="AF477" s="49" t="s">
        <v>52</v>
      </c>
      <c r="AG477" s="9" t="n">
        <v>0.045</v>
      </c>
      <c r="AH477" s="51"/>
      <c r="AI477" s="52" t="s">
        <v>53</v>
      </c>
      <c r="AJ477" s="52" t="s">
        <v>4</v>
      </c>
      <c r="AK477" s="4" t="s">
        <v>64</v>
      </c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  <c r="BC477" s="0"/>
      <c r="BD477" s="0"/>
      <c r="BE477" s="0"/>
      <c r="BF477" s="0"/>
      <c r="BG477" s="0"/>
      <c r="BH477" s="0"/>
      <c r="BI477" s="0"/>
      <c r="BJ477" s="0"/>
      <c r="BK477" s="0"/>
      <c r="BL477" s="0"/>
      <c r="BM477" s="0"/>
      <c r="BN477" s="0"/>
      <c r="BO477" s="0"/>
      <c r="BP477" s="0"/>
      <c r="BQ477" s="0"/>
      <c r="BR477" s="0"/>
      <c r="BS477" s="0"/>
      <c r="BT477" s="0"/>
      <c r="BU477" s="0"/>
      <c r="BV477" s="0"/>
      <c r="BW477" s="0"/>
      <c r="BX477" s="0"/>
      <c r="BY477" s="0"/>
      <c r="BZ477" s="0"/>
      <c r="CA477" s="0"/>
      <c r="CB477" s="0"/>
      <c r="CC477" s="0"/>
      <c r="CD477" s="0"/>
      <c r="CE477" s="0"/>
      <c r="CF477" s="0"/>
      <c r="CG477" s="0"/>
      <c r="CH477" s="0"/>
      <c r="CI477" s="0"/>
      <c r="CJ477" s="0"/>
      <c r="CK477" s="0"/>
      <c r="CL477" s="0"/>
      <c r="CM477" s="0"/>
      <c r="CN477" s="0"/>
      <c r="CO477" s="0"/>
      <c r="CP477" s="0"/>
      <c r="CQ477" s="0"/>
      <c r="CR477" s="0"/>
      <c r="CS477" s="0"/>
      <c r="CT477" s="0"/>
      <c r="CU477" s="0"/>
      <c r="CV477" s="0"/>
      <c r="CW477" s="0"/>
      <c r="CX477" s="0"/>
      <c r="CY477" s="0"/>
      <c r="CZ477" s="0"/>
      <c r="DA477" s="0"/>
      <c r="DB477" s="0"/>
      <c r="DC477" s="0"/>
      <c r="DD477" s="0"/>
      <c r="DE477" s="0"/>
      <c r="DF477" s="0"/>
      <c r="DG477" s="0"/>
      <c r="DH477" s="0"/>
      <c r="DI477" s="0"/>
      <c r="DJ477" s="0"/>
      <c r="DK477" s="0"/>
      <c r="DL477" s="0"/>
      <c r="DM477" s="0"/>
      <c r="DN477" s="0"/>
      <c r="DO477" s="0"/>
      <c r="DP477" s="0"/>
      <c r="DQ477" s="0"/>
      <c r="DR477" s="0"/>
      <c r="DS477" s="0"/>
      <c r="DT477" s="0"/>
      <c r="DU477" s="0"/>
      <c r="DV477" s="0"/>
      <c r="DW477" s="0"/>
      <c r="DX477" s="0"/>
      <c r="DY477" s="0"/>
      <c r="DZ477" s="0"/>
      <c r="EA477" s="0"/>
      <c r="EB477" s="0"/>
      <c r="EC477" s="0"/>
      <c r="ED477" s="0"/>
      <c r="EE477" s="0"/>
      <c r="EF477" s="0"/>
      <c r="EG477" s="0"/>
      <c r="EH477" s="0"/>
      <c r="EI477" s="0"/>
      <c r="EJ477" s="0"/>
      <c r="EK477" s="0"/>
      <c r="EL477" s="0"/>
      <c r="EM477" s="0"/>
      <c r="EN477" s="0"/>
      <c r="EO477" s="0"/>
      <c r="EP477" s="0"/>
      <c r="EQ477" s="0"/>
      <c r="ER477" s="0"/>
      <c r="ES477" s="0"/>
      <c r="ET477" s="0"/>
      <c r="EU477" s="0"/>
      <c r="EV477" s="0"/>
      <c r="EW477" s="0"/>
      <c r="EX477" s="0"/>
      <c r="EY477" s="0"/>
      <c r="EZ477" s="0"/>
      <c r="FA477" s="0"/>
      <c r="FB477" s="0"/>
      <c r="FC477" s="0"/>
      <c r="FD477" s="0"/>
      <c r="FE477" s="0"/>
      <c r="FF477" s="0"/>
      <c r="FG477" s="0"/>
      <c r="FH477" s="0"/>
      <c r="FI477" s="0"/>
      <c r="FJ477" s="0"/>
      <c r="FK477" s="0"/>
      <c r="FL477" s="0"/>
      <c r="FM477" s="0"/>
      <c r="FN477" s="0"/>
      <c r="FO477" s="0"/>
      <c r="FP477" s="0"/>
      <c r="FQ477" s="0"/>
      <c r="FR477" s="0"/>
      <c r="FS477" s="0"/>
      <c r="FT477" s="0"/>
      <c r="FU477" s="0"/>
      <c r="FV477" s="0"/>
      <c r="FW477" s="0"/>
      <c r="FX477" s="0"/>
      <c r="FY477" s="0"/>
      <c r="FZ477" s="0"/>
      <c r="GA477" s="0"/>
      <c r="GB477" s="0"/>
      <c r="GC477" s="0"/>
      <c r="GD477" s="0"/>
      <c r="GE477" s="0"/>
      <c r="GF477" s="0"/>
      <c r="GG477" s="0"/>
      <c r="GH477" s="0"/>
      <c r="GI477" s="0"/>
      <c r="GJ477" s="0"/>
      <c r="GK477" s="0"/>
      <c r="GL477" s="0"/>
      <c r="GM477" s="0"/>
      <c r="GN477" s="0"/>
      <c r="GO477" s="0"/>
      <c r="GP477" s="0"/>
      <c r="GQ477" s="0"/>
      <c r="GR477" s="0"/>
      <c r="GS477" s="0"/>
      <c r="GT477" s="0"/>
      <c r="GU477" s="0"/>
      <c r="GV477" s="0"/>
      <c r="GW477" s="0"/>
      <c r="GX477" s="0"/>
      <c r="GY477" s="0"/>
      <c r="GZ477" s="0"/>
      <c r="HA477" s="0"/>
      <c r="HB477" s="0"/>
      <c r="HC477" s="0"/>
      <c r="HD477" s="0"/>
      <c r="HE477" s="0"/>
      <c r="HF477" s="0"/>
      <c r="HG477" s="0"/>
      <c r="HH477" s="0"/>
      <c r="HI477" s="0"/>
      <c r="HJ477" s="0"/>
      <c r="HK477" s="0"/>
      <c r="HL477" s="0"/>
      <c r="HM477" s="0"/>
      <c r="HN477" s="0"/>
      <c r="HO477" s="0"/>
      <c r="HP477" s="0"/>
      <c r="HQ477" s="0"/>
      <c r="HR477" s="0"/>
      <c r="HS477" s="0"/>
      <c r="HT477" s="0"/>
      <c r="HU477" s="0"/>
      <c r="HV477" s="0"/>
      <c r="HW477" s="0"/>
      <c r="HX477" s="0"/>
      <c r="HY477" s="0"/>
      <c r="HZ477" s="0"/>
      <c r="IA477" s="0"/>
      <c r="IB477" s="0"/>
      <c r="IC477" s="0"/>
      <c r="ID477" s="0"/>
      <c r="IE477" s="0"/>
      <c r="IF477" s="0"/>
      <c r="IG477" s="0"/>
      <c r="IH477" s="0"/>
      <c r="II477" s="0"/>
      <c r="IJ477" s="0"/>
      <c r="IK477" s="0"/>
      <c r="IL477" s="0"/>
      <c r="IM477" s="0"/>
      <c r="IN477" s="0"/>
      <c r="IO477" s="0"/>
      <c r="IP477" s="0"/>
      <c r="IQ477" s="0"/>
      <c r="IR477" s="0"/>
      <c r="IS477" s="0"/>
      <c r="IT477" s="0"/>
      <c r="IU477" s="0"/>
      <c r="IV477" s="0"/>
      <c r="IW477" s="0"/>
    </row>
    <row r="478" customFormat="false" ht="12.75" hidden="false" customHeight="false" outlineLevel="0" collapsed="false">
      <c r="A478" s="54"/>
      <c r="B478" s="55" t="s">
        <v>42</v>
      </c>
      <c r="C478" s="70"/>
      <c r="D478" s="53"/>
      <c r="E478" s="56" t="s">
        <v>1375</v>
      </c>
      <c r="F478" s="56" t="s">
        <v>1378</v>
      </c>
      <c r="G478" s="58" t="s">
        <v>60</v>
      </c>
      <c r="H478" s="58" t="n">
        <v>5404</v>
      </c>
      <c r="I478" s="57" t="n">
        <v>649</v>
      </c>
      <c r="J478" s="57" t="s">
        <v>46</v>
      </c>
      <c r="K478" s="57"/>
      <c r="L478" s="53" t="s">
        <v>47</v>
      </c>
      <c r="M478" s="56" t="s">
        <v>1377</v>
      </c>
      <c r="N478" s="0"/>
      <c r="O478" s="53" t="s">
        <v>185</v>
      </c>
      <c r="P478" s="60"/>
      <c r="Q478" s="53" t="n">
        <v>58</v>
      </c>
      <c r="R478" s="53" t="n">
        <v>58</v>
      </c>
      <c r="S478" s="61" t="n">
        <f aca="false">+R478-Q478</f>
        <v>0</v>
      </c>
      <c r="T478" s="47" t="s">
        <v>63</v>
      </c>
      <c r="U478" s="53" t="n">
        <v>61</v>
      </c>
      <c r="V478" s="53" t="n">
        <v>61</v>
      </c>
      <c r="W478" s="53" t="n">
        <v>46</v>
      </c>
      <c r="X478" s="53" t="n">
        <v>46</v>
      </c>
      <c r="Y478" s="46" t="n">
        <f aca="false">+X478-V478</f>
        <v>-15</v>
      </c>
      <c r="Z478" s="61" t="n">
        <f aca="false">+X478-W478</f>
        <v>0</v>
      </c>
      <c r="AA478" s="47" t="s">
        <v>69</v>
      </c>
      <c r="AB478" s="71"/>
      <c r="AD478" s="62" t="n">
        <v>309931</v>
      </c>
      <c r="AE478" s="62" t="n">
        <v>132899</v>
      </c>
      <c r="AF478" s="63" t="s">
        <v>52</v>
      </c>
      <c r="AG478" s="84" t="n">
        <v>0.045</v>
      </c>
      <c r="AH478" s="65"/>
      <c r="AI478" s="66" t="s">
        <v>53</v>
      </c>
      <c r="AJ478" s="66" t="s">
        <v>4</v>
      </c>
      <c r="AK478" s="57" t="s">
        <v>64</v>
      </c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  <c r="CE478" s="0"/>
      <c r="CF478" s="0"/>
      <c r="CG478" s="0"/>
      <c r="CH478" s="0"/>
      <c r="CI478" s="0"/>
      <c r="CJ478" s="0"/>
      <c r="CK478" s="0"/>
      <c r="CL478" s="0"/>
      <c r="CM478" s="0"/>
      <c r="CN478" s="0"/>
      <c r="CO478" s="0"/>
      <c r="CP478" s="0"/>
      <c r="CQ478" s="0"/>
      <c r="CR478" s="0"/>
      <c r="CS478" s="0"/>
      <c r="CT478" s="0"/>
      <c r="CU478" s="0"/>
      <c r="CV478" s="0"/>
      <c r="CW478" s="0"/>
      <c r="CX478" s="0"/>
      <c r="CY478" s="0"/>
      <c r="CZ478" s="0"/>
      <c r="DA478" s="0"/>
      <c r="DB478" s="0"/>
      <c r="DC478" s="0"/>
      <c r="DD478" s="0"/>
      <c r="DE478" s="0"/>
      <c r="DF478" s="0"/>
      <c r="DG478" s="0"/>
      <c r="DH478" s="0"/>
      <c r="DI478" s="0"/>
      <c r="DJ478" s="0"/>
      <c r="DK478" s="0"/>
      <c r="DL478" s="0"/>
      <c r="DM478" s="0"/>
      <c r="DN478" s="0"/>
      <c r="DO478" s="0"/>
      <c r="DP478" s="0"/>
      <c r="DQ478" s="0"/>
      <c r="DR478" s="0"/>
      <c r="DS478" s="0"/>
      <c r="DT478" s="0"/>
      <c r="DU478" s="0"/>
      <c r="DV478" s="0"/>
      <c r="DW478" s="0"/>
      <c r="DX478" s="0"/>
      <c r="DY478" s="0"/>
      <c r="DZ478" s="0"/>
      <c r="EA478" s="0"/>
      <c r="EB478" s="0"/>
      <c r="EC478" s="0"/>
      <c r="ED478" s="0"/>
      <c r="EE478" s="0"/>
      <c r="EF478" s="0"/>
      <c r="EG478" s="0"/>
      <c r="EH478" s="0"/>
      <c r="EI478" s="0"/>
      <c r="EJ478" s="0"/>
      <c r="EK478" s="0"/>
      <c r="EL478" s="0"/>
      <c r="EM478" s="0"/>
      <c r="EN478" s="0"/>
      <c r="EO478" s="0"/>
      <c r="EP478" s="0"/>
      <c r="EQ478" s="0"/>
      <c r="ER478" s="0"/>
      <c r="ES478" s="0"/>
      <c r="ET478" s="0"/>
      <c r="EU478" s="0"/>
      <c r="EV478" s="0"/>
      <c r="EW478" s="0"/>
      <c r="EX478" s="0"/>
      <c r="EY478" s="0"/>
      <c r="EZ478" s="0"/>
      <c r="FA478" s="0"/>
      <c r="FB478" s="0"/>
      <c r="FC478" s="0"/>
      <c r="FD478" s="0"/>
      <c r="FE478" s="0"/>
      <c r="FF478" s="0"/>
      <c r="FG478" s="0"/>
      <c r="FH478" s="0"/>
      <c r="FI478" s="0"/>
      <c r="FJ478" s="0"/>
      <c r="FK478" s="0"/>
      <c r="FL478" s="0"/>
      <c r="FM478" s="0"/>
      <c r="FN478" s="0"/>
      <c r="FO478" s="0"/>
      <c r="FP478" s="0"/>
      <c r="FQ478" s="0"/>
      <c r="FR478" s="0"/>
      <c r="FS478" s="0"/>
      <c r="FT478" s="0"/>
      <c r="FU478" s="0"/>
      <c r="FV478" s="0"/>
      <c r="FW478" s="0"/>
      <c r="FX478" s="0"/>
      <c r="FY478" s="0"/>
      <c r="FZ478" s="0"/>
      <c r="GA478" s="0"/>
      <c r="GB478" s="0"/>
      <c r="GC478" s="0"/>
      <c r="GD478" s="0"/>
      <c r="GE478" s="0"/>
      <c r="GF478" s="0"/>
      <c r="GG478" s="0"/>
      <c r="GH478" s="0"/>
      <c r="GI478" s="0"/>
      <c r="GJ478" s="0"/>
      <c r="GK478" s="0"/>
      <c r="GL478" s="0"/>
      <c r="GM478" s="0"/>
      <c r="GN478" s="0"/>
      <c r="GO478" s="0"/>
      <c r="GP478" s="0"/>
      <c r="GQ478" s="0"/>
      <c r="GR478" s="0"/>
      <c r="GS478" s="0"/>
      <c r="GT478" s="0"/>
      <c r="GU478" s="0"/>
      <c r="GV478" s="0"/>
      <c r="GW478" s="0"/>
      <c r="GX478" s="0"/>
      <c r="GY478" s="0"/>
      <c r="GZ478" s="0"/>
      <c r="HA478" s="0"/>
      <c r="HB478" s="0"/>
      <c r="HC478" s="0"/>
      <c r="HD478" s="0"/>
      <c r="HE478" s="0"/>
      <c r="HF478" s="0"/>
      <c r="HG478" s="0"/>
      <c r="HH478" s="0"/>
      <c r="HI478" s="0"/>
      <c r="HJ478" s="0"/>
      <c r="HK478" s="0"/>
      <c r="HL478" s="0"/>
      <c r="HM478" s="0"/>
      <c r="HN478" s="0"/>
      <c r="HO478" s="0"/>
      <c r="HP478" s="0"/>
      <c r="HQ478" s="0"/>
      <c r="HR478" s="0"/>
      <c r="HS478" s="0"/>
      <c r="HT478" s="0"/>
      <c r="HU478" s="0"/>
      <c r="HV478" s="0"/>
      <c r="HW478" s="0"/>
      <c r="HX478" s="0"/>
      <c r="HY478" s="0"/>
      <c r="HZ478" s="0"/>
      <c r="IA478" s="0"/>
      <c r="IB478" s="0"/>
      <c r="IC478" s="0"/>
      <c r="ID478" s="0"/>
      <c r="IE478" s="0"/>
      <c r="IF478" s="0"/>
      <c r="IG478" s="0"/>
      <c r="IH478" s="0"/>
      <c r="II478" s="0"/>
      <c r="IJ478" s="0"/>
      <c r="IK478" s="0"/>
      <c r="IL478" s="0"/>
      <c r="IM478" s="0"/>
      <c r="IN478" s="0"/>
      <c r="IO478" s="0"/>
      <c r="IP478" s="0"/>
      <c r="IQ478" s="0"/>
      <c r="IR478" s="0"/>
      <c r="IS478" s="0"/>
      <c r="IT478" s="0"/>
      <c r="IU478" s="0"/>
      <c r="IV478" s="0"/>
      <c r="IW478" s="0"/>
    </row>
    <row r="479" customFormat="false" ht="12.75" hidden="false" customHeight="false" outlineLevel="0" collapsed="false">
      <c r="A479" s="54"/>
      <c r="B479" s="55" t="s">
        <v>42</v>
      </c>
      <c r="C479" s="56"/>
      <c r="D479" s="57"/>
      <c r="E479" s="56" t="s">
        <v>1375</v>
      </c>
      <c r="F479" s="56" t="s">
        <v>1379</v>
      </c>
      <c r="G479" s="58" t="s">
        <v>60</v>
      </c>
      <c r="H479" s="58" t="n">
        <v>6678</v>
      </c>
      <c r="I479" s="57" t="n">
        <v>649</v>
      </c>
      <c r="J479" s="57" t="s">
        <v>46</v>
      </c>
      <c r="K479" s="57"/>
      <c r="L479" s="53" t="s">
        <v>47</v>
      </c>
      <c r="M479" s="56" t="s">
        <v>1377</v>
      </c>
      <c r="N479" s="0"/>
      <c r="O479" s="53" t="s">
        <v>185</v>
      </c>
      <c r="P479" s="60"/>
      <c r="Q479" s="53" t="n">
        <v>202</v>
      </c>
      <c r="R479" s="53" t="n">
        <v>202</v>
      </c>
      <c r="S479" s="61" t="n">
        <f aca="false">+R479-Q479</f>
        <v>0</v>
      </c>
      <c r="T479" s="47" t="s">
        <v>89</v>
      </c>
      <c r="U479" s="53" t="n">
        <v>200</v>
      </c>
      <c r="V479" s="53" t="n">
        <v>200</v>
      </c>
      <c r="W479" s="53" t="n">
        <v>166</v>
      </c>
      <c r="X479" s="53" t="n">
        <v>166</v>
      </c>
      <c r="Y479" s="46" t="n">
        <f aca="false">+X479-V479</f>
        <v>-34</v>
      </c>
      <c r="Z479" s="61" t="n">
        <f aca="false">+X479-W479</f>
        <v>0</v>
      </c>
      <c r="AA479" s="47" t="s">
        <v>69</v>
      </c>
      <c r="AB479" s="71"/>
      <c r="AD479" s="62" t="n">
        <v>309929</v>
      </c>
      <c r="AE479" s="62" t="n">
        <v>132899</v>
      </c>
      <c r="AF479" s="63" t="s">
        <v>52</v>
      </c>
      <c r="AG479" s="84" t="n">
        <v>0.045</v>
      </c>
      <c r="AH479" s="65"/>
      <c r="AI479" s="66" t="s">
        <v>53</v>
      </c>
      <c r="AJ479" s="66" t="s">
        <v>4</v>
      </c>
      <c r="AK479" s="57" t="s">
        <v>64</v>
      </c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  <c r="CE479" s="0"/>
      <c r="CF479" s="0"/>
      <c r="CG479" s="0"/>
      <c r="CH479" s="0"/>
      <c r="CI479" s="0"/>
      <c r="CJ479" s="0"/>
      <c r="CK479" s="0"/>
      <c r="CL479" s="0"/>
      <c r="CM479" s="0"/>
      <c r="CN479" s="0"/>
      <c r="CO479" s="0"/>
      <c r="CP479" s="0"/>
      <c r="CQ479" s="0"/>
      <c r="CR479" s="0"/>
      <c r="CS479" s="0"/>
      <c r="CT479" s="0"/>
      <c r="CU479" s="0"/>
      <c r="CV479" s="0"/>
      <c r="CW479" s="0"/>
      <c r="CX479" s="0"/>
      <c r="CY479" s="0"/>
      <c r="CZ479" s="0"/>
      <c r="DA479" s="0"/>
      <c r="DB479" s="0"/>
      <c r="DC479" s="0"/>
      <c r="DD479" s="0"/>
      <c r="DE479" s="0"/>
      <c r="DF479" s="0"/>
      <c r="DG479" s="0"/>
      <c r="DH479" s="0"/>
      <c r="DI479" s="0"/>
      <c r="DJ479" s="0"/>
      <c r="DK479" s="0"/>
      <c r="DL479" s="0"/>
      <c r="DM479" s="0"/>
      <c r="DN479" s="0"/>
      <c r="DO479" s="0"/>
      <c r="DP479" s="0"/>
      <c r="DQ479" s="0"/>
      <c r="DR479" s="0"/>
      <c r="DS479" s="0"/>
      <c r="DT479" s="0"/>
      <c r="DU479" s="0"/>
      <c r="DV479" s="0"/>
      <c r="DW479" s="0"/>
      <c r="DX479" s="0"/>
      <c r="DY479" s="0"/>
      <c r="DZ479" s="0"/>
      <c r="EA479" s="0"/>
      <c r="EB479" s="0"/>
      <c r="EC479" s="0"/>
      <c r="ED479" s="0"/>
      <c r="EE479" s="0"/>
      <c r="EF479" s="0"/>
      <c r="EG479" s="0"/>
      <c r="EH479" s="0"/>
      <c r="EI479" s="0"/>
      <c r="EJ479" s="0"/>
      <c r="EK479" s="0"/>
      <c r="EL479" s="0"/>
      <c r="EM479" s="0"/>
      <c r="EN479" s="0"/>
      <c r="EO479" s="0"/>
      <c r="EP479" s="0"/>
      <c r="EQ479" s="0"/>
      <c r="ER479" s="0"/>
      <c r="ES479" s="0"/>
      <c r="ET479" s="0"/>
      <c r="EU479" s="0"/>
      <c r="EV479" s="0"/>
      <c r="EW479" s="0"/>
      <c r="EX479" s="0"/>
      <c r="EY479" s="0"/>
      <c r="EZ479" s="0"/>
      <c r="FA479" s="0"/>
      <c r="FB479" s="0"/>
      <c r="FC479" s="0"/>
      <c r="FD479" s="0"/>
      <c r="FE479" s="0"/>
      <c r="FF479" s="0"/>
      <c r="FG479" s="0"/>
      <c r="FH479" s="0"/>
      <c r="FI479" s="0"/>
      <c r="FJ479" s="0"/>
      <c r="FK479" s="0"/>
      <c r="FL479" s="0"/>
      <c r="FM479" s="0"/>
      <c r="FN479" s="0"/>
      <c r="FO479" s="0"/>
      <c r="FP479" s="0"/>
      <c r="FQ479" s="0"/>
      <c r="FR479" s="0"/>
      <c r="FS479" s="0"/>
      <c r="FT479" s="0"/>
      <c r="FU479" s="0"/>
      <c r="FV479" s="0"/>
      <c r="FW479" s="0"/>
      <c r="FX479" s="0"/>
      <c r="FY479" s="0"/>
      <c r="FZ479" s="0"/>
      <c r="GA479" s="0"/>
      <c r="GB479" s="0"/>
      <c r="GC479" s="0"/>
      <c r="GD479" s="0"/>
      <c r="GE479" s="0"/>
      <c r="GF479" s="0"/>
      <c r="GG479" s="0"/>
      <c r="GH479" s="0"/>
      <c r="GI479" s="0"/>
      <c r="GJ479" s="0"/>
      <c r="GK479" s="0"/>
      <c r="GL479" s="0"/>
      <c r="GM479" s="0"/>
      <c r="GN479" s="0"/>
      <c r="GO479" s="0"/>
      <c r="GP479" s="0"/>
      <c r="GQ479" s="0"/>
      <c r="GR479" s="0"/>
      <c r="GS479" s="0"/>
      <c r="GT479" s="0"/>
      <c r="GU479" s="0"/>
      <c r="GV479" s="0"/>
      <c r="GW479" s="0"/>
      <c r="GX479" s="0"/>
      <c r="GY479" s="0"/>
      <c r="GZ479" s="0"/>
      <c r="HA479" s="0"/>
      <c r="HB479" s="0"/>
      <c r="HC479" s="0"/>
      <c r="HD479" s="0"/>
      <c r="HE479" s="0"/>
      <c r="HF479" s="0"/>
      <c r="HG479" s="0"/>
      <c r="HH479" s="0"/>
      <c r="HI479" s="0"/>
      <c r="HJ479" s="0"/>
      <c r="HK479" s="0"/>
      <c r="HL479" s="0"/>
      <c r="HM479" s="0"/>
      <c r="HN479" s="0"/>
      <c r="HO479" s="0"/>
      <c r="HP479" s="0"/>
      <c r="HQ479" s="0"/>
      <c r="HR479" s="0"/>
      <c r="HS479" s="0"/>
      <c r="HT479" s="0"/>
      <c r="HU479" s="0"/>
      <c r="HV479" s="0"/>
      <c r="HW479" s="0"/>
      <c r="HX479" s="0"/>
      <c r="HY479" s="0"/>
      <c r="HZ479" s="0"/>
      <c r="IA479" s="0"/>
      <c r="IB479" s="0"/>
      <c r="IC479" s="0"/>
      <c r="ID479" s="0"/>
      <c r="IE479" s="0"/>
      <c r="IF479" s="0"/>
      <c r="IG479" s="0"/>
      <c r="IH479" s="0"/>
      <c r="II479" s="0"/>
      <c r="IJ479" s="0"/>
      <c r="IK479" s="0"/>
      <c r="IL479" s="0"/>
      <c r="IM479" s="0"/>
      <c r="IN479" s="0"/>
      <c r="IO479" s="0"/>
      <c r="IP479" s="0"/>
      <c r="IQ479" s="0"/>
      <c r="IR479" s="0"/>
      <c r="IS479" s="0"/>
      <c r="IT479" s="0"/>
      <c r="IU479" s="0"/>
      <c r="IV479" s="0"/>
      <c r="IW479" s="0"/>
    </row>
    <row r="480" customFormat="false" ht="22.5" hidden="false" customHeight="false" outlineLevel="0" collapsed="false">
      <c r="A480" s="43"/>
      <c r="B480" s="11" t="s">
        <v>42</v>
      </c>
      <c r="E480" s="3" t="s">
        <v>978</v>
      </c>
      <c r="F480" s="3" t="s">
        <v>1380</v>
      </c>
      <c r="G480" s="6" t="s">
        <v>60</v>
      </c>
      <c r="H480" s="6" t="n">
        <v>9702</v>
      </c>
      <c r="I480" s="4" t="n">
        <v>555</v>
      </c>
      <c r="J480" s="4" t="s">
        <v>46</v>
      </c>
      <c r="L480" s="1" t="s">
        <v>47</v>
      </c>
      <c r="M480" s="3" t="s">
        <v>978</v>
      </c>
      <c r="N480" s="45"/>
      <c r="O480" s="1" t="s">
        <v>76</v>
      </c>
      <c r="Q480" s="1" t="n">
        <v>1697</v>
      </c>
      <c r="R480" s="1" t="n">
        <v>1627</v>
      </c>
      <c r="S480" s="14" t="n">
        <f aca="false">+R480-Q480</f>
        <v>-70</v>
      </c>
      <c r="T480" s="15" t="s">
        <v>165</v>
      </c>
      <c r="U480" s="1" t="n">
        <v>1489</v>
      </c>
      <c r="V480" s="1" t="n">
        <v>1470</v>
      </c>
      <c r="W480" s="1" t="n">
        <v>1460</v>
      </c>
      <c r="X480" s="1" t="n">
        <v>1451</v>
      </c>
      <c r="Y480" s="46" t="n">
        <f aca="false">+X480-V480</f>
        <v>-19</v>
      </c>
      <c r="Z480" s="14" t="n">
        <f aca="false">+X480-W480</f>
        <v>-9</v>
      </c>
      <c r="AA480" s="15" t="s">
        <v>1381</v>
      </c>
      <c r="AB480" s="48"/>
      <c r="AC480" s="45"/>
      <c r="AD480" s="5" t="n">
        <v>127293</v>
      </c>
      <c r="AE480" s="5" t="n">
        <v>125870</v>
      </c>
      <c r="AF480" s="49" t="s">
        <v>70</v>
      </c>
      <c r="AG480" s="50" t="n">
        <v>0.075</v>
      </c>
      <c r="AH480" s="51"/>
      <c r="AI480" s="52" t="s">
        <v>121</v>
      </c>
      <c r="AJ480" s="52" t="s">
        <v>4</v>
      </c>
      <c r="AK480" s="4" t="s">
        <v>1382</v>
      </c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  <c r="CE480" s="0"/>
      <c r="CF480" s="0"/>
      <c r="CG480" s="0"/>
      <c r="CH480" s="0"/>
      <c r="CI480" s="0"/>
      <c r="CJ480" s="0"/>
      <c r="CK480" s="0"/>
      <c r="CL480" s="0"/>
      <c r="CM480" s="0"/>
      <c r="CN480" s="0"/>
      <c r="CO480" s="0"/>
      <c r="CP480" s="0"/>
      <c r="CQ480" s="0"/>
      <c r="CR480" s="0"/>
      <c r="CS480" s="0"/>
      <c r="CT480" s="0"/>
      <c r="CU480" s="0"/>
      <c r="CV480" s="0"/>
      <c r="CW480" s="0"/>
      <c r="CX480" s="0"/>
      <c r="CY480" s="0"/>
      <c r="CZ480" s="0"/>
      <c r="DA480" s="0"/>
      <c r="DB480" s="0"/>
      <c r="DC480" s="0"/>
      <c r="DD480" s="0"/>
      <c r="DE480" s="0"/>
      <c r="DF480" s="0"/>
      <c r="DG480" s="0"/>
      <c r="DH480" s="0"/>
      <c r="DI480" s="0"/>
      <c r="DJ480" s="0"/>
      <c r="DK480" s="0"/>
      <c r="DL480" s="0"/>
      <c r="DM480" s="0"/>
      <c r="DN480" s="0"/>
      <c r="DO480" s="0"/>
      <c r="DP480" s="0"/>
      <c r="DQ480" s="0"/>
      <c r="DR480" s="0"/>
      <c r="DS480" s="0"/>
      <c r="DT480" s="0"/>
      <c r="DU480" s="0"/>
      <c r="DV480" s="0"/>
      <c r="DW480" s="0"/>
      <c r="DX480" s="0"/>
      <c r="DY480" s="0"/>
      <c r="DZ480" s="0"/>
      <c r="EA480" s="0"/>
      <c r="EB480" s="0"/>
      <c r="EC480" s="0"/>
      <c r="ED480" s="0"/>
      <c r="EE480" s="0"/>
      <c r="EF480" s="0"/>
      <c r="EG480" s="0"/>
      <c r="EH480" s="0"/>
      <c r="EI480" s="0"/>
      <c r="EJ480" s="0"/>
      <c r="EK480" s="0"/>
      <c r="EL480" s="0"/>
      <c r="EM480" s="0"/>
      <c r="EN480" s="0"/>
      <c r="EO480" s="0"/>
      <c r="EP480" s="0"/>
      <c r="EQ480" s="0"/>
      <c r="ER480" s="0"/>
      <c r="ES480" s="0"/>
      <c r="ET480" s="0"/>
      <c r="EU480" s="0"/>
      <c r="EV480" s="0"/>
      <c r="EW480" s="0"/>
      <c r="EX480" s="0"/>
      <c r="EY480" s="0"/>
      <c r="EZ480" s="0"/>
      <c r="FA480" s="0"/>
      <c r="FB480" s="0"/>
      <c r="FC480" s="0"/>
      <c r="FD480" s="0"/>
      <c r="FE480" s="0"/>
      <c r="FF480" s="0"/>
      <c r="FG480" s="0"/>
      <c r="FH480" s="0"/>
      <c r="FI480" s="0"/>
      <c r="FJ480" s="0"/>
      <c r="FK480" s="0"/>
      <c r="FL480" s="0"/>
      <c r="FM480" s="0"/>
      <c r="FN480" s="0"/>
      <c r="FO480" s="0"/>
      <c r="FP480" s="0"/>
      <c r="FQ480" s="0"/>
      <c r="FR480" s="0"/>
      <c r="FS480" s="0"/>
      <c r="FT480" s="0"/>
      <c r="FU480" s="0"/>
      <c r="FV480" s="0"/>
      <c r="FW480" s="0"/>
      <c r="FX480" s="0"/>
      <c r="FY480" s="0"/>
      <c r="FZ480" s="0"/>
      <c r="GA480" s="0"/>
      <c r="GB480" s="0"/>
      <c r="GC480" s="0"/>
      <c r="GD480" s="0"/>
      <c r="GE480" s="0"/>
      <c r="GF480" s="0"/>
      <c r="GG480" s="0"/>
      <c r="GH480" s="0"/>
      <c r="GI480" s="0"/>
      <c r="GJ480" s="0"/>
      <c r="GK480" s="0"/>
      <c r="GL480" s="0"/>
      <c r="GM480" s="0"/>
      <c r="GN480" s="0"/>
      <c r="GO480" s="0"/>
      <c r="GP480" s="0"/>
      <c r="GQ480" s="0"/>
      <c r="GR480" s="0"/>
      <c r="GS480" s="0"/>
      <c r="GT480" s="0"/>
      <c r="GU480" s="0"/>
      <c r="GV480" s="0"/>
      <c r="GW480" s="0"/>
      <c r="GX480" s="0"/>
      <c r="GY480" s="0"/>
      <c r="GZ480" s="0"/>
      <c r="HA480" s="0"/>
      <c r="HB480" s="0"/>
      <c r="HC480" s="0"/>
      <c r="HD480" s="0"/>
      <c r="HE480" s="0"/>
      <c r="HF480" s="0"/>
      <c r="HG480" s="0"/>
      <c r="HH480" s="0"/>
      <c r="HI480" s="0"/>
      <c r="HJ480" s="0"/>
      <c r="HK480" s="0"/>
      <c r="HL480" s="0"/>
      <c r="HM480" s="0"/>
      <c r="HN480" s="0"/>
      <c r="HO480" s="0"/>
      <c r="HP480" s="0"/>
      <c r="HQ480" s="0"/>
      <c r="HR480" s="0"/>
      <c r="HS480" s="0"/>
      <c r="HT480" s="0"/>
      <c r="HU480" s="0"/>
      <c r="HV480" s="0"/>
      <c r="HW480" s="0"/>
      <c r="HX480" s="0"/>
      <c r="HY480" s="0"/>
      <c r="HZ480" s="0"/>
      <c r="IA480" s="0"/>
      <c r="IB480" s="0"/>
      <c r="IC480" s="0"/>
      <c r="ID480" s="0"/>
      <c r="IE480" s="0"/>
      <c r="IF480" s="0"/>
      <c r="IG480" s="0"/>
      <c r="IH480" s="0"/>
      <c r="II480" s="0"/>
      <c r="IJ480" s="0"/>
      <c r="IK480" s="0"/>
      <c r="IL480" s="0"/>
      <c r="IM480" s="0"/>
      <c r="IN480" s="0"/>
      <c r="IO480" s="0"/>
      <c r="IP480" s="0"/>
      <c r="IQ480" s="0"/>
      <c r="IR480" s="0"/>
      <c r="IS480" s="0"/>
      <c r="IT480" s="0"/>
      <c r="IU480" s="0"/>
      <c r="IV480" s="0"/>
      <c r="IW480" s="0"/>
    </row>
    <row r="481" customFormat="false" ht="12.75" hidden="false" customHeight="false" outlineLevel="0" collapsed="false">
      <c r="A481" s="43"/>
      <c r="B481" s="11" t="n">
        <v>36423</v>
      </c>
      <c r="E481" s="68" t="s">
        <v>1383</v>
      </c>
      <c r="F481" s="68" t="s">
        <v>1384</v>
      </c>
      <c r="G481" s="6" t="s">
        <v>60</v>
      </c>
      <c r="H481" s="5" t="n">
        <v>9799</v>
      </c>
      <c r="I481" s="1"/>
      <c r="J481" s="69"/>
      <c r="K481" s="1"/>
      <c r="L481" s="68"/>
      <c r="M481" s="68" t="s">
        <v>1385</v>
      </c>
      <c r="N481" s="1" t="s">
        <v>152</v>
      </c>
      <c r="O481" s="1" t="s">
        <v>86</v>
      </c>
      <c r="Q481" s="1" t="n">
        <v>138</v>
      </c>
      <c r="R481" s="1" t="n">
        <v>138</v>
      </c>
      <c r="S481" s="14" t="n">
        <f aca="false">+R481-Q481</f>
        <v>0</v>
      </c>
      <c r="T481" s="15" t="s">
        <v>1033</v>
      </c>
      <c r="U481" s="1" t="n">
        <v>54</v>
      </c>
      <c r="V481" s="1" t="n">
        <v>54</v>
      </c>
      <c r="W481" s="1" t="n">
        <v>15</v>
      </c>
      <c r="X481" s="1" t="n">
        <v>15</v>
      </c>
      <c r="Y481" s="46" t="n">
        <f aca="false">+X481-V481</f>
        <v>-39</v>
      </c>
      <c r="Z481" s="14" t="n">
        <f aca="false">+X481-W481</f>
        <v>0</v>
      </c>
      <c r="AA481" s="47" t="s">
        <v>69</v>
      </c>
      <c r="AB481" s="48"/>
      <c r="AC481" s="45"/>
      <c r="AD481" s="5"/>
      <c r="AE481" s="5" t="n">
        <v>133121</v>
      </c>
      <c r="AF481" s="44" t="s">
        <v>70</v>
      </c>
      <c r="AG481" s="50"/>
      <c r="AH481" s="73"/>
      <c r="AI481" s="52"/>
      <c r="AJ481" s="52" t="s">
        <v>4</v>
      </c>
      <c r="AK481" s="1" t="s">
        <v>207</v>
      </c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  <c r="BC481" s="0"/>
      <c r="BD481" s="0"/>
      <c r="BE481" s="0"/>
      <c r="BF481" s="0"/>
      <c r="BG481" s="0"/>
      <c r="BH481" s="0"/>
      <c r="BI481" s="0"/>
      <c r="BJ481" s="0"/>
      <c r="BK481" s="0"/>
      <c r="BL481" s="0"/>
      <c r="BM481" s="0"/>
      <c r="BN481" s="0"/>
      <c r="BO481" s="0"/>
      <c r="BP481" s="0"/>
      <c r="BQ481" s="0"/>
      <c r="BR481" s="0"/>
      <c r="BS481" s="0"/>
      <c r="BT481" s="0"/>
      <c r="BU481" s="0"/>
      <c r="BV481" s="0"/>
      <c r="BW481" s="0"/>
      <c r="BX481" s="0"/>
      <c r="BY481" s="0"/>
      <c r="BZ481" s="0"/>
      <c r="CA481" s="0"/>
      <c r="CB481" s="0"/>
      <c r="CC481" s="0"/>
      <c r="CD481" s="0"/>
      <c r="CE481" s="0"/>
      <c r="CF481" s="0"/>
      <c r="CG481" s="0"/>
      <c r="CH481" s="0"/>
      <c r="CI481" s="0"/>
      <c r="CJ481" s="0"/>
      <c r="CK481" s="0"/>
      <c r="CL481" s="0"/>
      <c r="CM481" s="0"/>
      <c r="CN481" s="0"/>
      <c r="CO481" s="0"/>
      <c r="CP481" s="0"/>
      <c r="CQ481" s="0"/>
      <c r="CR481" s="0"/>
      <c r="CS481" s="0"/>
      <c r="CT481" s="0"/>
      <c r="CU481" s="0"/>
      <c r="CV481" s="0"/>
      <c r="CW481" s="0"/>
      <c r="CX481" s="0"/>
      <c r="CY481" s="0"/>
      <c r="CZ481" s="0"/>
      <c r="DA481" s="0"/>
      <c r="DB481" s="0"/>
      <c r="DC481" s="0"/>
      <c r="DD481" s="0"/>
      <c r="DE481" s="0"/>
      <c r="DF481" s="0"/>
      <c r="DG481" s="0"/>
      <c r="DH481" s="0"/>
      <c r="DI481" s="0"/>
      <c r="DJ481" s="0"/>
      <c r="DK481" s="0"/>
      <c r="DL481" s="0"/>
      <c r="DM481" s="0"/>
      <c r="DN481" s="0"/>
      <c r="DO481" s="0"/>
      <c r="DP481" s="0"/>
      <c r="DQ481" s="0"/>
      <c r="DR481" s="0"/>
      <c r="DS481" s="0"/>
      <c r="DT481" s="0"/>
      <c r="DU481" s="0"/>
      <c r="DV481" s="0"/>
      <c r="DW481" s="0"/>
      <c r="DX481" s="0"/>
      <c r="DY481" s="0"/>
      <c r="DZ481" s="0"/>
      <c r="EA481" s="0"/>
      <c r="EB481" s="0"/>
      <c r="EC481" s="0"/>
      <c r="ED481" s="0"/>
      <c r="EE481" s="0"/>
      <c r="EF481" s="0"/>
      <c r="EG481" s="0"/>
      <c r="EH481" s="0"/>
      <c r="EI481" s="0"/>
      <c r="EJ481" s="0"/>
      <c r="EK481" s="0"/>
      <c r="EL481" s="0"/>
      <c r="EM481" s="0"/>
      <c r="EN481" s="0"/>
      <c r="EO481" s="0"/>
      <c r="EP481" s="0"/>
      <c r="EQ481" s="0"/>
      <c r="ER481" s="0"/>
      <c r="ES481" s="0"/>
      <c r="ET481" s="0"/>
      <c r="EU481" s="0"/>
      <c r="EV481" s="0"/>
      <c r="EW481" s="0"/>
      <c r="EX481" s="0"/>
      <c r="EY481" s="0"/>
      <c r="EZ481" s="0"/>
      <c r="FA481" s="0"/>
      <c r="FB481" s="0"/>
      <c r="FC481" s="0"/>
      <c r="FD481" s="0"/>
      <c r="FE481" s="0"/>
      <c r="FF481" s="0"/>
      <c r="FG481" s="0"/>
      <c r="FH481" s="0"/>
      <c r="FI481" s="0"/>
      <c r="FJ481" s="0"/>
      <c r="FK481" s="0"/>
      <c r="FL481" s="0"/>
      <c r="FM481" s="0"/>
      <c r="FN481" s="0"/>
      <c r="FO481" s="0"/>
      <c r="FP481" s="0"/>
      <c r="FQ481" s="0"/>
      <c r="FR481" s="0"/>
      <c r="FS481" s="0"/>
      <c r="FT481" s="0"/>
      <c r="FU481" s="0"/>
      <c r="FV481" s="0"/>
      <c r="FW481" s="0"/>
      <c r="FX481" s="0"/>
      <c r="FY481" s="0"/>
      <c r="FZ481" s="0"/>
      <c r="GA481" s="0"/>
      <c r="GB481" s="0"/>
      <c r="GC481" s="0"/>
      <c r="GD481" s="0"/>
      <c r="GE481" s="0"/>
      <c r="GF481" s="0"/>
      <c r="GG481" s="0"/>
      <c r="GH481" s="0"/>
      <c r="GI481" s="0"/>
      <c r="GJ481" s="0"/>
      <c r="GK481" s="0"/>
      <c r="GL481" s="0"/>
      <c r="GM481" s="0"/>
      <c r="GN481" s="0"/>
      <c r="GO481" s="0"/>
      <c r="GP481" s="0"/>
      <c r="GQ481" s="0"/>
      <c r="GR481" s="0"/>
      <c r="GS481" s="0"/>
      <c r="GT481" s="0"/>
      <c r="GU481" s="0"/>
      <c r="GV481" s="0"/>
      <c r="GW481" s="0"/>
      <c r="GX481" s="0"/>
      <c r="GY481" s="0"/>
      <c r="GZ481" s="0"/>
      <c r="HA481" s="0"/>
      <c r="HB481" s="0"/>
      <c r="HC481" s="0"/>
      <c r="HD481" s="0"/>
      <c r="HE481" s="0"/>
      <c r="HF481" s="0"/>
      <c r="HG481" s="0"/>
      <c r="HH481" s="0"/>
      <c r="HI481" s="0"/>
      <c r="HJ481" s="0"/>
      <c r="HK481" s="0"/>
      <c r="HL481" s="0"/>
      <c r="HM481" s="0"/>
      <c r="HN481" s="0"/>
      <c r="HO481" s="0"/>
      <c r="HP481" s="0"/>
      <c r="HQ481" s="0"/>
      <c r="HR481" s="0"/>
      <c r="HS481" s="0"/>
      <c r="HT481" s="0"/>
      <c r="HU481" s="0"/>
      <c r="HV481" s="0"/>
      <c r="HW481" s="0"/>
      <c r="HX481" s="0"/>
      <c r="HY481" s="0"/>
      <c r="HZ481" s="0"/>
      <c r="IA481" s="0"/>
      <c r="IB481" s="0"/>
      <c r="IC481" s="0"/>
      <c r="ID481" s="0"/>
      <c r="IE481" s="0"/>
      <c r="IF481" s="0"/>
      <c r="IG481" s="0"/>
      <c r="IH481" s="0"/>
      <c r="II481" s="0"/>
      <c r="IJ481" s="0"/>
      <c r="IK481" s="0"/>
      <c r="IL481" s="0"/>
      <c r="IM481" s="0"/>
      <c r="IN481" s="0"/>
      <c r="IO481" s="0"/>
      <c r="IP481" s="0"/>
      <c r="IQ481" s="0"/>
      <c r="IR481" s="0"/>
      <c r="IS481" s="0"/>
      <c r="IT481" s="0"/>
      <c r="IU481" s="0"/>
      <c r="IV481" s="0"/>
      <c r="IW481" s="0"/>
    </row>
    <row r="482" customFormat="false" ht="12.75" hidden="false" customHeight="false" outlineLevel="0" collapsed="false">
      <c r="A482" s="43"/>
      <c r="B482" s="11" t="s">
        <v>42</v>
      </c>
      <c r="E482" s="3" t="s">
        <v>1386</v>
      </c>
      <c r="F482" s="3" t="s">
        <v>1387</v>
      </c>
      <c r="G482" s="6" t="s">
        <v>60</v>
      </c>
      <c r="H482" s="6" t="n">
        <v>5191</v>
      </c>
      <c r="I482" s="4" t="n">
        <v>601</v>
      </c>
      <c r="J482" s="4" t="s">
        <v>46</v>
      </c>
      <c r="L482" s="1" t="s">
        <v>47</v>
      </c>
      <c r="M482" s="3" t="s">
        <v>1388</v>
      </c>
      <c r="N482" s="45"/>
      <c r="O482" s="1" t="s">
        <v>98</v>
      </c>
      <c r="Q482" s="1" t="n">
        <v>179</v>
      </c>
      <c r="R482" s="1" t="n">
        <v>179</v>
      </c>
      <c r="S482" s="14" t="n">
        <f aca="false">+R482-Q482</f>
        <v>0</v>
      </c>
      <c r="T482" s="15" t="s">
        <v>63</v>
      </c>
      <c r="U482" s="1" t="n">
        <f aca="false">179+394</f>
        <v>573</v>
      </c>
      <c r="V482" s="1" t="n">
        <f aca="false">179+394</f>
        <v>573</v>
      </c>
      <c r="W482" s="1" t="n">
        <v>451</v>
      </c>
      <c r="X482" s="1" t="n">
        <v>451</v>
      </c>
      <c r="Y482" s="46" t="n">
        <f aca="false">+X482-V482</f>
        <v>-122</v>
      </c>
      <c r="Z482" s="14" t="n">
        <f aca="false">+X482-W482</f>
        <v>0</v>
      </c>
      <c r="AA482" s="15" t="s">
        <v>63</v>
      </c>
      <c r="AB482" s="15"/>
      <c r="AC482" s="45"/>
      <c r="AD482" s="5" t="n">
        <v>313290</v>
      </c>
      <c r="AE482" s="5" t="n">
        <v>138661</v>
      </c>
      <c r="AF482" s="49" t="s">
        <v>70</v>
      </c>
      <c r="AG482" s="50" t="n">
        <v>0.03</v>
      </c>
      <c r="AH482" s="51"/>
      <c r="AI482" s="52" t="s">
        <v>53</v>
      </c>
      <c r="AJ482" s="52" t="s">
        <v>4</v>
      </c>
      <c r="AK482" s="4" t="s">
        <v>1389</v>
      </c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  <c r="CE482" s="0"/>
      <c r="CF482" s="0"/>
      <c r="CG482" s="0"/>
      <c r="CH482" s="0"/>
      <c r="CI482" s="0"/>
      <c r="CJ482" s="0"/>
      <c r="CK482" s="0"/>
      <c r="CL482" s="0"/>
      <c r="CM482" s="0"/>
      <c r="CN482" s="0"/>
      <c r="CO482" s="0"/>
      <c r="CP482" s="0"/>
      <c r="CQ482" s="0"/>
      <c r="CR482" s="0"/>
      <c r="CS482" s="0"/>
      <c r="CT482" s="0"/>
      <c r="CU482" s="0"/>
      <c r="CV482" s="0"/>
      <c r="CW482" s="0"/>
      <c r="CX482" s="0"/>
      <c r="CY482" s="0"/>
      <c r="CZ482" s="0"/>
      <c r="DA482" s="0"/>
      <c r="DB482" s="0"/>
      <c r="DC482" s="0"/>
      <c r="DD482" s="0"/>
      <c r="DE482" s="0"/>
      <c r="DF482" s="0"/>
      <c r="DG482" s="0"/>
      <c r="DH482" s="0"/>
      <c r="DI482" s="0"/>
      <c r="DJ482" s="0"/>
      <c r="DK482" s="0"/>
      <c r="DL482" s="0"/>
      <c r="DM482" s="0"/>
      <c r="DN482" s="0"/>
      <c r="DO482" s="0"/>
      <c r="DP482" s="0"/>
      <c r="DQ482" s="0"/>
      <c r="DR482" s="0"/>
      <c r="DS482" s="0"/>
      <c r="DT482" s="0"/>
      <c r="DU482" s="0"/>
      <c r="DV482" s="0"/>
      <c r="DW482" s="0"/>
      <c r="DX482" s="0"/>
      <c r="DY482" s="0"/>
      <c r="DZ482" s="0"/>
      <c r="EA482" s="0"/>
      <c r="EB482" s="0"/>
      <c r="EC482" s="0"/>
      <c r="ED482" s="0"/>
      <c r="EE482" s="0"/>
      <c r="EF482" s="0"/>
      <c r="EG482" s="0"/>
      <c r="EH482" s="0"/>
      <c r="EI482" s="0"/>
      <c r="EJ482" s="0"/>
      <c r="EK482" s="0"/>
      <c r="EL482" s="0"/>
      <c r="EM482" s="0"/>
      <c r="EN482" s="0"/>
      <c r="EO482" s="0"/>
      <c r="EP482" s="0"/>
      <c r="EQ482" s="0"/>
      <c r="ER482" s="0"/>
      <c r="ES482" s="0"/>
      <c r="ET482" s="0"/>
      <c r="EU482" s="0"/>
      <c r="EV482" s="0"/>
      <c r="EW482" s="0"/>
      <c r="EX482" s="0"/>
      <c r="EY482" s="0"/>
      <c r="EZ482" s="0"/>
      <c r="FA482" s="0"/>
      <c r="FB482" s="0"/>
      <c r="FC482" s="0"/>
      <c r="FD482" s="0"/>
      <c r="FE482" s="0"/>
      <c r="FF482" s="0"/>
      <c r="FG482" s="0"/>
      <c r="FH482" s="0"/>
      <c r="FI482" s="0"/>
      <c r="FJ482" s="0"/>
      <c r="FK482" s="0"/>
      <c r="FL482" s="0"/>
      <c r="FM482" s="0"/>
      <c r="FN482" s="0"/>
      <c r="FO482" s="0"/>
      <c r="FP482" s="0"/>
      <c r="FQ482" s="0"/>
      <c r="FR482" s="0"/>
      <c r="FS482" s="0"/>
      <c r="FT482" s="0"/>
      <c r="FU482" s="0"/>
      <c r="FV482" s="0"/>
      <c r="FW482" s="0"/>
      <c r="FX482" s="0"/>
      <c r="FY482" s="0"/>
      <c r="FZ482" s="0"/>
      <c r="GA482" s="0"/>
      <c r="GB482" s="0"/>
      <c r="GC482" s="0"/>
      <c r="GD482" s="0"/>
      <c r="GE482" s="0"/>
      <c r="GF482" s="0"/>
      <c r="GG482" s="0"/>
      <c r="GH482" s="0"/>
      <c r="GI482" s="0"/>
      <c r="GJ482" s="0"/>
      <c r="GK482" s="0"/>
      <c r="GL482" s="0"/>
      <c r="GM482" s="0"/>
      <c r="GN482" s="0"/>
      <c r="GO482" s="0"/>
      <c r="GP482" s="0"/>
      <c r="GQ482" s="0"/>
      <c r="GR482" s="0"/>
      <c r="GS482" s="0"/>
      <c r="GT482" s="0"/>
      <c r="GU482" s="0"/>
      <c r="GV482" s="0"/>
      <c r="GW482" s="0"/>
      <c r="GX482" s="0"/>
      <c r="GY482" s="0"/>
      <c r="GZ482" s="0"/>
      <c r="HA482" s="0"/>
      <c r="HB482" s="0"/>
      <c r="HC482" s="0"/>
      <c r="HD482" s="0"/>
      <c r="HE482" s="0"/>
      <c r="HF482" s="0"/>
      <c r="HG482" s="0"/>
      <c r="HH482" s="0"/>
      <c r="HI482" s="0"/>
      <c r="HJ482" s="0"/>
      <c r="HK482" s="0"/>
      <c r="HL482" s="0"/>
      <c r="HM482" s="0"/>
      <c r="HN482" s="0"/>
      <c r="HO482" s="0"/>
      <c r="HP482" s="0"/>
      <c r="HQ482" s="0"/>
      <c r="HR482" s="0"/>
      <c r="HS482" s="0"/>
      <c r="HT482" s="0"/>
      <c r="HU482" s="0"/>
      <c r="HV482" s="0"/>
      <c r="HW482" s="0"/>
      <c r="HX482" s="0"/>
      <c r="HY482" s="0"/>
      <c r="HZ482" s="0"/>
      <c r="IA482" s="0"/>
      <c r="IB482" s="0"/>
      <c r="IC482" s="0"/>
      <c r="ID482" s="0"/>
      <c r="IE482" s="0"/>
      <c r="IF482" s="0"/>
      <c r="IG482" s="0"/>
      <c r="IH482" s="0"/>
      <c r="II482" s="0"/>
      <c r="IJ482" s="0"/>
      <c r="IK482" s="0"/>
      <c r="IL482" s="0"/>
      <c r="IM482" s="0"/>
      <c r="IN482" s="0"/>
      <c r="IO482" s="0"/>
      <c r="IP482" s="0"/>
      <c r="IQ482" s="0"/>
      <c r="IR482" s="0"/>
      <c r="IS482" s="0"/>
      <c r="IT482" s="0"/>
      <c r="IU482" s="0"/>
      <c r="IV482" s="0"/>
      <c r="IW482" s="0"/>
    </row>
    <row r="483" customFormat="false" ht="12.75" hidden="false" customHeight="false" outlineLevel="0" collapsed="false">
      <c r="A483" s="43"/>
      <c r="B483" s="11" t="s">
        <v>42</v>
      </c>
      <c r="E483" s="3" t="s">
        <v>1390</v>
      </c>
      <c r="F483" s="3" t="s">
        <v>1391</v>
      </c>
      <c r="G483" s="6" t="s">
        <v>60</v>
      </c>
      <c r="H483" s="6" t="n">
        <v>2650</v>
      </c>
      <c r="I483" s="4" t="n">
        <v>757</v>
      </c>
      <c r="J483" s="4" t="s">
        <v>46</v>
      </c>
      <c r="L483" s="1" t="s">
        <v>47</v>
      </c>
      <c r="M483" s="3" t="s">
        <v>1392</v>
      </c>
      <c r="N483" s="45"/>
      <c r="O483" s="1" t="s">
        <v>62</v>
      </c>
      <c r="Q483" s="1" t="n">
        <v>11</v>
      </c>
      <c r="R483" s="1" t="n">
        <v>11</v>
      </c>
      <c r="S483" s="14" t="n">
        <f aca="false">+R483-Q483</f>
        <v>0</v>
      </c>
      <c r="T483" s="15" t="s">
        <v>63</v>
      </c>
      <c r="U483" s="1" t="n">
        <v>15</v>
      </c>
      <c r="V483" s="1" t="n">
        <v>15</v>
      </c>
      <c r="W483" s="1" t="n">
        <v>11</v>
      </c>
      <c r="X483" s="1" t="n">
        <v>11</v>
      </c>
      <c r="Y483" s="46" t="n">
        <f aca="false">+X483-V483</f>
        <v>-4</v>
      </c>
      <c r="Z483" s="14" t="n">
        <f aca="false">+X483-W483</f>
        <v>0</v>
      </c>
      <c r="AA483" s="47" t="s">
        <v>69</v>
      </c>
      <c r="AB483" s="48"/>
      <c r="AC483" s="45"/>
      <c r="AD483" s="5" t="n">
        <v>309798</v>
      </c>
      <c r="AE483" s="5" t="n">
        <v>139092</v>
      </c>
      <c r="AF483" s="49" t="s">
        <v>52</v>
      </c>
      <c r="AG483" s="50" t="n">
        <v>0.06</v>
      </c>
      <c r="AH483" s="51"/>
      <c r="AI483" s="52" t="s">
        <v>53</v>
      </c>
      <c r="AJ483" s="52" t="s">
        <v>4</v>
      </c>
      <c r="AK483" s="4" t="s">
        <v>64</v>
      </c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  <c r="CE483" s="0"/>
      <c r="CF483" s="0"/>
      <c r="CG483" s="0"/>
      <c r="CH483" s="0"/>
      <c r="CI483" s="0"/>
      <c r="CJ483" s="0"/>
      <c r="CK483" s="0"/>
      <c r="CL483" s="0"/>
      <c r="CM483" s="0"/>
      <c r="CN483" s="0"/>
      <c r="CO483" s="0"/>
      <c r="CP483" s="0"/>
      <c r="CQ483" s="0"/>
      <c r="CR483" s="0"/>
      <c r="CS483" s="0"/>
      <c r="CT483" s="0"/>
      <c r="CU483" s="0"/>
      <c r="CV483" s="0"/>
      <c r="CW483" s="0"/>
      <c r="CX483" s="0"/>
      <c r="CY483" s="0"/>
      <c r="CZ483" s="0"/>
      <c r="DA483" s="0"/>
      <c r="DB483" s="0"/>
      <c r="DC483" s="0"/>
      <c r="DD483" s="0"/>
      <c r="DE483" s="0"/>
      <c r="DF483" s="0"/>
      <c r="DG483" s="0"/>
      <c r="DH483" s="0"/>
      <c r="DI483" s="0"/>
      <c r="DJ483" s="0"/>
      <c r="DK483" s="0"/>
      <c r="DL483" s="0"/>
      <c r="DM483" s="0"/>
      <c r="DN483" s="0"/>
      <c r="DO483" s="0"/>
      <c r="DP483" s="0"/>
      <c r="DQ483" s="0"/>
      <c r="DR483" s="0"/>
      <c r="DS483" s="0"/>
      <c r="DT483" s="0"/>
      <c r="DU483" s="0"/>
      <c r="DV483" s="0"/>
      <c r="DW483" s="0"/>
      <c r="DX483" s="0"/>
      <c r="DY483" s="0"/>
      <c r="DZ483" s="0"/>
      <c r="EA483" s="0"/>
      <c r="EB483" s="0"/>
      <c r="EC483" s="0"/>
      <c r="ED483" s="0"/>
      <c r="EE483" s="0"/>
      <c r="EF483" s="0"/>
      <c r="EG483" s="0"/>
      <c r="EH483" s="0"/>
      <c r="EI483" s="0"/>
      <c r="EJ483" s="0"/>
      <c r="EK483" s="0"/>
      <c r="EL483" s="0"/>
      <c r="EM483" s="0"/>
      <c r="EN483" s="0"/>
      <c r="EO483" s="0"/>
      <c r="EP483" s="0"/>
      <c r="EQ483" s="0"/>
      <c r="ER483" s="0"/>
      <c r="ES483" s="0"/>
      <c r="ET483" s="0"/>
      <c r="EU483" s="0"/>
      <c r="EV483" s="0"/>
      <c r="EW483" s="0"/>
      <c r="EX483" s="0"/>
      <c r="EY483" s="0"/>
      <c r="EZ483" s="0"/>
      <c r="FA483" s="0"/>
      <c r="FB483" s="0"/>
      <c r="FC483" s="0"/>
      <c r="FD483" s="0"/>
      <c r="FE483" s="0"/>
      <c r="FF483" s="0"/>
      <c r="FG483" s="0"/>
      <c r="FH483" s="0"/>
      <c r="FI483" s="0"/>
      <c r="FJ483" s="0"/>
      <c r="FK483" s="0"/>
      <c r="FL483" s="0"/>
      <c r="FM483" s="0"/>
      <c r="FN483" s="0"/>
      <c r="FO483" s="0"/>
      <c r="FP483" s="0"/>
      <c r="FQ483" s="0"/>
      <c r="FR483" s="0"/>
      <c r="FS483" s="0"/>
      <c r="FT483" s="0"/>
      <c r="FU483" s="0"/>
      <c r="FV483" s="0"/>
      <c r="FW483" s="0"/>
      <c r="FX483" s="0"/>
      <c r="FY483" s="0"/>
      <c r="FZ483" s="0"/>
      <c r="GA483" s="0"/>
      <c r="GB483" s="0"/>
      <c r="GC483" s="0"/>
      <c r="GD483" s="0"/>
      <c r="GE483" s="0"/>
      <c r="GF483" s="0"/>
      <c r="GG483" s="0"/>
      <c r="GH483" s="0"/>
      <c r="GI483" s="0"/>
      <c r="GJ483" s="0"/>
      <c r="GK483" s="0"/>
      <c r="GL483" s="0"/>
      <c r="GM483" s="0"/>
      <c r="GN483" s="0"/>
      <c r="GO483" s="0"/>
      <c r="GP483" s="0"/>
      <c r="GQ483" s="0"/>
      <c r="GR483" s="0"/>
      <c r="GS483" s="0"/>
      <c r="GT483" s="0"/>
      <c r="GU483" s="0"/>
      <c r="GV483" s="0"/>
      <c r="GW483" s="0"/>
      <c r="GX483" s="0"/>
      <c r="GY483" s="0"/>
      <c r="GZ483" s="0"/>
      <c r="HA483" s="0"/>
      <c r="HB483" s="0"/>
      <c r="HC483" s="0"/>
      <c r="HD483" s="0"/>
      <c r="HE483" s="0"/>
      <c r="HF483" s="0"/>
      <c r="HG483" s="0"/>
      <c r="HH483" s="0"/>
      <c r="HI483" s="0"/>
      <c r="HJ483" s="0"/>
      <c r="HK483" s="0"/>
      <c r="HL483" s="0"/>
      <c r="HM483" s="0"/>
      <c r="HN483" s="0"/>
      <c r="HO483" s="0"/>
      <c r="HP483" s="0"/>
      <c r="HQ483" s="0"/>
      <c r="HR483" s="0"/>
      <c r="HS483" s="0"/>
      <c r="HT483" s="0"/>
      <c r="HU483" s="0"/>
      <c r="HV483" s="0"/>
      <c r="HW483" s="0"/>
      <c r="HX483" s="0"/>
      <c r="HY483" s="0"/>
      <c r="HZ483" s="0"/>
      <c r="IA483" s="0"/>
      <c r="IB483" s="0"/>
      <c r="IC483" s="0"/>
      <c r="ID483" s="0"/>
      <c r="IE483" s="0"/>
      <c r="IF483" s="0"/>
      <c r="IG483" s="0"/>
      <c r="IH483" s="0"/>
      <c r="II483" s="0"/>
      <c r="IJ483" s="0"/>
      <c r="IK483" s="0"/>
      <c r="IL483" s="0"/>
      <c r="IM483" s="0"/>
      <c r="IN483" s="0"/>
      <c r="IO483" s="0"/>
      <c r="IP483" s="0"/>
      <c r="IQ483" s="0"/>
      <c r="IR483" s="0"/>
      <c r="IS483" s="0"/>
      <c r="IT483" s="0"/>
      <c r="IU483" s="0"/>
      <c r="IV483" s="0"/>
      <c r="IW483" s="0"/>
    </row>
    <row r="484" customFormat="false" ht="12.75" hidden="false" customHeight="false" outlineLevel="0" collapsed="false">
      <c r="A484" s="43"/>
      <c r="B484" s="11" t="n">
        <v>36325</v>
      </c>
      <c r="E484" s="89" t="s">
        <v>1393</v>
      </c>
      <c r="F484" s="115" t="s">
        <v>1394</v>
      </c>
      <c r="G484" s="6" t="s">
        <v>60</v>
      </c>
      <c r="H484" s="117" t="n">
        <v>9823</v>
      </c>
      <c r="I484" s="1"/>
      <c r="J484" s="69"/>
      <c r="K484" s="1"/>
      <c r="L484" s="68"/>
      <c r="M484" s="68" t="s">
        <v>151</v>
      </c>
      <c r="N484" s="1" t="s">
        <v>152</v>
      </c>
      <c r="O484" s="72" t="s">
        <v>86</v>
      </c>
      <c r="Q484" s="1"/>
      <c r="R484" s="14"/>
      <c r="S484" s="14" t="n">
        <f aca="false">+R484-Q484</f>
        <v>0</v>
      </c>
      <c r="T484" s="15" t="s">
        <v>153</v>
      </c>
      <c r="U484" s="74" t="n">
        <v>0</v>
      </c>
      <c r="V484" s="74" t="n">
        <v>500</v>
      </c>
      <c r="W484" s="74" t="n">
        <v>241</v>
      </c>
      <c r="X484" s="74" t="n">
        <v>241</v>
      </c>
      <c r="Y484" s="46" t="n">
        <f aca="false">+X484-V484</f>
        <v>-259</v>
      </c>
      <c r="Z484" s="14" t="n">
        <f aca="false">+X484-W484</f>
        <v>0</v>
      </c>
      <c r="AA484" s="42" t="s">
        <v>1395</v>
      </c>
      <c r="AB484" s="125"/>
      <c r="AC484" s="126"/>
      <c r="AD484" s="117"/>
      <c r="AE484" s="117" t="s">
        <v>202</v>
      </c>
      <c r="AF484" s="127" t="s">
        <v>70</v>
      </c>
      <c r="AG484" s="50" t="n">
        <v>0.065</v>
      </c>
      <c r="AH484" s="73"/>
      <c r="AI484" s="52" t="s">
        <v>53</v>
      </c>
      <c r="AJ484" s="52" t="s">
        <v>4</v>
      </c>
      <c r="AK484" s="74" t="s">
        <v>473</v>
      </c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  <c r="CE484" s="0"/>
      <c r="CF484" s="0"/>
      <c r="CG484" s="0"/>
      <c r="CH484" s="0"/>
      <c r="CI484" s="0"/>
      <c r="CJ484" s="0"/>
      <c r="CK484" s="0"/>
      <c r="CL484" s="0"/>
      <c r="CM484" s="0"/>
      <c r="CN484" s="0"/>
      <c r="CO484" s="0"/>
      <c r="CP484" s="0"/>
      <c r="CQ484" s="0"/>
      <c r="CR484" s="0"/>
      <c r="CS484" s="0"/>
      <c r="CT484" s="0"/>
      <c r="CU484" s="0"/>
      <c r="CV484" s="0"/>
      <c r="CW484" s="0"/>
      <c r="CX484" s="0"/>
      <c r="CY484" s="0"/>
      <c r="CZ484" s="0"/>
      <c r="DA484" s="0"/>
      <c r="DB484" s="0"/>
      <c r="DC484" s="0"/>
      <c r="DD484" s="0"/>
      <c r="DE484" s="0"/>
      <c r="DF484" s="0"/>
      <c r="DG484" s="0"/>
      <c r="DH484" s="0"/>
      <c r="DI484" s="0"/>
      <c r="DJ484" s="0"/>
      <c r="DK484" s="0"/>
      <c r="DL484" s="0"/>
      <c r="DM484" s="0"/>
      <c r="DN484" s="0"/>
      <c r="DO484" s="0"/>
      <c r="DP484" s="0"/>
      <c r="DQ484" s="0"/>
      <c r="DR484" s="0"/>
      <c r="DS484" s="0"/>
      <c r="DT484" s="0"/>
      <c r="DU484" s="0"/>
      <c r="DV484" s="0"/>
      <c r="DW484" s="0"/>
      <c r="DX484" s="0"/>
      <c r="DY484" s="0"/>
      <c r="DZ484" s="0"/>
      <c r="EA484" s="0"/>
      <c r="EB484" s="0"/>
      <c r="EC484" s="0"/>
      <c r="ED484" s="0"/>
      <c r="EE484" s="0"/>
      <c r="EF484" s="0"/>
      <c r="EG484" s="0"/>
      <c r="EH484" s="0"/>
      <c r="EI484" s="0"/>
      <c r="EJ484" s="0"/>
      <c r="EK484" s="0"/>
      <c r="EL484" s="0"/>
      <c r="EM484" s="0"/>
      <c r="EN484" s="0"/>
      <c r="EO484" s="0"/>
      <c r="EP484" s="0"/>
      <c r="EQ484" s="0"/>
      <c r="ER484" s="0"/>
      <c r="ES484" s="0"/>
      <c r="ET484" s="0"/>
      <c r="EU484" s="0"/>
      <c r="EV484" s="0"/>
      <c r="EW484" s="0"/>
      <c r="EX484" s="0"/>
      <c r="EY484" s="0"/>
      <c r="EZ484" s="0"/>
      <c r="FA484" s="0"/>
      <c r="FB484" s="0"/>
      <c r="FC484" s="0"/>
      <c r="FD484" s="0"/>
      <c r="FE484" s="0"/>
      <c r="FF484" s="0"/>
      <c r="FG484" s="0"/>
      <c r="FH484" s="0"/>
      <c r="FI484" s="0"/>
      <c r="FJ484" s="0"/>
      <c r="FK484" s="0"/>
      <c r="FL484" s="0"/>
      <c r="FM484" s="0"/>
      <c r="FN484" s="0"/>
      <c r="FO484" s="0"/>
      <c r="FP484" s="0"/>
      <c r="FQ484" s="0"/>
      <c r="FR484" s="0"/>
      <c r="FS484" s="0"/>
      <c r="FT484" s="0"/>
      <c r="FU484" s="0"/>
      <c r="FV484" s="0"/>
      <c r="FW484" s="0"/>
      <c r="FX484" s="0"/>
      <c r="FY484" s="0"/>
      <c r="FZ484" s="0"/>
      <c r="GA484" s="0"/>
      <c r="GB484" s="0"/>
      <c r="GC484" s="0"/>
      <c r="GD484" s="0"/>
      <c r="GE484" s="0"/>
      <c r="GF484" s="0"/>
      <c r="GG484" s="0"/>
      <c r="GH484" s="0"/>
      <c r="GI484" s="0"/>
      <c r="GJ484" s="0"/>
      <c r="GK484" s="0"/>
      <c r="GL484" s="0"/>
      <c r="GM484" s="0"/>
      <c r="GN484" s="0"/>
      <c r="GO484" s="0"/>
      <c r="GP484" s="0"/>
      <c r="GQ484" s="0"/>
      <c r="GR484" s="0"/>
      <c r="GS484" s="0"/>
      <c r="GT484" s="0"/>
      <c r="GU484" s="0"/>
      <c r="GV484" s="0"/>
      <c r="GW484" s="0"/>
      <c r="GX484" s="0"/>
      <c r="GY484" s="0"/>
      <c r="GZ484" s="0"/>
      <c r="HA484" s="0"/>
      <c r="HB484" s="0"/>
      <c r="HC484" s="0"/>
      <c r="HD484" s="0"/>
      <c r="HE484" s="0"/>
      <c r="HF484" s="0"/>
      <c r="HG484" s="0"/>
      <c r="HH484" s="0"/>
      <c r="HI484" s="0"/>
      <c r="HJ484" s="0"/>
      <c r="HK484" s="0"/>
      <c r="HL484" s="0"/>
      <c r="HM484" s="0"/>
      <c r="HN484" s="0"/>
      <c r="HO484" s="0"/>
      <c r="HP484" s="0"/>
      <c r="HQ484" s="0"/>
      <c r="HR484" s="0"/>
      <c r="HS484" s="0"/>
      <c r="HT484" s="0"/>
      <c r="HU484" s="0"/>
      <c r="HV484" s="0"/>
      <c r="HW484" s="0"/>
      <c r="HX484" s="0"/>
      <c r="HY484" s="0"/>
      <c r="HZ484" s="0"/>
      <c r="IA484" s="0"/>
      <c r="IB484" s="0"/>
      <c r="IC484" s="0"/>
      <c r="ID484" s="0"/>
      <c r="IE484" s="0"/>
      <c r="IF484" s="0"/>
      <c r="IG484" s="0"/>
      <c r="IH484" s="0"/>
      <c r="II484" s="0"/>
      <c r="IJ484" s="0"/>
      <c r="IK484" s="0"/>
      <c r="IL484" s="0"/>
      <c r="IM484" s="0"/>
      <c r="IN484" s="0"/>
      <c r="IO484" s="0"/>
      <c r="IP484" s="0"/>
      <c r="IQ484" s="0"/>
      <c r="IR484" s="0"/>
      <c r="IS484" s="0"/>
      <c r="IT484" s="0"/>
      <c r="IU484" s="0"/>
      <c r="IV484" s="0"/>
      <c r="IW484" s="0"/>
    </row>
    <row r="485" customFormat="false" ht="12.75" hidden="false" customHeight="false" outlineLevel="0" collapsed="false">
      <c r="A485" s="54"/>
      <c r="B485" s="55" t="n">
        <v>36325</v>
      </c>
      <c r="C485" s="56"/>
      <c r="D485" s="57"/>
      <c r="E485" s="89" t="s">
        <v>1393</v>
      </c>
      <c r="F485" s="89" t="s">
        <v>1396</v>
      </c>
      <c r="G485" s="58" t="s">
        <v>60</v>
      </c>
      <c r="H485" s="91" t="n">
        <v>9825</v>
      </c>
      <c r="I485" s="53"/>
      <c r="J485" s="79"/>
      <c r="K485" s="53"/>
      <c r="L485" s="70"/>
      <c r="M485" s="70" t="s">
        <v>151</v>
      </c>
      <c r="N485" s="53" t="s">
        <v>152</v>
      </c>
      <c r="O485" s="72" t="s">
        <v>86</v>
      </c>
      <c r="P485" s="60"/>
      <c r="Q485" s="53"/>
      <c r="R485" s="61"/>
      <c r="S485" s="61" t="n">
        <f aca="false">+R485-Q485</f>
        <v>0</v>
      </c>
      <c r="T485" s="47" t="s">
        <v>153</v>
      </c>
      <c r="U485" s="72" t="n">
        <v>0</v>
      </c>
      <c r="V485" s="74" t="n">
        <v>500</v>
      </c>
      <c r="W485" s="72" t="n">
        <v>474</v>
      </c>
      <c r="X485" s="72" t="n">
        <v>474</v>
      </c>
      <c r="Y485" s="46" t="n">
        <f aca="false">+X485-V485</f>
        <v>-26</v>
      </c>
      <c r="Z485" s="61" t="n">
        <f aca="false">+X485-W485</f>
        <v>0</v>
      </c>
      <c r="AA485" s="42" t="s">
        <v>1395</v>
      </c>
      <c r="AB485" s="141"/>
      <c r="AC485" s="83"/>
      <c r="AD485" s="91"/>
      <c r="AE485" s="91" t="s">
        <v>202</v>
      </c>
      <c r="AF485" s="143" t="s">
        <v>70</v>
      </c>
      <c r="AG485" s="64" t="n">
        <v>0.065</v>
      </c>
      <c r="AH485" s="80"/>
      <c r="AI485" s="66" t="s">
        <v>53</v>
      </c>
      <c r="AJ485" s="66" t="s">
        <v>4</v>
      </c>
      <c r="AK485" s="72"/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  <c r="BC485" s="0"/>
      <c r="BD485" s="0"/>
      <c r="BE485" s="0"/>
      <c r="BF485" s="0"/>
      <c r="BG485" s="0"/>
      <c r="BH485" s="0"/>
      <c r="BI485" s="0"/>
      <c r="BJ485" s="0"/>
      <c r="BK485" s="0"/>
      <c r="BL485" s="0"/>
      <c r="BM485" s="0"/>
      <c r="BN485" s="0"/>
      <c r="BO485" s="0"/>
      <c r="BP485" s="0"/>
      <c r="BQ485" s="0"/>
      <c r="BR485" s="0"/>
      <c r="BS485" s="0"/>
      <c r="BT485" s="0"/>
      <c r="BU485" s="0"/>
      <c r="BV485" s="0"/>
      <c r="BW485" s="0"/>
      <c r="BX485" s="0"/>
      <c r="BY485" s="0"/>
      <c r="BZ485" s="0"/>
      <c r="CA485" s="0"/>
      <c r="CB485" s="0"/>
      <c r="CC485" s="0"/>
      <c r="CD485" s="0"/>
      <c r="CE485" s="0"/>
      <c r="CF485" s="0"/>
      <c r="CG485" s="0"/>
      <c r="CH485" s="0"/>
      <c r="CI485" s="0"/>
      <c r="CJ485" s="0"/>
      <c r="CK485" s="0"/>
      <c r="CL485" s="0"/>
      <c r="CM485" s="0"/>
      <c r="CN485" s="0"/>
      <c r="CO485" s="0"/>
      <c r="CP485" s="0"/>
      <c r="CQ485" s="0"/>
      <c r="CR485" s="0"/>
      <c r="CS485" s="0"/>
      <c r="CT485" s="0"/>
      <c r="CU485" s="0"/>
      <c r="CV485" s="0"/>
      <c r="CW485" s="0"/>
      <c r="CX485" s="0"/>
      <c r="CY485" s="0"/>
      <c r="CZ485" s="0"/>
      <c r="DA485" s="0"/>
      <c r="DB485" s="0"/>
      <c r="DC485" s="0"/>
      <c r="DD485" s="0"/>
      <c r="DE485" s="0"/>
      <c r="DF485" s="0"/>
      <c r="DG485" s="0"/>
      <c r="DH485" s="0"/>
      <c r="DI485" s="0"/>
      <c r="DJ485" s="0"/>
      <c r="DK485" s="0"/>
      <c r="DL485" s="0"/>
      <c r="DM485" s="0"/>
      <c r="DN485" s="0"/>
      <c r="DO485" s="0"/>
      <c r="DP485" s="0"/>
      <c r="DQ485" s="0"/>
      <c r="DR485" s="0"/>
      <c r="DS485" s="0"/>
      <c r="DT485" s="0"/>
      <c r="DU485" s="0"/>
      <c r="DV485" s="0"/>
      <c r="DW485" s="0"/>
      <c r="DX485" s="0"/>
      <c r="DY485" s="0"/>
      <c r="DZ485" s="0"/>
      <c r="EA485" s="0"/>
      <c r="EB485" s="0"/>
      <c r="EC485" s="0"/>
      <c r="ED485" s="0"/>
      <c r="EE485" s="0"/>
      <c r="EF485" s="0"/>
      <c r="EG485" s="0"/>
      <c r="EH485" s="0"/>
      <c r="EI485" s="0"/>
      <c r="EJ485" s="0"/>
      <c r="EK485" s="0"/>
      <c r="EL485" s="0"/>
      <c r="EM485" s="0"/>
      <c r="EN485" s="0"/>
      <c r="EO485" s="0"/>
      <c r="EP485" s="0"/>
      <c r="EQ485" s="0"/>
      <c r="ER485" s="0"/>
      <c r="ES485" s="0"/>
      <c r="ET485" s="0"/>
      <c r="EU485" s="0"/>
      <c r="EV485" s="0"/>
      <c r="EW485" s="0"/>
      <c r="EX485" s="0"/>
      <c r="EY485" s="0"/>
      <c r="EZ485" s="0"/>
      <c r="FA485" s="0"/>
      <c r="FB485" s="0"/>
      <c r="FC485" s="0"/>
      <c r="FD485" s="0"/>
      <c r="FE485" s="0"/>
      <c r="FF485" s="0"/>
      <c r="FG485" s="0"/>
      <c r="FH485" s="0"/>
      <c r="FI485" s="0"/>
      <c r="FJ485" s="0"/>
      <c r="FK485" s="0"/>
      <c r="FL485" s="0"/>
      <c r="FM485" s="0"/>
      <c r="FN485" s="0"/>
      <c r="FO485" s="0"/>
      <c r="FP485" s="0"/>
      <c r="FQ485" s="0"/>
      <c r="FR485" s="0"/>
      <c r="FS485" s="0"/>
      <c r="FT485" s="0"/>
      <c r="FU485" s="0"/>
      <c r="FV485" s="0"/>
      <c r="FW485" s="0"/>
      <c r="FX485" s="0"/>
      <c r="FY485" s="0"/>
      <c r="FZ485" s="0"/>
      <c r="GA485" s="0"/>
      <c r="GB485" s="0"/>
      <c r="GC485" s="0"/>
      <c r="GD485" s="0"/>
      <c r="GE485" s="0"/>
      <c r="GF485" s="0"/>
      <c r="GG485" s="0"/>
      <c r="GH485" s="0"/>
      <c r="GI485" s="0"/>
      <c r="GJ485" s="0"/>
      <c r="GK485" s="0"/>
      <c r="GL485" s="0"/>
      <c r="GM485" s="0"/>
      <c r="GN485" s="0"/>
      <c r="GO485" s="0"/>
      <c r="GP485" s="0"/>
      <c r="GQ485" s="0"/>
      <c r="GR485" s="0"/>
      <c r="GS485" s="0"/>
      <c r="GT485" s="0"/>
      <c r="GU485" s="0"/>
      <c r="GV485" s="0"/>
      <c r="GW485" s="0"/>
      <c r="GX485" s="0"/>
      <c r="GY485" s="0"/>
      <c r="GZ485" s="0"/>
      <c r="HA485" s="0"/>
      <c r="HB485" s="0"/>
      <c r="HC485" s="0"/>
      <c r="HD485" s="0"/>
      <c r="HE485" s="0"/>
      <c r="HF485" s="0"/>
      <c r="HG485" s="0"/>
      <c r="HH485" s="0"/>
      <c r="HI485" s="0"/>
      <c r="HJ485" s="0"/>
      <c r="HK485" s="0"/>
      <c r="HL485" s="0"/>
      <c r="HM485" s="0"/>
      <c r="HN485" s="0"/>
      <c r="HO485" s="0"/>
      <c r="HP485" s="0"/>
      <c r="HQ485" s="0"/>
      <c r="HR485" s="0"/>
      <c r="HS485" s="0"/>
      <c r="HT485" s="0"/>
      <c r="HU485" s="0"/>
      <c r="HV485" s="0"/>
      <c r="HW485" s="0"/>
      <c r="HX485" s="0"/>
      <c r="HY485" s="0"/>
      <c r="HZ485" s="0"/>
      <c r="IA485" s="0"/>
      <c r="IB485" s="0"/>
      <c r="IC485" s="0"/>
      <c r="ID485" s="0"/>
      <c r="IE485" s="0"/>
      <c r="IF485" s="0"/>
      <c r="IG485" s="0"/>
      <c r="IH485" s="0"/>
      <c r="II485" s="0"/>
      <c r="IJ485" s="0"/>
      <c r="IK485" s="0"/>
      <c r="IL485" s="0"/>
      <c r="IM485" s="0"/>
      <c r="IN485" s="0"/>
      <c r="IO485" s="0"/>
      <c r="IP485" s="0"/>
      <c r="IQ485" s="0"/>
      <c r="IR485" s="0"/>
      <c r="IS485" s="0"/>
      <c r="IT485" s="0"/>
      <c r="IU485" s="0"/>
      <c r="IV485" s="0"/>
      <c r="IW485" s="0"/>
    </row>
    <row r="486" customFormat="false" ht="12.75" hidden="false" customHeight="false" outlineLevel="0" collapsed="false">
      <c r="A486" s="43"/>
      <c r="B486" s="11" t="n">
        <v>36325</v>
      </c>
      <c r="E486" s="68" t="s">
        <v>1393</v>
      </c>
      <c r="F486" s="68" t="s">
        <v>1397</v>
      </c>
      <c r="G486" s="6" t="s">
        <v>60</v>
      </c>
      <c r="H486" s="5" t="n">
        <v>9827</v>
      </c>
      <c r="I486" s="1"/>
      <c r="J486" s="69"/>
      <c r="K486" s="1"/>
      <c r="L486" s="68"/>
      <c r="M486" s="68"/>
      <c r="N486" s="1" t="s">
        <v>152</v>
      </c>
      <c r="O486" s="1" t="s">
        <v>86</v>
      </c>
      <c r="Q486" s="1"/>
      <c r="R486" s="14"/>
      <c r="S486" s="14" t="n">
        <f aca="false">+R486-Q486</f>
        <v>0</v>
      </c>
      <c r="T486" s="15"/>
      <c r="U486" s="1"/>
      <c r="V486" s="14"/>
      <c r="W486" s="1"/>
      <c r="X486" s="14" t="n">
        <v>2500</v>
      </c>
      <c r="Y486" s="46" t="n">
        <f aca="false">+X486-V486</f>
        <v>2500</v>
      </c>
      <c r="Z486" s="14" t="n">
        <f aca="false">+X486-W486</f>
        <v>2500</v>
      </c>
      <c r="AA486" s="42" t="s">
        <v>1395</v>
      </c>
      <c r="AB486" s="48"/>
      <c r="AC486" s="45"/>
      <c r="AD486" s="5"/>
      <c r="AE486" s="5" t="s">
        <v>202</v>
      </c>
      <c r="AF486" s="44" t="s">
        <v>70</v>
      </c>
      <c r="AG486" s="50"/>
      <c r="AH486" s="73"/>
      <c r="AI486" s="52"/>
      <c r="AJ486" s="52" t="s">
        <v>4</v>
      </c>
      <c r="AK486" s="1"/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  <c r="BC486" s="0"/>
      <c r="BD486" s="0"/>
      <c r="BE486" s="0"/>
      <c r="BF486" s="0"/>
      <c r="BG486" s="0"/>
      <c r="BH486" s="0"/>
      <c r="BI486" s="0"/>
      <c r="BJ486" s="0"/>
      <c r="BK486" s="0"/>
      <c r="BL486" s="0"/>
      <c r="BM486" s="0"/>
      <c r="BN486" s="0"/>
      <c r="BO486" s="0"/>
      <c r="BP486" s="0"/>
      <c r="BQ486" s="0"/>
      <c r="BR486" s="0"/>
      <c r="BS486" s="0"/>
      <c r="BT486" s="0"/>
      <c r="BU486" s="0"/>
      <c r="BV486" s="0"/>
      <c r="BW486" s="0"/>
      <c r="BX486" s="0"/>
      <c r="BY486" s="0"/>
      <c r="BZ486" s="0"/>
      <c r="CA486" s="0"/>
      <c r="CB486" s="0"/>
      <c r="CC486" s="0"/>
      <c r="CD486" s="0"/>
      <c r="CE486" s="0"/>
      <c r="CF486" s="0"/>
      <c r="CG486" s="0"/>
      <c r="CH486" s="0"/>
      <c r="CI486" s="0"/>
      <c r="CJ486" s="0"/>
      <c r="CK486" s="0"/>
      <c r="CL486" s="0"/>
      <c r="CM486" s="0"/>
      <c r="CN486" s="0"/>
      <c r="CO486" s="0"/>
      <c r="CP486" s="0"/>
      <c r="CQ486" s="0"/>
      <c r="CR486" s="0"/>
      <c r="CS486" s="0"/>
      <c r="CT486" s="0"/>
      <c r="CU486" s="0"/>
      <c r="CV486" s="0"/>
      <c r="CW486" s="0"/>
      <c r="CX486" s="0"/>
      <c r="CY486" s="0"/>
      <c r="CZ486" s="0"/>
      <c r="DA486" s="0"/>
      <c r="DB486" s="0"/>
      <c r="DC486" s="0"/>
      <c r="DD486" s="0"/>
      <c r="DE486" s="0"/>
      <c r="DF486" s="0"/>
      <c r="DG486" s="0"/>
      <c r="DH486" s="0"/>
      <c r="DI486" s="0"/>
      <c r="DJ486" s="0"/>
      <c r="DK486" s="0"/>
      <c r="DL486" s="0"/>
      <c r="DM486" s="0"/>
      <c r="DN486" s="0"/>
      <c r="DO486" s="0"/>
      <c r="DP486" s="0"/>
      <c r="DQ486" s="0"/>
      <c r="DR486" s="0"/>
      <c r="DS486" s="0"/>
      <c r="DT486" s="0"/>
      <c r="DU486" s="0"/>
      <c r="DV486" s="0"/>
      <c r="DW486" s="0"/>
      <c r="DX486" s="0"/>
      <c r="DY486" s="0"/>
      <c r="DZ486" s="0"/>
      <c r="EA486" s="0"/>
      <c r="EB486" s="0"/>
      <c r="EC486" s="0"/>
      <c r="ED486" s="0"/>
      <c r="EE486" s="0"/>
      <c r="EF486" s="0"/>
      <c r="EG486" s="0"/>
      <c r="EH486" s="0"/>
      <c r="EI486" s="0"/>
      <c r="EJ486" s="0"/>
      <c r="EK486" s="0"/>
      <c r="EL486" s="0"/>
      <c r="EM486" s="0"/>
      <c r="EN486" s="0"/>
      <c r="EO486" s="0"/>
      <c r="EP486" s="0"/>
      <c r="EQ486" s="0"/>
      <c r="ER486" s="0"/>
      <c r="ES486" s="0"/>
      <c r="ET486" s="0"/>
      <c r="EU486" s="0"/>
      <c r="EV486" s="0"/>
      <c r="EW486" s="0"/>
      <c r="EX486" s="0"/>
      <c r="EY486" s="0"/>
      <c r="EZ486" s="0"/>
      <c r="FA486" s="0"/>
      <c r="FB486" s="0"/>
      <c r="FC486" s="0"/>
      <c r="FD486" s="0"/>
      <c r="FE486" s="0"/>
      <c r="FF486" s="0"/>
      <c r="FG486" s="0"/>
      <c r="FH486" s="0"/>
      <c r="FI486" s="0"/>
      <c r="FJ486" s="0"/>
      <c r="FK486" s="0"/>
      <c r="FL486" s="0"/>
      <c r="FM486" s="0"/>
      <c r="FN486" s="0"/>
      <c r="FO486" s="0"/>
      <c r="FP486" s="0"/>
      <c r="FQ486" s="0"/>
      <c r="FR486" s="0"/>
      <c r="FS486" s="0"/>
      <c r="FT486" s="0"/>
      <c r="FU486" s="0"/>
      <c r="FV486" s="0"/>
      <c r="FW486" s="0"/>
      <c r="FX486" s="0"/>
      <c r="FY486" s="0"/>
      <c r="FZ486" s="0"/>
      <c r="GA486" s="0"/>
      <c r="GB486" s="0"/>
      <c r="GC486" s="0"/>
      <c r="GD486" s="0"/>
      <c r="GE486" s="0"/>
      <c r="GF486" s="0"/>
      <c r="GG486" s="0"/>
      <c r="GH486" s="0"/>
      <c r="GI486" s="0"/>
      <c r="GJ486" s="0"/>
      <c r="GK486" s="0"/>
      <c r="GL486" s="0"/>
      <c r="GM486" s="0"/>
      <c r="GN486" s="0"/>
      <c r="GO486" s="0"/>
      <c r="GP486" s="0"/>
      <c r="GQ486" s="0"/>
      <c r="GR486" s="0"/>
      <c r="GS486" s="0"/>
      <c r="GT486" s="0"/>
      <c r="GU486" s="0"/>
      <c r="GV486" s="0"/>
      <c r="GW486" s="0"/>
      <c r="GX486" s="0"/>
      <c r="GY486" s="0"/>
      <c r="GZ486" s="0"/>
      <c r="HA486" s="0"/>
      <c r="HB486" s="0"/>
      <c r="HC486" s="0"/>
      <c r="HD486" s="0"/>
      <c r="HE486" s="0"/>
      <c r="HF486" s="0"/>
      <c r="HG486" s="0"/>
      <c r="HH486" s="0"/>
      <c r="HI486" s="0"/>
      <c r="HJ486" s="0"/>
      <c r="HK486" s="0"/>
      <c r="HL486" s="0"/>
      <c r="HM486" s="0"/>
      <c r="HN486" s="0"/>
      <c r="HO486" s="0"/>
      <c r="HP486" s="0"/>
      <c r="HQ486" s="0"/>
      <c r="HR486" s="0"/>
      <c r="HS486" s="0"/>
      <c r="HT486" s="0"/>
      <c r="HU486" s="0"/>
      <c r="HV486" s="0"/>
      <c r="HW486" s="0"/>
      <c r="HX486" s="0"/>
      <c r="HY486" s="0"/>
      <c r="HZ486" s="0"/>
      <c r="IA486" s="0"/>
      <c r="IB486" s="0"/>
      <c r="IC486" s="0"/>
      <c r="ID486" s="0"/>
      <c r="IE486" s="0"/>
      <c r="IF486" s="0"/>
      <c r="IG486" s="0"/>
      <c r="IH486" s="0"/>
      <c r="II486" s="0"/>
      <c r="IJ486" s="0"/>
      <c r="IK486" s="0"/>
      <c r="IL486" s="0"/>
      <c r="IM486" s="0"/>
      <c r="IN486" s="0"/>
      <c r="IO486" s="0"/>
      <c r="IP486" s="0"/>
      <c r="IQ486" s="0"/>
      <c r="IR486" s="0"/>
      <c r="IS486" s="0"/>
      <c r="IT486" s="0"/>
      <c r="IU486" s="0"/>
      <c r="IV486" s="0"/>
      <c r="IW486" s="0"/>
    </row>
    <row r="487" customFormat="false" ht="12.75" hidden="false" customHeight="false" outlineLevel="0" collapsed="false">
      <c r="A487" s="43"/>
      <c r="B487" s="11"/>
      <c r="E487" s="68" t="s">
        <v>1398</v>
      </c>
      <c r="F487" s="68" t="s">
        <v>150</v>
      </c>
      <c r="G487" s="6"/>
      <c r="H487" s="5" t="n">
        <v>5053</v>
      </c>
      <c r="I487" s="1"/>
      <c r="J487" s="69"/>
      <c r="K487" s="1"/>
      <c r="L487" s="68"/>
      <c r="M487" s="68"/>
      <c r="N487" s="1"/>
      <c r="O487" s="1" t="s">
        <v>86</v>
      </c>
      <c r="Q487" s="1"/>
      <c r="R487" s="14"/>
      <c r="S487" s="14"/>
      <c r="T487" s="15"/>
      <c r="U487" s="1" t="n">
        <v>395</v>
      </c>
      <c r="V487" s="1" t="n">
        <v>351</v>
      </c>
      <c r="W487" s="1" t="n">
        <v>861</v>
      </c>
      <c r="X487" s="1" t="n">
        <v>861</v>
      </c>
      <c r="Y487" s="46" t="n">
        <f aca="false">+X487-V487</f>
        <v>510</v>
      </c>
      <c r="Z487" s="14"/>
      <c r="AA487" s="15" t="s">
        <v>100</v>
      </c>
      <c r="AB487" s="48"/>
      <c r="AC487" s="45"/>
      <c r="AD487" s="5"/>
      <c r="AE487" s="5" t="n">
        <v>156086</v>
      </c>
      <c r="AF487" s="44"/>
      <c r="AG487" s="50"/>
      <c r="AH487" s="73"/>
      <c r="AI487" s="52"/>
      <c r="AJ487" s="52"/>
      <c r="AK487" s="1"/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  <c r="BC487" s="0"/>
      <c r="BD487" s="0"/>
      <c r="BE487" s="0"/>
      <c r="BF487" s="0"/>
      <c r="BG487" s="0"/>
      <c r="BH487" s="0"/>
      <c r="BI487" s="0"/>
      <c r="BJ487" s="0"/>
      <c r="BK487" s="0"/>
      <c r="BL487" s="0"/>
      <c r="BM487" s="0"/>
      <c r="BN487" s="0"/>
      <c r="BO487" s="0"/>
      <c r="BP487" s="0"/>
      <c r="BQ487" s="0"/>
      <c r="BR487" s="0"/>
      <c r="BS487" s="0"/>
      <c r="BT487" s="0"/>
      <c r="BU487" s="0"/>
      <c r="BV487" s="0"/>
      <c r="BW487" s="0"/>
      <c r="BX487" s="0"/>
      <c r="BY487" s="0"/>
      <c r="BZ487" s="0"/>
      <c r="CA487" s="0"/>
      <c r="CB487" s="0"/>
      <c r="CC487" s="0"/>
      <c r="CD487" s="0"/>
      <c r="CE487" s="0"/>
      <c r="CF487" s="0"/>
      <c r="CG487" s="0"/>
      <c r="CH487" s="0"/>
      <c r="CI487" s="0"/>
      <c r="CJ487" s="0"/>
      <c r="CK487" s="0"/>
      <c r="CL487" s="0"/>
      <c r="CM487" s="0"/>
      <c r="CN487" s="0"/>
      <c r="CO487" s="0"/>
      <c r="CP487" s="0"/>
      <c r="CQ487" s="0"/>
      <c r="CR487" s="0"/>
      <c r="CS487" s="0"/>
      <c r="CT487" s="0"/>
      <c r="CU487" s="0"/>
      <c r="CV487" s="0"/>
      <c r="CW487" s="0"/>
      <c r="CX487" s="0"/>
      <c r="CY487" s="0"/>
      <c r="CZ487" s="0"/>
      <c r="DA487" s="0"/>
      <c r="DB487" s="0"/>
      <c r="DC487" s="0"/>
      <c r="DD487" s="0"/>
      <c r="DE487" s="0"/>
      <c r="DF487" s="0"/>
      <c r="DG487" s="0"/>
      <c r="DH487" s="0"/>
      <c r="DI487" s="0"/>
      <c r="DJ487" s="0"/>
      <c r="DK487" s="0"/>
      <c r="DL487" s="0"/>
      <c r="DM487" s="0"/>
      <c r="DN487" s="0"/>
      <c r="DO487" s="0"/>
      <c r="DP487" s="0"/>
      <c r="DQ487" s="0"/>
      <c r="DR487" s="0"/>
      <c r="DS487" s="0"/>
      <c r="DT487" s="0"/>
      <c r="DU487" s="0"/>
      <c r="DV487" s="0"/>
      <c r="DW487" s="0"/>
      <c r="DX487" s="0"/>
      <c r="DY487" s="0"/>
      <c r="DZ487" s="0"/>
      <c r="EA487" s="0"/>
      <c r="EB487" s="0"/>
      <c r="EC487" s="0"/>
      <c r="ED487" s="0"/>
      <c r="EE487" s="0"/>
      <c r="EF487" s="0"/>
      <c r="EG487" s="0"/>
      <c r="EH487" s="0"/>
      <c r="EI487" s="0"/>
      <c r="EJ487" s="0"/>
      <c r="EK487" s="0"/>
      <c r="EL487" s="0"/>
      <c r="EM487" s="0"/>
      <c r="EN487" s="0"/>
      <c r="EO487" s="0"/>
      <c r="EP487" s="0"/>
      <c r="EQ487" s="0"/>
      <c r="ER487" s="0"/>
      <c r="ES487" s="0"/>
      <c r="ET487" s="0"/>
      <c r="EU487" s="0"/>
      <c r="EV487" s="0"/>
      <c r="EW487" s="0"/>
      <c r="EX487" s="0"/>
      <c r="EY487" s="0"/>
      <c r="EZ487" s="0"/>
      <c r="FA487" s="0"/>
      <c r="FB487" s="0"/>
      <c r="FC487" s="0"/>
      <c r="FD487" s="0"/>
      <c r="FE487" s="0"/>
      <c r="FF487" s="0"/>
      <c r="FG487" s="0"/>
      <c r="FH487" s="0"/>
      <c r="FI487" s="0"/>
      <c r="FJ487" s="0"/>
      <c r="FK487" s="0"/>
      <c r="FL487" s="0"/>
      <c r="FM487" s="0"/>
      <c r="FN487" s="0"/>
      <c r="FO487" s="0"/>
      <c r="FP487" s="0"/>
      <c r="FQ487" s="0"/>
      <c r="FR487" s="0"/>
      <c r="FS487" s="0"/>
      <c r="FT487" s="0"/>
      <c r="FU487" s="0"/>
      <c r="FV487" s="0"/>
      <c r="FW487" s="0"/>
      <c r="FX487" s="0"/>
      <c r="FY487" s="0"/>
      <c r="FZ487" s="0"/>
      <c r="GA487" s="0"/>
      <c r="GB487" s="0"/>
      <c r="GC487" s="0"/>
      <c r="GD487" s="0"/>
      <c r="GE487" s="0"/>
      <c r="GF487" s="0"/>
      <c r="GG487" s="0"/>
      <c r="GH487" s="0"/>
      <c r="GI487" s="0"/>
      <c r="GJ487" s="0"/>
      <c r="GK487" s="0"/>
      <c r="GL487" s="0"/>
      <c r="GM487" s="0"/>
      <c r="GN487" s="0"/>
      <c r="GO487" s="0"/>
      <c r="GP487" s="0"/>
      <c r="GQ487" s="0"/>
      <c r="GR487" s="0"/>
      <c r="GS487" s="0"/>
      <c r="GT487" s="0"/>
      <c r="GU487" s="0"/>
      <c r="GV487" s="0"/>
      <c r="GW487" s="0"/>
      <c r="GX487" s="0"/>
      <c r="GY487" s="0"/>
      <c r="GZ487" s="0"/>
      <c r="HA487" s="0"/>
      <c r="HB487" s="0"/>
      <c r="HC487" s="0"/>
      <c r="HD487" s="0"/>
      <c r="HE487" s="0"/>
      <c r="HF487" s="0"/>
      <c r="HG487" s="0"/>
      <c r="HH487" s="0"/>
      <c r="HI487" s="0"/>
      <c r="HJ487" s="0"/>
      <c r="HK487" s="0"/>
      <c r="HL487" s="0"/>
      <c r="HM487" s="0"/>
      <c r="HN487" s="0"/>
      <c r="HO487" s="0"/>
      <c r="HP487" s="0"/>
      <c r="HQ487" s="0"/>
      <c r="HR487" s="0"/>
      <c r="HS487" s="0"/>
      <c r="HT487" s="0"/>
      <c r="HU487" s="0"/>
      <c r="HV487" s="0"/>
      <c r="HW487" s="0"/>
      <c r="HX487" s="0"/>
      <c r="HY487" s="0"/>
      <c r="HZ487" s="0"/>
      <c r="IA487" s="0"/>
      <c r="IB487" s="0"/>
      <c r="IC487" s="0"/>
      <c r="ID487" s="0"/>
      <c r="IE487" s="0"/>
      <c r="IF487" s="0"/>
      <c r="IG487" s="0"/>
      <c r="IH487" s="0"/>
      <c r="II487" s="0"/>
      <c r="IJ487" s="0"/>
      <c r="IK487" s="0"/>
      <c r="IL487" s="0"/>
      <c r="IM487" s="0"/>
      <c r="IN487" s="0"/>
      <c r="IO487" s="0"/>
      <c r="IP487" s="0"/>
      <c r="IQ487" s="0"/>
      <c r="IR487" s="0"/>
      <c r="IS487" s="0"/>
      <c r="IT487" s="0"/>
      <c r="IU487" s="0"/>
      <c r="IV487" s="0"/>
      <c r="IW487" s="0"/>
    </row>
    <row r="488" customFormat="false" ht="12.75" hidden="false" customHeight="false" outlineLevel="0" collapsed="false">
      <c r="A488" s="54"/>
      <c r="B488" s="55" t="n">
        <v>36389</v>
      </c>
      <c r="C488" s="56"/>
      <c r="D488" s="57"/>
      <c r="E488" s="70" t="s">
        <v>1399</v>
      </c>
      <c r="F488" s="70" t="s">
        <v>1400</v>
      </c>
      <c r="G488" s="58" t="s">
        <v>60</v>
      </c>
      <c r="H488" s="62" t="n">
        <v>6411</v>
      </c>
      <c r="I488" s="53"/>
      <c r="J488" s="79"/>
      <c r="K488" s="53"/>
      <c r="L488" s="70"/>
      <c r="M488" s="70" t="s">
        <v>751</v>
      </c>
      <c r="N488" s="53" t="s">
        <v>152</v>
      </c>
      <c r="O488" s="53" t="s">
        <v>185</v>
      </c>
      <c r="P488" s="60"/>
      <c r="Q488" s="53" t="n">
        <v>70</v>
      </c>
      <c r="R488" s="53" t="n">
        <v>70</v>
      </c>
      <c r="S488" s="61" t="n">
        <f aca="false">+R488-Q488</f>
        <v>0</v>
      </c>
      <c r="T488" s="47" t="s">
        <v>433</v>
      </c>
      <c r="U488" s="53" t="n">
        <v>102</v>
      </c>
      <c r="V488" s="53" t="n">
        <v>102</v>
      </c>
      <c r="W488" s="53" t="n">
        <v>99</v>
      </c>
      <c r="X488" s="53" t="n">
        <v>99</v>
      </c>
      <c r="Y488" s="46" t="n">
        <f aca="false">+X488-V488</f>
        <v>-3</v>
      </c>
      <c r="Z488" s="61" t="n">
        <f aca="false">+X488-W488</f>
        <v>0</v>
      </c>
      <c r="AA488" s="47" t="s">
        <v>69</v>
      </c>
      <c r="AB488" s="71"/>
      <c r="AD488" s="62"/>
      <c r="AE488" s="62" t="n">
        <v>138665</v>
      </c>
      <c r="AF488" s="59" t="s">
        <v>70</v>
      </c>
      <c r="AG488" s="64"/>
      <c r="AH488" s="80"/>
      <c r="AI488" s="66"/>
      <c r="AJ488" s="66"/>
      <c r="AK488" s="53" t="s">
        <v>1401</v>
      </c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  <c r="BC488" s="0"/>
      <c r="BD488" s="0"/>
      <c r="BE488" s="0"/>
      <c r="BF488" s="0"/>
      <c r="BG488" s="0"/>
      <c r="BH488" s="0"/>
      <c r="BI488" s="0"/>
      <c r="BJ488" s="0"/>
      <c r="BK488" s="0"/>
      <c r="BL488" s="0"/>
      <c r="BM488" s="0"/>
      <c r="BN488" s="0"/>
      <c r="BO488" s="0"/>
      <c r="BP488" s="0"/>
      <c r="BQ488" s="0"/>
      <c r="BR488" s="0"/>
      <c r="BS488" s="0"/>
      <c r="BT488" s="0"/>
      <c r="BU488" s="0"/>
      <c r="BV488" s="0"/>
      <c r="BW488" s="0"/>
      <c r="BX488" s="0"/>
      <c r="BY488" s="0"/>
      <c r="BZ488" s="0"/>
      <c r="CA488" s="0"/>
      <c r="CB488" s="0"/>
      <c r="CC488" s="0"/>
      <c r="CD488" s="0"/>
      <c r="CE488" s="0"/>
      <c r="CF488" s="0"/>
      <c r="CG488" s="0"/>
      <c r="CH488" s="0"/>
      <c r="CI488" s="0"/>
      <c r="CJ488" s="0"/>
      <c r="CK488" s="0"/>
      <c r="CL488" s="0"/>
      <c r="CM488" s="0"/>
      <c r="CN488" s="0"/>
      <c r="CO488" s="0"/>
      <c r="CP488" s="0"/>
      <c r="CQ488" s="0"/>
      <c r="CR488" s="0"/>
      <c r="CS488" s="0"/>
      <c r="CT488" s="0"/>
      <c r="CU488" s="0"/>
      <c r="CV488" s="0"/>
      <c r="CW488" s="0"/>
      <c r="CX488" s="0"/>
      <c r="CY488" s="0"/>
      <c r="CZ488" s="0"/>
      <c r="DA488" s="0"/>
      <c r="DB488" s="0"/>
      <c r="DC488" s="0"/>
      <c r="DD488" s="0"/>
      <c r="DE488" s="0"/>
      <c r="DF488" s="0"/>
      <c r="DG488" s="0"/>
      <c r="DH488" s="0"/>
      <c r="DI488" s="0"/>
      <c r="DJ488" s="0"/>
      <c r="DK488" s="0"/>
      <c r="DL488" s="0"/>
      <c r="DM488" s="0"/>
      <c r="DN488" s="0"/>
      <c r="DO488" s="0"/>
      <c r="DP488" s="0"/>
      <c r="DQ488" s="0"/>
      <c r="DR488" s="0"/>
      <c r="DS488" s="0"/>
      <c r="DT488" s="0"/>
      <c r="DU488" s="0"/>
      <c r="DV488" s="0"/>
      <c r="DW488" s="0"/>
      <c r="DX488" s="0"/>
      <c r="DY488" s="0"/>
      <c r="DZ488" s="0"/>
      <c r="EA488" s="0"/>
      <c r="EB488" s="0"/>
      <c r="EC488" s="0"/>
      <c r="ED488" s="0"/>
      <c r="EE488" s="0"/>
      <c r="EF488" s="0"/>
      <c r="EG488" s="0"/>
      <c r="EH488" s="0"/>
      <c r="EI488" s="0"/>
      <c r="EJ488" s="0"/>
      <c r="EK488" s="0"/>
      <c r="EL488" s="0"/>
      <c r="EM488" s="0"/>
      <c r="EN488" s="0"/>
      <c r="EO488" s="0"/>
      <c r="EP488" s="0"/>
      <c r="EQ488" s="0"/>
      <c r="ER488" s="0"/>
      <c r="ES488" s="0"/>
      <c r="ET488" s="0"/>
      <c r="EU488" s="0"/>
      <c r="EV488" s="0"/>
      <c r="EW488" s="0"/>
      <c r="EX488" s="0"/>
      <c r="EY488" s="0"/>
      <c r="EZ488" s="0"/>
      <c r="FA488" s="0"/>
      <c r="FB488" s="0"/>
      <c r="FC488" s="0"/>
      <c r="FD488" s="0"/>
      <c r="FE488" s="0"/>
      <c r="FF488" s="0"/>
      <c r="FG488" s="0"/>
      <c r="FH488" s="0"/>
      <c r="FI488" s="0"/>
      <c r="FJ488" s="0"/>
      <c r="FK488" s="0"/>
      <c r="FL488" s="0"/>
      <c r="FM488" s="0"/>
      <c r="FN488" s="0"/>
      <c r="FO488" s="0"/>
      <c r="FP488" s="0"/>
      <c r="FQ488" s="0"/>
      <c r="FR488" s="0"/>
      <c r="FS488" s="0"/>
      <c r="FT488" s="0"/>
      <c r="FU488" s="0"/>
      <c r="FV488" s="0"/>
      <c r="FW488" s="0"/>
      <c r="FX488" s="0"/>
      <c r="FY488" s="0"/>
      <c r="FZ488" s="0"/>
      <c r="GA488" s="0"/>
      <c r="GB488" s="0"/>
      <c r="GC488" s="0"/>
      <c r="GD488" s="0"/>
      <c r="GE488" s="0"/>
      <c r="GF488" s="0"/>
      <c r="GG488" s="0"/>
      <c r="GH488" s="0"/>
      <c r="GI488" s="0"/>
      <c r="GJ488" s="0"/>
      <c r="GK488" s="0"/>
      <c r="GL488" s="0"/>
      <c r="GM488" s="0"/>
      <c r="GN488" s="0"/>
      <c r="GO488" s="0"/>
      <c r="GP488" s="0"/>
      <c r="GQ488" s="0"/>
      <c r="GR488" s="0"/>
      <c r="GS488" s="0"/>
      <c r="GT488" s="0"/>
      <c r="GU488" s="0"/>
      <c r="GV488" s="0"/>
      <c r="GW488" s="0"/>
      <c r="GX488" s="0"/>
      <c r="GY488" s="0"/>
      <c r="GZ488" s="0"/>
      <c r="HA488" s="0"/>
      <c r="HB488" s="0"/>
      <c r="HC488" s="0"/>
      <c r="HD488" s="0"/>
      <c r="HE488" s="0"/>
      <c r="HF488" s="0"/>
      <c r="HG488" s="0"/>
      <c r="HH488" s="0"/>
      <c r="HI488" s="0"/>
      <c r="HJ488" s="0"/>
      <c r="HK488" s="0"/>
      <c r="HL488" s="0"/>
      <c r="HM488" s="0"/>
      <c r="HN488" s="0"/>
      <c r="HO488" s="0"/>
      <c r="HP488" s="0"/>
      <c r="HQ488" s="0"/>
      <c r="HR488" s="0"/>
      <c r="HS488" s="0"/>
      <c r="HT488" s="0"/>
      <c r="HU488" s="0"/>
      <c r="HV488" s="0"/>
      <c r="HW488" s="0"/>
      <c r="HX488" s="0"/>
      <c r="HY488" s="0"/>
      <c r="HZ488" s="0"/>
      <c r="IA488" s="0"/>
      <c r="IB488" s="0"/>
      <c r="IC488" s="0"/>
      <c r="ID488" s="0"/>
      <c r="IE488" s="0"/>
      <c r="IF488" s="0"/>
      <c r="IG488" s="0"/>
      <c r="IH488" s="0"/>
      <c r="II488" s="0"/>
      <c r="IJ488" s="0"/>
      <c r="IK488" s="0"/>
      <c r="IL488" s="0"/>
      <c r="IM488" s="0"/>
      <c r="IN488" s="0"/>
      <c r="IO488" s="0"/>
      <c r="IP488" s="0"/>
      <c r="IQ488" s="0"/>
      <c r="IR488" s="0"/>
      <c r="IS488" s="0"/>
      <c r="IT488" s="0"/>
      <c r="IU488" s="0"/>
      <c r="IV488" s="0"/>
      <c r="IW488" s="0"/>
    </row>
    <row r="489" customFormat="false" ht="33.75" hidden="false" customHeight="false" outlineLevel="0" collapsed="false">
      <c r="A489" s="54"/>
      <c r="B489" s="55" t="n">
        <v>43831</v>
      </c>
      <c r="C489" s="56"/>
      <c r="D489" s="57"/>
      <c r="E489" s="70" t="s">
        <v>1402</v>
      </c>
      <c r="F489" s="70" t="s">
        <v>1403</v>
      </c>
      <c r="G489" s="58" t="s">
        <v>45</v>
      </c>
      <c r="H489" s="62" t="n">
        <v>8693</v>
      </c>
      <c r="I489" s="53"/>
      <c r="J489" s="79"/>
      <c r="K489" s="53"/>
      <c r="L489" s="70"/>
      <c r="M489" s="70" t="s">
        <v>1402</v>
      </c>
      <c r="N489" s="53" t="s">
        <v>152</v>
      </c>
      <c r="O489" s="53" t="s">
        <v>98</v>
      </c>
      <c r="P489" s="60"/>
      <c r="Q489" s="72"/>
      <c r="R489" s="61" t="n">
        <v>17078</v>
      </c>
      <c r="S489" s="61" t="n">
        <f aca="false">+R489-Q489</f>
        <v>17078</v>
      </c>
      <c r="T489" s="47" t="s">
        <v>1404</v>
      </c>
      <c r="U489" s="72" t="n">
        <v>0</v>
      </c>
      <c r="V489" s="1" t="n">
        <v>8000</v>
      </c>
      <c r="W489" s="72" t="n">
        <v>0</v>
      </c>
      <c r="X489" s="1" t="n">
        <v>1</v>
      </c>
      <c r="Y489" s="46" t="n">
        <f aca="false">+X489-V489</f>
        <v>-7999</v>
      </c>
      <c r="Z489" s="61" t="n">
        <f aca="false">+X489-W489</f>
        <v>1</v>
      </c>
      <c r="AA489" s="47" t="s">
        <v>475</v>
      </c>
      <c r="AB489" s="71"/>
      <c r="AD489" s="62"/>
      <c r="AE489" s="62" t="n">
        <v>140953</v>
      </c>
      <c r="AF489" s="59" t="s">
        <v>70</v>
      </c>
      <c r="AG489" s="64" t="n">
        <v>0.06</v>
      </c>
      <c r="AH489" s="80"/>
      <c r="AI489" s="66" t="s">
        <v>121</v>
      </c>
      <c r="AJ489" s="66" t="s">
        <v>4</v>
      </c>
      <c r="AK489" s="53" t="s">
        <v>1405</v>
      </c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  <c r="BC489" s="0"/>
      <c r="BD489" s="0"/>
      <c r="BE489" s="0"/>
      <c r="BF489" s="0"/>
      <c r="BG489" s="0"/>
      <c r="BH489" s="0"/>
      <c r="BI489" s="0"/>
      <c r="BJ489" s="0"/>
      <c r="BK489" s="0"/>
      <c r="BL489" s="0"/>
      <c r="BM489" s="0"/>
      <c r="BN489" s="0"/>
      <c r="BO489" s="0"/>
      <c r="BP489" s="0"/>
      <c r="BQ489" s="0"/>
      <c r="BR489" s="0"/>
      <c r="BS489" s="0"/>
      <c r="BT489" s="0"/>
      <c r="BU489" s="0"/>
      <c r="BV489" s="0"/>
      <c r="BW489" s="0"/>
      <c r="BX489" s="0"/>
      <c r="BY489" s="0"/>
      <c r="BZ489" s="0"/>
      <c r="CA489" s="0"/>
      <c r="CB489" s="0"/>
      <c r="CC489" s="0"/>
      <c r="CD489" s="0"/>
      <c r="CE489" s="0"/>
      <c r="CF489" s="0"/>
      <c r="CG489" s="0"/>
      <c r="CH489" s="0"/>
      <c r="CI489" s="0"/>
      <c r="CJ489" s="0"/>
      <c r="CK489" s="0"/>
      <c r="CL489" s="0"/>
      <c r="CM489" s="0"/>
      <c r="CN489" s="0"/>
      <c r="CO489" s="0"/>
      <c r="CP489" s="0"/>
      <c r="CQ489" s="0"/>
      <c r="CR489" s="0"/>
      <c r="CS489" s="0"/>
      <c r="CT489" s="0"/>
      <c r="CU489" s="0"/>
      <c r="CV489" s="0"/>
      <c r="CW489" s="0"/>
      <c r="CX489" s="0"/>
      <c r="CY489" s="0"/>
      <c r="CZ489" s="0"/>
      <c r="DA489" s="0"/>
      <c r="DB489" s="0"/>
      <c r="DC489" s="0"/>
      <c r="DD489" s="0"/>
      <c r="DE489" s="0"/>
      <c r="DF489" s="0"/>
      <c r="DG489" s="0"/>
      <c r="DH489" s="0"/>
      <c r="DI489" s="0"/>
      <c r="DJ489" s="0"/>
      <c r="DK489" s="0"/>
      <c r="DL489" s="0"/>
      <c r="DM489" s="0"/>
      <c r="DN489" s="0"/>
      <c r="DO489" s="0"/>
      <c r="DP489" s="0"/>
      <c r="DQ489" s="0"/>
      <c r="DR489" s="0"/>
      <c r="DS489" s="0"/>
      <c r="DT489" s="0"/>
      <c r="DU489" s="0"/>
      <c r="DV489" s="0"/>
      <c r="DW489" s="0"/>
      <c r="DX489" s="0"/>
      <c r="DY489" s="0"/>
      <c r="DZ489" s="0"/>
      <c r="EA489" s="0"/>
      <c r="EB489" s="0"/>
      <c r="EC489" s="0"/>
      <c r="ED489" s="0"/>
      <c r="EE489" s="0"/>
      <c r="EF489" s="0"/>
      <c r="EG489" s="0"/>
      <c r="EH489" s="0"/>
      <c r="EI489" s="0"/>
      <c r="EJ489" s="0"/>
      <c r="EK489" s="0"/>
      <c r="EL489" s="0"/>
      <c r="EM489" s="0"/>
      <c r="EN489" s="0"/>
      <c r="EO489" s="0"/>
      <c r="EP489" s="0"/>
      <c r="EQ489" s="0"/>
      <c r="ER489" s="0"/>
      <c r="ES489" s="0"/>
      <c r="ET489" s="0"/>
      <c r="EU489" s="0"/>
      <c r="EV489" s="0"/>
      <c r="EW489" s="0"/>
      <c r="EX489" s="0"/>
      <c r="EY489" s="0"/>
      <c r="EZ489" s="0"/>
      <c r="FA489" s="0"/>
      <c r="FB489" s="0"/>
      <c r="FC489" s="0"/>
      <c r="FD489" s="0"/>
      <c r="FE489" s="0"/>
      <c r="FF489" s="0"/>
      <c r="FG489" s="0"/>
      <c r="FH489" s="0"/>
      <c r="FI489" s="0"/>
      <c r="FJ489" s="0"/>
      <c r="FK489" s="0"/>
      <c r="FL489" s="0"/>
      <c r="FM489" s="0"/>
      <c r="FN489" s="0"/>
      <c r="FO489" s="0"/>
      <c r="FP489" s="0"/>
      <c r="FQ489" s="0"/>
      <c r="FR489" s="0"/>
      <c r="FS489" s="0"/>
      <c r="FT489" s="0"/>
      <c r="FU489" s="0"/>
      <c r="FV489" s="0"/>
      <c r="FW489" s="0"/>
      <c r="FX489" s="0"/>
      <c r="FY489" s="0"/>
      <c r="FZ489" s="0"/>
      <c r="GA489" s="0"/>
      <c r="GB489" s="0"/>
      <c r="GC489" s="0"/>
      <c r="GD489" s="0"/>
      <c r="GE489" s="0"/>
      <c r="GF489" s="0"/>
      <c r="GG489" s="0"/>
      <c r="GH489" s="0"/>
      <c r="GI489" s="0"/>
      <c r="GJ489" s="0"/>
      <c r="GK489" s="0"/>
      <c r="GL489" s="0"/>
      <c r="GM489" s="0"/>
      <c r="GN489" s="0"/>
      <c r="GO489" s="0"/>
      <c r="GP489" s="0"/>
      <c r="GQ489" s="0"/>
      <c r="GR489" s="0"/>
      <c r="GS489" s="0"/>
      <c r="GT489" s="0"/>
      <c r="GU489" s="0"/>
      <c r="GV489" s="0"/>
      <c r="GW489" s="0"/>
      <c r="GX489" s="0"/>
      <c r="GY489" s="0"/>
      <c r="GZ489" s="0"/>
      <c r="HA489" s="0"/>
      <c r="HB489" s="0"/>
      <c r="HC489" s="0"/>
      <c r="HD489" s="0"/>
      <c r="HE489" s="0"/>
      <c r="HF489" s="0"/>
      <c r="HG489" s="0"/>
      <c r="HH489" s="0"/>
      <c r="HI489" s="0"/>
      <c r="HJ489" s="0"/>
      <c r="HK489" s="0"/>
      <c r="HL489" s="0"/>
      <c r="HM489" s="0"/>
      <c r="HN489" s="0"/>
      <c r="HO489" s="0"/>
      <c r="HP489" s="0"/>
      <c r="HQ489" s="0"/>
      <c r="HR489" s="0"/>
      <c r="HS489" s="0"/>
      <c r="HT489" s="0"/>
      <c r="HU489" s="0"/>
      <c r="HV489" s="0"/>
      <c r="HW489" s="0"/>
      <c r="HX489" s="0"/>
      <c r="HY489" s="0"/>
      <c r="HZ489" s="0"/>
      <c r="IA489" s="0"/>
      <c r="IB489" s="0"/>
      <c r="IC489" s="0"/>
      <c r="ID489" s="0"/>
      <c r="IE489" s="0"/>
      <c r="IF489" s="0"/>
      <c r="IG489" s="0"/>
      <c r="IH489" s="0"/>
      <c r="II489" s="0"/>
      <c r="IJ489" s="0"/>
      <c r="IK489" s="0"/>
      <c r="IL489" s="0"/>
      <c r="IM489" s="0"/>
      <c r="IN489" s="0"/>
      <c r="IO489" s="0"/>
      <c r="IP489" s="0"/>
      <c r="IQ489" s="0"/>
      <c r="IR489" s="0"/>
      <c r="IS489" s="0"/>
      <c r="IT489" s="0"/>
      <c r="IU489" s="0"/>
      <c r="IV489" s="0"/>
      <c r="IW489" s="0"/>
    </row>
    <row r="490" customFormat="false" ht="12.75" hidden="false" customHeight="false" outlineLevel="0" collapsed="false">
      <c r="A490" s="54"/>
      <c r="B490" s="55" t="s">
        <v>42</v>
      </c>
      <c r="C490" s="56"/>
      <c r="D490" s="57"/>
      <c r="E490" s="56" t="s">
        <v>732</v>
      </c>
      <c r="F490" s="56" t="s">
        <v>1406</v>
      </c>
      <c r="G490" s="58" t="s">
        <v>60</v>
      </c>
      <c r="H490" s="58" t="n">
        <v>4548</v>
      </c>
      <c r="I490" s="57" t="n">
        <v>429</v>
      </c>
      <c r="J490" s="57" t="s">
        <v>46</v>
      </c>
      <c r="K490" s="57"/>
      <c r="L490" s="53" t="s">
        <v>47</v>
      </c>
      <c r="M490" s="56" t="s">
        <v>734</v>
      </c>
      <c r="N490" s="0"/>
      <c r="O490" s="53" t="s">
        <v>62</v>
      </c>
      <c r="P490" s="60"/>
      <c r="Q490" s="53"/>
      <c r="R490" s="61"/>
      <c r="S490" s="61" t="n">
        <f aca="false">+R490-Q490</f>
        <v>0</v>
      </c>
      <c r="T490" s="82" t="s">
        <v>1407</v>
      </c>
      <c r="U490" s="53" t="n">
        <v>43</v>
      </c>
      <c r="V490" s="53" t="n">
        <v>43</v>
      </c>
      <c r="W490" s="53" t="n">
        <v>55</v>
      </c>
      <c r="X490" s="53" t="n">
        <v>55</v>
      </c>
      <c r="Y490" s="46" t="n">
        <f aca="false">+X490-V490</f>
        <v>12</v>
      </c>
      <c r="Z490" s="61" t="n">
        <f aca="false">+X490-W490</f>
        <v>0</v>
      </c>
      <c r="AA490" s="15" t="s">
        <v>63</v>
      </c>
      <c r="AB490" s="71"/>
      <c r="AD490" s="0"/>
      <c r="AE490" s="62" t="n">
        <v>26612</v>
      </c>
      <c r="AF490" s="63" t="s">
        <v>429</v>
      </c>
      <c r="AG490" s="64" t="n">
        <v>0.06</v>
      </c>
      <c r="AH490" s="65"/>
      <c r="AI490" s="66" t="s">
        <v>53</v>
      </c>
      <c r="AJ490" s="66" t="s">
        <v>4</v>
      </c>
      <c r="AK490" s="57" t="s">
        <v>64</v>
      </c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  <c r="BC490" s="0"/>
      <c r="BD490" s="0"/>
      <c r="BE490" s="0"/>
      <c r="BF490" s="0"/>
      <c r="BG490" s="0"/>
      <c r="BH490" s="0"/>
      <c r="BI490" s="0"/>
      <c r="BJ490" s="0"/>
      <c r="BK490" s="0"/>
      <c r="BL490" s="0"/>
      <c r="BM490" s="0"/>
      <c r="BN490" s="0"/>
      <c r="BO490" s="0"/>
      <c r="BP490" s="0"/>
      <c r="BQ490" s="0"/>
      <c r="BR490" s="0"/>
      <c r="BS490" s="0"/>
      <c r="BT490" s="0"/>
      <c r="BU490" s="0"/>
      <c r="BV490" s="0"/>
      <c r="BW490" s="0"/>
      <c r="BX490" s="0"/>
      <c r="BY490" s="0"/>
      <c r="BZ490" s="0"/>
      <c r="CA490" s="0"/>
      <c r="CB490" s="0"/>
      <c r="CC490" s="0"/>
      <c r="CD490" s="0"/>
      <c r="CE490" s="0"/>
      <c r="CF490" s="0"/>
      <c r="CG490" s="0"/>
      <c r="CH490" s="0"/>
      <c r="CI490" s="0"/>
      <c r="CJ490" s="0"/>
      <c r="CK490" s="0"/>
      <c r="CL490" s="0"/>
      <c r="CM490" s="0"/>
      <c r="CN490" s="0"/>
      <c r="CO490" s="0"/>
      <c r="CP490" s="0"/>
      <c r="CQ490" s="0"/>
      <c r="CR490" s="0"/>
      <c r="CS490" s="0"/>
      <c r="CT490" s="0"/>
      <c r="CU490" s="0"/>
      <c r="CV490" s="0"/>
      <c r="CW490" s="0"/>
      <c r="CX490" s="0"/>
      <c r="CY490" s="0"/>
      <c r="CZ490" s="0"/>
      <c r="DA490" s="0"/>
      <c r="DB490" s="0"/>
      <c r="DC490" s="0"/>
      <c r="DD490" s="0"/>
      <c r="DE490" s="0"/>
      <c r="DF490" s="0"/>
      <c r="DG490" s="0"/>
      <c r="DH490" s="0"/>
      <c r="DI490" s="0"/>
      <c r="DJ490" s="0"/>
      <c r="DK490" s="0"/>
      <c r="DL490" s="0"/>
      <c r="DM490" s="0"/>
      <c r="DN490" s="0"/>
      <c r="DO490" s="0"/>
      <c r="DP490" s="0"/>
      <c r="DQ490" s="0"/>
      <c r="DR490" s="0"/>
      <c r="DS490" s="0"/>
      <c r="DT490" s="0"/>
      <c r="DU490" s="0"/>
      <c r="DV490" s="0"/>
      <c r="DW490" s="0"/>
      <c r="DX490" s="0"/>
      <c r="DY490" s="0"/>
      <c r="DZ490" s="0"/>
      <c r="EA490" s="0"/>
      <c r="EB490" s="0"/>
      <c r="EC490" s="0"/>
      <c r="ED490" s="0"/>
      <c r="EE490" s="0"/>
      <c r="EF490" s="0"/>
      <c r="EG490" s="0"/>
      <c r="EH490" s="0"/>
      <c r="EI490" s="0"/>
      <c r="EJ490" s="0"/>
      <c r="EK490" s="0"/>
      <c r="EL490" s="0"/>
      <c r="EM490" s="0"/>
      <c r="EN490" s="0"/>
      <c r="EO490" s="0"/>
      <c r="EP490" s="0"/>
      <c r="EQ490" s="0"/>
      <c r="ER490" s="0"/>
      <c r="ES490" s="0"/>
      <c r="ET490" s="0"/>
      <c r="EU490" s="0"/>
      <c r="EV490" s="0"/>
      <c r="EW490" s="0"/>
      <c r="EX490" s="0"/>
      <c r="EY490" s="0"/>
      <c r="EZ490" s="0"/>
      <c r="FA490" s="0"/>
      <c r="FB490" s="0"/>
      <c r="FC490" s="0"/>
      <c r="FD490" s="0"/>
      <c r="FE490" s="0"/>
      <c r="FF490" s="0"/>
      <c r="FG490" s="0"/>
      <c r="FH490" s="0"/>
      <c r="FI490" s="0"/>
      <c r="FJ490" s="0"/>
      <c r="FK490" s="0"/>
      <c r="FL490" s="0"/>
      <c r="FM490" s="0"/>
      <c r="FN490" s="0"/>
      <c r="FO490" s="0"/>
      <c r="FP490" s="0"/>
      <c r="FQ490" s="0"/>
      <c r="FR490" s="0"/>
      <c r="FS490" s="0"/>
      <c r="FT490" s="0"/>
      <c r="FU490" s="0"/>
      <c r="FV490" s="0"/>
      <c r="FW490" s="0"/>
      <c r="FX490" s="0"/>
      <c r="FY490" s="0"/>
      <c r="FZ490" s="0"/>
      <c r="GA490" s="0"/>
      <c r="GB490" s="0"/>
      <c r="GC490" s="0"/>
      <c r="GD490" s="0"/>
      <c r="GE490" s="0"/>
      <c r="GF490" s="0"/>
      <c r="GG490" s="0"/>
      <c r="GH490" s="0"/>
      <c r="GI490" s="0"/>
      <c r="GJ490" s="0"/>
      <c r="GK490" s="0"/>
      <c r="GL490" s="0"/>
      <c r="GM490" s="0"/>
      <c r="GN490" s="0"/>
      <c r="GO490" s="0"/>
      <c r="GP490" s="0"/>
      <c r="GQ490" s="0"/>
      <c r="GR490" s="0"/>
      <c r="GS490" s="0"/>
      <c r="GT490" s="0"/>
      <c r="GU490" s="0"/>
      <c r="GV490" s="0"/>
      <c r="GW490" s="0"/>
      <c r="GX490" s="0"/>
      <c r="GY490" s="0"/>
      <c r="GZ490" s="0"/>
      <c r="HA490" s="0"/>
      <c r="HB490" s="0"/>
      <c r="HC490" s="0"/>
      <c r="HD490" s="0"/>
      <c r="HE490" s="0"/>
      <c r="HF490" s="0"/>
      <c r="HG490" s="0"/>
      <c r="HH490" s="0"/>
      <c r="HI490" s="0"/>
      <c r="HJ490" s="0"/>
      <c r="HK490" s="0"/>
      <c r="HL490" s="0"/>
      <c r="HM490" s="0"/>
      <c r="HN490" s="0"/>
      <c r="HO490" s="0"/>
      <c r="HP490" s="0"/>
      <c r="HQ490" s="0"/>
      <c r="HR490" s="0"/>
      <c r="HS490" s="0"/>
      <c r="HT490" s="0"/>
      <c r="HU490" s="0"/>
      <c r="HV490" s="0"/>
      <c r="HW490" s="0"/>
      <c r="HX490" s="0"/>
      <c r="HY490" s="0"/>
      <c r="HZ490" s="0"/>
      <c r="IA490" s="0"/>
      <c r="IB490" s="0"/>
      <c r="IC490" s="0"/>
      <c r="ID490" s="0"/>
      <c r="IE490" s="0"/>
      <c r="IF490" s="0"/>
      <c r="IG490" s="0"/>
      <c r="IH490" s="0"/>
      <c r="II490" s="0"/>
      <c r="IJ490" s="0"/>
      <c r="IK490" s="0"/>
      <c r="IL490" s="0"/>
      <c r="IM490" s="0"/>
      <c r="IN490" s="0"/>
      <c r="IO490" s="0"/>
      <c r="IP490" s="0"/>
      <c r="IQ490" s="0"/>
      <c r="IR490" s="0"/>
      <c r="IS490" s="0"/>
      <c r="IT490" s="0"/>
      <c r="IU490" s="0"/>
      <c r="IV490" s="0"/>
      <c r="IW490" s="0"/>
    </row>
    <row r="491" customFormat="false" ht="12.75" hidden="false" customHeight="false" outlineLevel="0" collapsed="false">
      <c r="A491" s="54"/>
      <c r="B491" s="55" t="s">
        <v>42</v>
      </c>
      <c r="C491" s="56"/>
      <c r="D491" s="57"/>
      <c r="E491" s="56" t="s">
        <v>732</v>
      </c>
      <c r="F491" s="56" t="s">
        <v>1408</v>
      </c>
      <c r="G491" s="58" t="s">
        <v>60</v>
      </c>
      <c r="H491" s="58" t="n">
        <v>6763</v>
      </c>
      <c r="I491" s="57" t="n">
        <v>427</v>
      </c>
      <c r="J491" s="57" t="s">
        <v>46</v>
      </c>
      <c r="K491" s="57"/>
      <c r="L491" s="53" t="s">
        <v>47</v>
      </c>
      <c r="M491" s="56" t="s">
        <v>734</v>
      </c>
      <c r="N491" s="0"/>
      <c r="O491" s="53" t="s">
        <v>117</v>
      </c>
      <c r="P491" s="60"/>
      <c r="Q491" s="53"/>
      <c r="R491" s="61"/>
      <c r="S491" s="61" t="n">
        <f aca="false">+R491-Q491</f>
        <v>0</v>
      </c>
      <c r="T491" s="47" t="s">
        <v>735</v>
      </c>
      <c r="U491" s="53"/>
      <c r="V491" s="1" t="n">
        <v>677</v>
      </c>
      <c r="W491" s="53" t="n">
        <v>0</v>
      </c>
      <c r="X491" s="1" t="n">
        <v>0</v>
      </c>
      <c r="Y491" s="46" t="n">
        <f aca="false">+X491-V491</f>
        <v>-677</v>
      </c>
      <c r="Z491" s="61" t="n">
        <f aca="false">+X491-W491</f>
        <v>0</v>
      </c>
      <c r="AA491" s="47" t="s">
        <v>1409</v>
      </c>
      <c r="AB491" s="71"/>
      <c r="AD491" s="0"/>
      <c r="AE491" s="62" t="n">
        <v>138628</v>
      </c>
      <c r="AF491" s="63" t="s">
        <v>429</v>
      </c>
      <c r="AG491" s="64" t="n">
        <v>0.065</v>
      </c>
      <c r="AH491" s="65"/>
      <c r="AI491" s="66" t="s">
        <v>53</v>
      </c>
      <c r="AJ491" s="66"/>
      <c r="AK491" s="57" t="s">
        <v>1410</v>
      </c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  <c r="BC491" s="0"/>
      <c r="BD491" s="0"/>
      <c r="BE491" s="0"/>
      <c r="BF491" s="0"/>
      <c r="BG491" s="0"/>
      <c r="BH491" s="0"/>
      <c r="BI491" s="0"/>
      <c r="BJ491" s="0"/>
      <c r="BK491" s="0"/>
      <c r="BL491" s="0"/>
      <c r="BM491" s="0"/>
      <c r="BN491" s="0"/>
      <c r="BO491" s="0"/>
      <c r="BP491" s="0"/>
      <c r="BQ491" s="0"/>
      <c r="BR491" s="0"/>
      <c r="BS491" s="0"/>
      <c r="BT491" s="0"/>
      <c r="BU491" s="0"/>
      <c r="BV491" s="0"/>
      <c r="BW491" s="0"/>
      <c r="BX491" s="0"/>
      <c r="BY491" s="0"/>
      <c r="BZ491" s="0"/>
      <c r="CA491" s="0"/>
      <c r="CB491" s="0"/>
      <c r="CC491" s="0"/>
      <c r="CD491" s="0"/>
      <c r="CE491" s="0"/>
      <c r="CF491" s="0"/>
      <c r="CG491" s="0"/>
      <c r="CH491" s="0"/>
      <c r="CI491" s="0"/>
      <c r="CJ491" s="0"/>
      <c r="CK491" s="0"/>
      <c r="CL491" s="0"/>
      <c r="CM491" s="0"/>
      <c r="CN491" s="0"/>
      <c r="CO491" s="0"/>
      <c r="CP491" s="0"/>
      <c r="CQ491" s="0"/>
      <c r="CR491" s="0"/>
      <c r="CS491" s="0"/>
      <c r="CT491" s="0"/>
      <c r="CU491" s="0"/>
      <c r="CV491" s="0"/>
      <c r="CW491" s="0"/>
      <c r="CX491" s="0"/>
      <c r="CY491" s="0"/>
      <c r="CZ491" s="0"/>
      <c r="DA491" s="0"/>
      <c r="DB491" s="0"/>
      <c r="DC491" s="0"/>
      <c r="DD491" s="0"/>
      <c r="DE491" s="0"/>
      <c r="DF491" s="0"/>
      <c r="DG491" s="0"/>
      <c r="DH491" s="0"/>
      <c r="DI491" s="0"/>
      <c r="DJ491" s="0"/>
      <c r="DK491" s="0"/>
      <c r="DL491" s="0"/>
      <c r="DM491" s="0"/>
      <c r="DN491" s="0"/>
      <c r="DO491" s="0"/>
      <c r="DP491" s="0"/>
      <c r="DQ491" s="0"/>
      <c r="DR491" s="0"/>
      <c r="DS491" s="0"/>
      <c r="DT491" s="0"/>
      <c r="DU491" s="0"/>
      <c r="DV491" s="0"/>
      <c r="DW491" s="0"/>
      <c r="DX491" s="0"/>
      <c r="DY491" s="0"/>
      <c r="DZ491" s="0"/>
      <c r="EA491" s="0"/>
      <c r="EB491" s="0"/>
      <c r="EC491" s="0"/>
      <c r="ED491" s="0"/>
      <c r="EE491" s="0"/>
      <c r="EF491" s="0"/>
      <c r="EG491" s="0"/>
      <c r="EH491" s="0"/>
      <c r="EI491" s="0"/>
      <c r="EJ491" s="0"/>
      <c r="EK491" s="0"/>
      <c r="EL491" s="0"/>
      <c r="EM491" s="0"/>
      <c r="EN491" s="0"/>
      <c r="EO491" s="0"/>
      <c r="EP491" s="0"/>
      <c r="EQ491" s="0"/>
      <c r="ER491" s="0"/>
      <c r="ES491" s="0"/>
      <c r="ET491" s="0"/>
      <c r="EU491" s="0"/>
      <c r="EV491" s="0"/>
      <c r="EW491" s="0"/>
      <c r="EX491" s="0"/>
      <c r="EY491" s="0"/>
      <c r="EZ491" s="0"/>
      <c r="FA491" s="0"/>
      <c r="FB491" s="0"/>
      <c r="FC491" s="0"/>
      <c r="FD491" s="0"/>
      <c r="FE491" s="0"/>
      <c r="FF491" s="0"/>
      <c r="FG491" s="0"/>
      <c r="FH491" s="0"/>
      <c r="FI491" s="0"/>
      <c r="FJ491" s="0"/>
      <c r="FK491" s="0"/>
      <c r="FL491" s="0"/>
      <c r="FM491" s="0"/>
      <c r="FN491" s="0"/>
      <c r="FO491" s="0"/>
      <c r="FP491" s="0"/>
      <c r="FQ491" s="0"/>
      <c r="FR491" s="0"/>
      <c r="FS491" s="0"/>
      <c r="FT491" s="0"/>
      <c r="FU491" s="0"/>
      <c r="FV491" s="0"/>
      <c r="FW491" s="0"/>
      <c r="FX491" s="0"/>
      <c r="FY491" s="0"/>
      <c r="FZ491" s="0"/>
      <c r="GA491" s="0"/>
      <c r="GB491" s="0"/>
      <c r="GC491" s="0"/>
      <c r="GD491" s="0"/>
      <c r="GE491" s="0"/>
      <c r="GF491" s="0"/>
      <c r="GG491" s="0"/>
      <c r="GH491" s="0"/>
      <c r="GI491" s="0"/>
      <c r="GJ491" s="0"/>
      <c r="GK491" s="0"/>
      <c r="GL491" s="0"/>
      <c r="GM491" s="0"/>
      <c r="GN491" s="0"/>
      <c r="GO491" s="0"/>
      <c r="GP491" s="0"/>
      <c r="GQ491" s="0"/>
      <c r="GR491" s="0"/>
      <c r="GS491" s="0"/>
      <c r="GT491" s="0"/>
      <c r="GU491" s="0"/>
      <c r="GV491" s="0"/>
      <c r="GW491" s="0"/>
      <c r="GX491" s="0"/>
      <c r="GY491" s="0"/>
      <c r="GZ491" s="0"/>
      <c r="HA491" s="0"/>
      <c r="HB491" s="0"/>
      <c r="HC491" s="0"/>
      <c r="HD491" s="0"/>
      <c r="HE491" s="0"/>
      <c r="HF491" s="0"/>
      <c r="HG491" s="0"/>
      <c r="HH491" s="0"/>
      <c r="HI491" s="0"/>
      <c r="HJ491" s="0"/>
      <c r="HK491" s="0"/>
      <c r="HL491" s="0"/>
      <c r="HM491" s="0"/>
      <c r="HN491" s="0"/>
      <c r="HO491" s="0"/>
      <c r="HP491" s="0"/>
      <c r="HQ491" s="0"/>
      <c r="HR491" s="0"/>
      <c r="HS491" s="0"/>
      <c r="HT491" s="0"/>
      <c r="HU491" s="0"/>
      <c r="HV491" s="0"/>
      <c r="HW491" s="0"/>
      <c r="HX491" s="0"/>
      <c r="HY491" s="0"/>
      <c r="HZ491" s="0"/>
      <c r="IA491" s="0"/>
      <c r="IB491" s="0"/>
      <c r="IC491" s="0"/>
      <c r="ID491" s="0"/>
      <c r="IE491" s="0"/>
      <c r="IF491" s="0"/>
      <c r="IG491" s="0"/>
      <c r="IH491" s="0"/>
      <c r="II491" s="0"/>
      <c r="IJ491" s="0"/>
      <c r="IK491" s="0"/>
      <c r="IL491" s="0"/>
      <c r="IM491" s="0"/>
      <c r="IN491" s="0"/>
      <c r="IO491" s="0"/>
      <c r="IP491" s="0"/>
      <c r="IQ491" s="0"/>
      <c r="IR491" s="0"/>
      <c r="IS491" s="0"/>
      <c r="IT491" s="0"/>
      <c r="IU491" s="0"/>
      <c r="IV491" s="0"/>
      <c r="IW491" s="0"/>
    </row>
    <row r="492" customFormat="false" ht="12.75" hidden="false" customHeight="false" outlineLevel="0" collapsed="false">
      <c r="A492" s="54"/>
      <c r="B492" s="55" t="s">
        <v>42</v>
      </c>
      <c r="C492" s="56"/>
      <c r="D492" s="57"/>
      <c r="E492" s="56" t="s">
        <v>1411</v>
      </c>
      <c r="F492" s="56" t="s">
        <v>1412</v>
      </c>
      <c r="G492" s="58" t="s">
        <v>60</v>
      </c>
      <c r="H492" s="58" t="n">
        <v>5046</v>
      </c>
      <c r="I492" s="57" t="n">
        <v>550</v>
      </c>
      <c r="J492" s="57" t="s">
        <v>46</v>
      </c>
      <c r="K492" s="57"/>
      <c r="L492" s="53" t="s">
        <v>47</v>
      </c>
      <c r="M492" s="56" t="s">
        <v>1413</v>
      </c>
      <c r="N492" s="0"/>
      <c r="O492" s="53" t="s">
        <v>164</v>
      </c>
      <c r="P492" s="60"/>
      <c r="Q492" s="57" t="n">
        <v>269</v>
      </c>
      <c r="R492" s="57" t="n">
        <v>269</v>
      </c>
      <c r="S492" s="61" t="n">
        <f aca="false">+R492-Q492</f>
        <v>0</v>
      </c>
      <c r="T492" s="47" t="s">
        <v>1282</v>
      </c>
      <c r="U492" s="57" t="n">
        <v>239</v>
      </c>
      <c r="V492" s="57" t="n">
        <v>239</v>
      </c>
      <c r="W492" s="57" t="n">
        <v>164</v>
      </c>
      <c r="X492" s="57" t="n">
        <v>164</v>
      </c>
      <c r="Y492" s="46" t="n">
        <f aca="false">+X492-V492</f>
        <v>-75</v>
      </c>
      <c r="Z492" s="61" t="n">
        <f aca="false">+X492-W492</f>
        <v>0</v>
      </c>
      <c r="AA492" s="15" t="s">
        <v>63</v>
      </c>
      <c r="AB492" s="71"/>
      <c r="AD492" s="62" t="n">
        <v>362025</v>
      </c>
      <c r="AE492" s="62" t="n">
        <v>132960</v>
      </c>
      <c r="AF492" s="63" t="s">
        <v>52</v>
      </c>
      <c r="AG492" s="64" t="n">
        <v>0.055</v>
      </c>
      <c r="AH492" s="65"/>
      <c r="AI492" s="66" t="s">
        <v>53</v>
      </c>
      <c r="AJ492" s="66" t="s">
        <v>4</v>
      </c>
      <c r="AK492" s="57" t="s">
        <v>64</v>
      </c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  <c r="BC492" s="0"/>
      <c r="BD492" s="0"/>
      <c r="BE492" s="0"/>
      <c r="BF492" s="0"/>
      <c r="BG492" s="0"/>
      <c r="BH492" s="0"/>
      <c r="BI492" s="0"/>
      <c r="BJ492" s="0"/>
      <c r="BK492" s="0"/>
      <c r="BL492" s="0"/>
      <c r="BM492" s="0"/>
      <c r="BN492" s="0"/>
      <c r="BO492" s="0"/>
      <c r="BP492" s="0"/>
      <c r="BQ492" s="0"/>
      <c r="BR492" s="0"/>
      <c r="BS492" s="0"/>
      <c r="BT492" s="0"/>
      <c r="BU492" s="0"/>
      <c r="BV492" s="0"/>
      <c r="BW492" s="0"/>
      <c r="BX492" s="0"/>
      <c r="BY492" s="0"/>
      <c r="BZ492" s="0"/>
      <c r="CA492" s="0"/>
      <c r="CB492" s="0"/>
      <c r="CC492" s="0"/>
      <c r="CD492" s="0"/>
      <c r="CE492" s="0"/>
      <c r="CF492" s="0"/>
      <c r="CG492" s="0"/>
      <c r="CH492" s="0"/>
      <c r="CI492" s="0"/>
      <c r="CJ492" s="0"/>
      <c r="CK492" s="0"/>
      <c r="CL492" s="0"/>
      <c r="CM492" s="0"/>
      <c r="CN492" s="0"/>
      <c r="CO492" s="0"/>
      <c r="CP492" s="0"/>
      <c r="CQ492" s="0"/>
      <c r="CR492" s="0"/>
      <c r="CS492" s="0"/>
      <c r="CT492" s="0"/>
      <c r="CU492" s="0"/>
      <c r="CV492" s="0"/>
      <c r="CW492" s="0"/>
      <c r="CX492" s="0"/>
      <c r="CY492" s="0"/>
      <c r="CZ492" s="0"/>
      <c r="DA492" s="0"/>
      <c r="DB492" s="0"/>
      <c r="DC492" s="0"/>
      <c r="DD492" s="0"/>
      <c r="DE492" s="0"/>
      <c r="DF492" s="0"/>
      <c r="DG492" s="0"/>
      <c r="DH492" s="0"/>
      <c r="DI492" s="0"/>
      <c r="DJ492" s="0"/>
      <c r="DK492" s="0"/>
      <c r="DL492" s="0"/>
      <c r="DM492" s="0"/>
      <c r="DN492" s="0"/>
      <c r="DO492" s="0"/>
      <c r="DP492" s="0"/>
      <c r="DQ492" s="0"/>
      <c r="DR492" s="0"/>
      <c r="DS492" s="0"/>
      <c r="DT492" s="0"/>
      <c r="DU492" s="0"/>
      <c r="DV492" s="0"/>
      <c r="DW492" s="0"/>
      <c r="DX492" s="0"/>
      <c r="DY492" s="0"/>
      <c r="DZ492" s="0"/>
      <c r="EA492" s="0"/>
      <c r="EB492" s="0"/>
      <c r="EC492" s="0"/>
      <c r="ED492" s="0"/>
      <c r="EE492" s="0"/>
      <c r="EF492" s="0"/>
      <c r="EG492" s="0"/>
      <c r="EH492" s="0"/>
      <c r="EI492" s="0"/>
      <c r="EJ492" s="0"/>
      <c r="EK492" s="0"/>
      <c r="EL492" s="0"/>
      <c r="EM492" s="0"/>
      <c r="EN492" s="0"/>
      <c r="EO492" s="0"/>
      <c r="EP492" s="0"/>
      <c r="EQ492" s="0"/>
      <c r="ER492" s="0"/>
      <c r="ES492" s="0"/>
      <c r="ET492" s="0"/>
      <c r="EU492" s="0"/>
      <c r="EV492" s="0"/>
      <c r="EW492" s="0"/>
      <c r="EX492" s="0"/>
      <c r="EY492" s="0"/>
      <c r="EZ492" s="0"/>
      <c r="FA492" s="0"/>
      <c r="FB492" s="0"/>
      <c r="FC492" s="0"/>
      <c r="FD492" s="0"/>
      <c r="FE492" s="0"/>
      <c r="FF492" s="0"/>
      <c r="FG492" s="0"/>
      <c r="FH492" s="0"/>
      <c r="FI492" s="0"/>
      <c r="FJ492" s="0"/>
      <c r="FK492" s="0"/>
      <c r="FL492" s="0"/>
      <c r="FM492" s="0"/>
      <c r="FN492" s="0"/>
      <c r="FO492" s="0"/>
      <c r="FP492" s="0"/>
      <c r="FQ492" s="0"/>
      <c r="FR492" s="0"/>
      <c r="FS492" s="0"/>
      <c r="FT492" s="0"/>
      <c r="FU492" s="0"/>
      <c r="FV492" s="0"/>
      <c r="FW492" s="0"/>
      <c r="FX492" s="0"/>
      <c r="FY492" s="0"/>
      <c r="FZ492" s="0"/>
      <c r="GA492" s="0"/>
      <c r="GB492" s="0"/>
      <c r="GC492" s="0"/>
      <c r="GD492" s="0"/>
      <c r="GE492" s="0"/>
      <c r="GF492" s="0"/>
      <c r="GG492" s="0"/>
      <c r="GH492" s="0"/>
      <c r="GI492" s="0"/>
      <c r="GJ492" s="0"/>
      <c r="GK492" s="0"/>
      <c r="GL492" s="0"/>
      <c r="GM492" s="0"/>
      <c r="GN492" s="0"/>
      <c r="GO492" s="0"/>
      <c r="GP492" s="0"/>
      <c r="GQ492" s="0"/>
      <c r="GR492" s="0"/>
      <c r="GS492" s="0"/>
      <c r="GT492" s="0"/>
      <c r="GU492" s="0"/>
      <c r="GV492" s="0"/>
      <c r="GW492" s="0"/>
      <c r="GX492" s="0"/>
      <c r="GY492" s="0"/>
      <c r="GZ492" s="0"/>
      <c r="HA492" s="0"/>
      <c r="HB492" s="0"/>
      <c r="HC492" s="0"/>
      <c r="HD492" s="0"/>
      <c r="HE492" s="0"/>
      <c r="HF492" s="0"/>
      <c r="HG492" s="0"/>
      <c r="HH492" s="0"/>
      <c r="HI492" s="0"/>
      <c r="HJ492" s="0"/>
      <c r="HK492" s="0"/>
      <c r="HL492" s="0"/>
      <c r="HM492" s="0"/>
      <c r="HN492" s="0"/>
      <c r="HO492" s="0"/>
      <c r="HP492" s="0"/>
      <c r="HQ492" s="0"/>
      <c r="HR492" s="0"/>
      <c r="HS492" s="0"/>
      <c r="HT492" s="0"/>
      <c r="HU492" s="0"/>
      <c r="HV492" s="0"/>
      <c r="HW492" s="0"/>
      <c r="HX492" s="0"/>
      <c r="HY492" s="0"/>
      <c r="HZ492" s="0"/>
      <c r="IA492" s="0"/>
      <c r="IB492" s="0"/>
      <c r="IC492" s="0"/>
      <c r="ID492" s="0"/>
      <c r="IE492" s="0"/>
      <c r="IF492" s="0"/>
      <c r="IG492" s="0"/>
      <c r="IH492" s="0"/>
      <c r="II492" s="0"/>
      <c r="IJ492" s="0"/>
      <c r="IK492" s="0"/>
      <c r="IL492" s="0"/>
      <c r="IM492" s="0"/>
      <c r="IN492" s="0"/>
      <c r="IO492" s="0"/>
      <c r="IP492" s="0"/>
      <c r="IQ492" s="0"/>
      <c r="IR492" s="0"/>
      <c r="IS492" s="0"/>
      <c r="IT492" s="0"/>
      <c r="IU492" s="0"/>
      <c r="IV492" s="0"/>
      <c r="IW492" s="0"/>
    </row>
    <row r="493" customFormat="false" ht="12.75" hidden="false" customHeight="false" outlineLevel="0" collapsed="false">
      <c r="A493" s="43"/>
      <c r="B493" s="11" t="s">
        <v>42</v>
      </c>
      <c r="C493" s="68"/>
      <c r="D493" s="1"/>
      <c r="E493" s="3" t="s">
        <v>1411</v>
      </c>
      <c r="F493" s="3" t="s">
        <v>1414</v>
      </c>
      <c r="G493" s="6" t="s">
        <v>60</v>
      </c>
      <c r="H493" s="6" t="n">
        <v>5842</v>
      </c>
      <c r="I493" s="4" t="n">
        <v>429</v>
      </c>
      <c r="J493" s="4" t="s">
        <v>46</v>
      </c>
      <c r="L493" s="1" t="s">
        <v>47</v>
      </c>
      <c r="M493" s="3" t="s">
        <v>1413</v>
      </c>
      <c r="N493" s="45"/>
      <c r="O493" s="1" t="s">
        <v>62</v>
      </c>
      <c r="Q493" s="1" t="n">
        <v>239</v>
      </c>
      <c r="R493" s="1" t="n">
        <v>239</v>
      </c>
      <c r="S493" s="14" t="n">
        <f aca="false">+R493-Q493</f>
        <v>0</v>
      </c>
      <c r="T493" s="15" t="s">
        <v>93</v>
      </c>
      <c r="U493" s="1" t="n">
        <v>259</v>
      </c>
      <c r="V493" s="1" t="n">
        <v>259</v>
      </c>
      <c r="W493" s="1" t="n">
        <v>297</v>
      </c>
      <c r="X493" s="1" t="n">
        <v>297</v>
      </c>
      <c r="Y493" s="46" t="n">
        <f aca="false">+X493-V493</f>
        <v>38</v>
      </c>
      <c r="Z493" s="14" t="n">
        <f aca="false">+X493-W493</f>
        <v>0</v>
      </c>
      <c r="AA493" s="15" t="s">
        <v>63</v>
      </c>
      <c r="AB493" s="15"/>
      <c r="AC493" s="45"/>
      <c r="AD493" s="5" t="n">
        <v>358938</v>
      </c>
      <c r="AE493" s="5" t="n">
        <v>133127</v>
      </c>
      <c r="AF493" s="49" t="s">
        <v>52</v>
      </c>
      <c r="AG493" s="50" t="n">
        <v>0.06</v>
      </c>
      <c r="AH493" s="51"/>
      <c r="AI493" s="52" t="s">
        <v>53</v>
      </c>
      <c r="AJ493" s="52" t="s">
        <v>4</v>
      </c>
      <c r="AK493" s="4" t="s">
        <v>64</v>
      </c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  <c r="BC493" s="0"/>
      <c r="BD493" s="0"/>
      <c r="BE493" s="0"/>
      <c r="BF493" s="0"/>
      <c r="BG493" s="0"/>
      <c r="BH493" s="0"/>
      <c r="BI493" s="0"/>
      <c r="BJ493" s="0"/>
      <c r="BK493" s="0"/>
      <c r="BL493" s="0"/>
      <c r="BM493" s="0"/>
      <c r="BN493" s="0"/>
      <c r="BO493" s="0"/>
      <c r="BP493" s="0"/>
      <c r="BQ493" s="0"/>
      <c r="BR493" s="0"/>
      <c r="BS493" s="0"/>
      <c r="BT493" s="0"/>
      <c r="BU493" s="0"/>
      <c r="BV493" s="0"/>
      <c r="BW493" s="0"/>
      <c r="BX493" s="0"/>
      <c r="BY493" s="0"/>
      <c r="BZ493" s="0"/>
      <c r="CA493" s="0"/>
      <c r="CB493" s="0"/>
      <c r="CC493" s="0"/>
      <c r="CD493" s="0"/>
      <c r="CE493" s="0"/>
      <c r="CF493" s="0"/>
      <c r="CG493" s="0"/>
      <c r="CH493" s="0"/>
      <c r="CI493" s="0"/>
      <c r="CJ493" s="0"/>
      <c r="CK493" s="0"/>
      <c r="CL493" s="0"/>
      <c r="CM493" s="0"/>
      <c r="CN493" s="0"/>
      <c r="CO493" s="0"/>
      <c r="CP493" s="0"/>
      <c r="CQ493" s="0"/>
      <c r="CR493" s="0"/>
      <c r="CS493" s="0"/>
      <c r="CT493" s="0"/>
      <c r="CU493" s="0"/>
      <c r="CV493" s="0"/>
      <c r="CW493" s="0"/>
      <c r="CX493" s="0"/>
      <c r="CY493" s="0"/>
      <c r="CZ493" s="0"/>
      <c r="DA493" s="0"/>
      <c r="DB493" s="0"/>
      <c r="DC493" s="0"/>
      <c r="DD493" s="0"/>
      <c r="DE493" s="0"/>
      <c r="DF493" s="0"/>
      <c r="DG493" s="0"/>
      <c r="DH493" s="0"/>
      <c r="DI493" s="0"/>
      <c r="DJ493" s="0"/>
      <c r="DK493" s="0"/>
      <c r="DL493" s="0"/>
      <c r="DM493" s="0"/>
      <c r="DN493" s="0"/>
      <c r="DO493" s="0"/>
      <c r="DP493" s="0"/>
      <c r="DQ493" s="0"/>
      <c r="DR493" s="0"/>
      <c r="DS493" s="0"/>
      <c r="DT493" s="0"/>
      <c r="DU493" s="0"/>
      <c r="DV493" s="0"/>
      <c r="DW493" s="0"/>
      <c r="DX493" s="0"/>
      <c r="DY493" s="0"/>
      <c r="DZ493" s="0"/>
      <c r="EA493" s="0"/>
      <c r="EB493" s="0"/>
      <c r="EC493" s="0"/>
      <c r="ED493" s="0"/>
      <c r="EE493" s="0"/>
      <c r="EF493" s="0"/>
      <c r="EG493" s="0"/>
      <c r="EH493" s="0"/>
      <c r="EI493" s="0"/>
      <c r="EJ493" s="0"/>
      <c r="EK493" s="0"/>
      <c r="EL493" s="0"/>
      <c r="EM493" s="0"/>
      <c r="EN493" s="0"/>
      <c r="EO493" s="0"/>
      <c r="EP493" s="0"/>
      <c r="EQ493" s="0"/>
      <c r="ER493" s="0"/>
      <c r="ES493" s="0"/>
      <c r="ET493" s="0"/>
      <c r="EU493" s="0"/>
      <c r="EV493" s="0"/>
      <c r="EW493" s="0"/>
      <c r="EX493" s="0"/>
      <c r="EY493" s="0"/>
      <c r="EZ493" s="0"/>
      <c r="FA493" s="0"/>
      <c r="FB493" s="0"/>
      <c r="FC493" s="0"/>
      <c r="FD493" s="0"/>
      <c r="FE493" s="0"/>
      <c r="FF493" s="0"/>
      <c r="FG493" s="0"/>
      <c r="FH493" s="0"/>
      <c r="FI493" s="0"/>
      <c r="FJ493" s="0"/>
      <c r="FK493" s="0"/>
      <c r="FL493" s="0"/>
      <c r="FM493" s="0"/>
      <c r="FN493" s="0"/>
      <c r="FO493" s="0"/>
      <c r="FP493" s="0"/>
      <c r="FQ493" s="0"/>
      <c r="FR493" s="0"/>
      <c r="FS493" s="0"/>
      <c r="FT493" s="0"/>
      <c r="FU493" s="0"/>
      <c r="FV493" s="0"/>
      <c r="FW493" s="0"/>
      <c r="FX493" s="0"/>
      <c r="FY493" s="0"/>
      <c r="FZ493" s="0"/>
      <c r="GA493" s="0"/>
      <c r="GB493" s="0"/>
      <c r="GC493" s="0"/>
      <c r="GD493" s="0"/>
      <c r="GE493" s="0"/>
      <c r="GF493" s="0"/>
      <c r="GG493" s="0"/>
      <c r="GH493" s="0"/>
      <c r="GI493" s="0"/>
      <c r="GJ493" s="0"/>
      <c r="GK493" s="0"/>
      <c r="GL493" s="0"/>
      <c r="GM493" s="0"/>
      <c r="GN493" s="0"/>
      <c r="GO493" s="0"/>
      <c r="GP493" s="0"/>
      <c r="GQ493" s="0"/>
      <c r="GR493" s="0"/>
      <c r="GS493" s="0"/>
      <c r="GT493" s="0"/>
      <c r="GU493" s="0"/>
      <c r="GV493" s="0"/>
      <c r="GW493" s="0"/>
      <c r="GX493" s="0"/>
      <c r="GY493" s="0"/>
      <c r="GZ493" s="0"/>
      <c r="HA493" s="0"/>
      <c r="HB493" s="0"/>
      <c r="HC493" s="0"/>
      <c r="HD493" s="0"/>
      <c r="HE493" s="0"/>
      <c r="HF493" s="0"/>
      <c r="HG493" s="0"/>
      <c r="HH493" s="0"/>
      <c r="HI493" s="0"/>
      <c r="HJ493" s="0"/>
      <c r="HK493" s="0"/>
      <c r="HL493" s="0"/>
      <c r="HM493" s="0"/>
      <c r="HN493" s="0"/>
      <c r="HO493" s="0"/>
      <c r="HP493" s="0"/>
      <c r="HQ493" s="0"/>
      <c r="HR493" s="0"/>
      <c r="HS493" s="0"/>
      <c r="HT493" s="0"/>
      <c r="HU493" s="0"/>
      <c r="HV493" s="0"/>
      <c r="HW493" s="0"/>
      <c r="HX493" s="0"/>
      <c r="HY493" s="0"/>
      <c r="HZ493" s="0"/>
      <c r="IA493" s="0"/>
      <c r="IB493" s="0"/>
      <c r="IC493" s="0"/>
      <c r="ID493" s="0"/>
      <c r="IE493" s="0"/>
      <c r="IF493" s="0"/>
      <c r="IG493" s="0"/>
      <c r="IH493" s="0"/>
      <c r="II493" s="0"/>
      <c r="IJ493" s="0"/>
      <c r="IK493" s="0"/>
      <c r="IL493" s="0"/>
      <c r="IM493" s="0"/>
      <c r="IN493" s="0"/>
      <c r="IO493" s="0"/>
      <c r="IP493" s="0"/>
      <c r="IQ493" s="0"/>
      <c r="IR493" s="0"/>
      <c r="IS493" s="0"/>
      <c r="IT493" s="0"/>
      <c r="IU493" s="0"/>
      <c r="IV493" s="0"/>
      <c r="IW493" s="0"/>
    </row>
    <row r="494" customFormat="false" ht="33.75" hidden="false" customHeight="false" outlineLevel="0" collapsed="false">
      <c r="A494" s="54"/>
      <c r="B494" s="55" t="n">
        <v>43831</v>
      </c>
      <c r="C494" s="56"/>
      <c r="D494" s="57"/>
      <c r="E494" s="70" t="s">
        <v>751</v>
      </c>
      <c r="F494" s="70" t="s">
        <v>1403</v>
      </c>
      <c r="G494" s="58" t="s">
        <v>45</v>
      </c>
      <c r="H494" s="62" t="n">
        <v>6782</v>
      </c>
      <c r="I494" s="53"/>
      <c r="J494" s="79"/>
      <c r="K494" s="53"/>
      <c r="L494" s="70"/>
      <c r="M494" s="70" t="s">
        <v>1402</v>
      </c>
      <c r="N494" s="53" t="s">
        <v>152</v>
      </c>
      <c r="O494" s="53" t="s">
        <v>98</v>
      </c>
      <c r="P494" s="60"/>
      <c r="Q494" s="72"/>
      <c r="R494" s="61" t="n">
        <v>17078</v>
      </c>
      <c r="S494" s="61" t="n">
        <f aca="false">+R494-Q494</f>
        <v>17078</v>
      </c>
      <c r="T494" s="47" t="s">
        <v>1404</v>
      </c>
      <c r="U494" s="72" t="n">
        <v>0</v>
      </c>
      <c r="V494" s="1" t="n">
        <f aca="false">22000*0.68</f>
        <v>14960</v>
      </c>
      <c r="W494" s="72" t="n">
        <v>14164</v>
      </c>
      <c r="X494" s="1" t="n">
        <f aca="false">22000*0.68</f>
        <v>14960</v>
      </c>
      <c r="Y494" s="46" t="n">
        <f aca="false">+X494-V494</f>
        <v>0</v>
      </c>
      <c r="Z494" s="61" t="n">
        <f aca="false">+X494-W494</f>
        <v>796.000000000002</v>
      </c>
      <c r="AA494" s="47" t="s">
        <v>475</v>
      </c>
      <c r="AB494" s="71"/>
      <c r="AD494" s="62"/>
      <c r="AE494" s="62" t="s">
        <v>202</v>
      </c>
      <c r="AF494" s="59" t="s">
        <v>70</v>
      </c>
      <c r="AG494" s="64" t="n">
        <v>0.06</v>
      </c>
      <c r="AH494" s="80"/>
      <c r="AI494" s="66" t="s">
        <v>121</v>
      </c>
      <c r="AJ494" s="66" t="s">
        <v>4</v>
      </c>
      <c r="AK494" s="53" t="s">
        <v>1405</v>
      </c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  <c r="BC494" s="0"/>
      <c r="BD494" s="0"/>
      <c r="BE494" s="0"/>
      <c r="BF494" s="0"/>
      <c r="BG494" s="0"/>
      <c r="BH494" s="0"/>
      <c r="BI494" s="0"/>
      <c r="BJ494" s="0"/>
      <c r="BK494" s="0"/>
      <c r="BL494" s="0"/>
      <c r="BM494" s="0"/>
      <c r="BN494" s="0"/>
      <c r="BO494" s="0"/>
      <c r="BP494" s="0"/>
      <c r="BQ494" s="0"/>
      <c r="BR494" s="0"/>
      <c r="BS494" s="0"/>
      <c r="BT494" s="0"/>
      <c r="BU494" s="0"/>
      <c r="BV494" s="0"/>
      <c r="BW494" s="0"/>
      <c r="BX494" s="0"/>
      <c r="BY494" s="0"/>
      <c r="BZ494" s="0"/>
      <c r="CA494" s="0"/>
      <c r="CB494" s="0"/>
      <c r="CC494" s="0"/>
      <c r="CD494" s="0"/>
      <c r="CE494" s="0"/>
      <c r="CF494" s="0"/>
      <c r="CG494" s="0"/>
      <c r="CH494" s="0"/>
      <c r="CI494" s="0"/>
      <c r="CJ494" s="0"/>
      <c r="CK494" s="0"/>
      <c r="CL494" s="0"/>
      <c r="CM494" s="0"/>
      <c r="CN494" s="0"/>
      <c r="CO494" s="0"/>
      <c r="CP494" s="0"/>
      <c r="CQ494" s="0"/>
      <c r="CR494" s="0"/>
      <c r="CS494" s="0"/>
      <c r="CT494" s="0"/>
      <c r="CU494" s="0"/>
      <c r="CV494" s="0"/>
      <c r="CW494" s="0"/>
      <c r="CX494" s="0"/>
      <c r="CY494" s="0"/>
      <c r="CZ494" s="0"/>
      <c r="DA494" s="0"/>
      <c r="DB494" s="0"/>
      <c r="DC494" s="0"/>
      <c r="DD494" s="0"/>
      <c r="DE494" s="0"/>
      <c r="DF494" s="0"/>
      <c r="DG494" s="0"/>
      <c r="DH494" s="0"/>
      <c r="DI494" s="0"/>
      <c r="DJ494" s="0"/>
      <c r="DK494" s="0"/>
      <c r="DL494" s="0"/>
      <c r="DM494" s="0"/>
      <c r="DN494" s="0"/>
      <c r="DO494" s="0"/>
      <c r="DP494" s="0"/>
      <c r="DQ494" s="0"/>
      <c r="DR494" s="0"/>
      <c r="DS494" s="0"/>
      <c r="DT494" s="0"/>
      <c r="DU494" s="0"/>
      <c r="DV494" s="0"/>
      <c r="DW494" s="0"/>
      <c r="DX494" s="0"/>
      <c r="DY494" s="0"/>
      <c r="DZ494" s="0"/>
      <c r="EA494" s="0"/>
      <c r="EB494" s="0"/>
      <c r="EC494" s="0"/>
      <c r="ED494" s="0"/>
      <c r="EE494" s="0"/>
      <c r="EF494" s="0"/>
      <c r="EG494" s="0"/>
      <c r="EH494" s="0"/>
      <c r="EI494" s="0"/>
      <c r="EJ494" s="0"/>
      <c r="EK494" s="0"/>
      <c r="EL494" s="0"/>
      <c r="EM494" s="0"/>
      <c r="EN494" s="0"/>
      <c r="EO494" s="0"/>
      <c r="EP494" s="0"/>
      <c r="EQ494" s="0"/>
      <c r="ER494" s="0"/>
      <c r="ES494" s="0"/>
      <c r="ET494" s="0"/>
      <c r="EU494" s="0"/>
      <c r="EV494" s="0"/>
      <c r="EW494" s="0"/>
      <c r="EX494" s="0"/>
      <c r="EY494" s="0"/>
      <c r="EZ494" s="0"/>
      <c r="FA494" s="0"/>
      <c r="FB494" s="0"/>
      <c r="FC494" s="0"/>
      <c r="FD494" s="0"/>
      <c r="FE494" s="0"/>
      <c r="FF494" s="0"/>
      <c r="FG494" s="0"/>
      <c r="FH494" s="0"/>
      <c r="FI494" s="0"/>
      <c r="FJ494" s="0"/>
      <c r="FK494" s="0"/>
      <c r="FL494" s="0"/>
      <c r="FM494" s="0"/>
      <c r="FN494" s="0"/>
      <c r="FO494" s="0"/>
      <c r="FP494" s="0"/>
      <c r="FQ494" s="0"/>
      <c r="FR494" s="0"/>
      <c r="FS494" s="0"/>
      <c r="FT494" s="0"/>
      <c r="FU494" s="0"/>
      <c r="FV494" s="0"/>
      <c r="FW494" s="0"/>
      <c r="FX494" s="0"/>
      <c r="FY494" s="0"/>
      <c r="FZ494" s="0"/>
      <c r="GA494" s="0"/>
      <c r="GB494" s="0"/>
      <c r="GC494" s="0"/>
      <c r="GD494" s="0"/>
      <c r="GE494" s="0"/>
      <c r="GF494" s="0"/>
      <c r="GG494" s="0"/>
      <c r="GH494" s="0"/>
      <c r="GI494" s="0"/>
      <c r="GJ494" s="0"/>
      <c r="GK494" s="0"/>
      <c r="GL494" s="0"/>
      <c r="GM494" s="0"/>
      <c r="GN494" s="0"/>
      <c r="GO494" s="0"/>
      <c r="GP494" s="0"/>
      <c r="GQ494" s="0"/>
      <c r="GR494" s="0"/>
      <c r="GS494" s="0"/>
      <c r="GT494" s="0"/>
      <c r="GU494" s="0"/>
      <c r="GV494" s="0"/>
      <c r="GW494" s="0"/>
      <c r="GX494" s="0"/>
      <c r="GY494" s="0"/>
      <c r="GZ494" s="0"/>
      <c r="HA494" s="0"/>
      <c r="HB494" s="0"/>
      <c r="HC494" s="0"/>
      <c r="HD494" s="0"/>
      <c r="HE494" s="0"/>
      <c r="HF494" s="0"/>
      <c r="HG494" s="0"/>
      <c r="HH494" s="0"/>
      <c r="HI494" s="0"/>
      <c r="HJ494" s="0"/>
      <c r="HK494" s="0"/>
      <c r="HL494" s="0"/>
      <c r="HM494" s="0"/>
      <c r="HN494" s="0"/>
      <c r="HO494" s="0"/>
      <c r="HP494" s="0"/>
      <c r="HQ494" s="0"/>
      <c r="HR494" s="0"/>
      <c r="HS494" s="0"/>
      <c r="HT494" s="0"/>
      <c r="HU494" s="0"/>
      <c r="HV494" s="0"/>
      <c r="HW494" s="0"/>
      <c r="HX494" s="0"/>
      <c r="HY494" s="0"/>
      <c r="HZ494" s="0"/>
      <c r="IA494" s="0"/>
      <c r="IB494" s="0"/>
      <c r="IC494" s="0"/>
      <c r="ID494" s="0"/>
      <c r="IE494" s="0"/>
      <c r="IF494" s="0"/>
      <c r="IG494" s="0"/>
      <c r="IH494" s="0"/>
      <c r="II494" s="0"/>
      <c r="IJ494" s="0"/>
      <c r="IK494" s="0"/>
      <c r="IL494" s="0"/>
      <c r="IM494" s="0"/>
      <c r="IN494" s="0"/>
      <c r="IO494" s="0"/>
      <c r="IP494" s="0"/>
      <c r="IQ494" s="0"/>
      <c r="IR494" s="0"/>
      <c r="IS494" s="0"/>
      <c r="IT494" s="0"/>
      <c r="IU494" s="0"/>
      <c r="IV494" s="0"/>
      <c r="IW494" s="0"/>
    </row>
    <row r="495" customFormat="false" ht="12.75" hidden="false" customHeight="false" outlineLevel="0" collapsed="false">
      <c r="A495" s="43"/>
      <c r="B495" s="11" t="s">
        <v>42</v>
      </c>
      <c r="C495" s="68"/>
      <c r="D495" s="1"/>
      <c r="E495" s="3" t="s">
        <v>751</v>
      </c>
      <c r="F495" s="3" t="s">
        <v>1415</v>
      </c>
      <c r="G495" s="6" t="s">
        <v>60</v>
      </c>
      <c r="H495" s="6" t="n">
        <v>9627</v>
      </c>
      <c r="I495" s="4" t="n">
        <v>550</v>
      </c>
      <c r="J495" s="4" t="s">
        <v>46</v>
      </c>
      <c r="L495" s="1" t="s">
        <v>47</v>
      </c>
      <c r="M495" s="3" t="s">
        <v>1416</v>
      </c>
      <c r="N495" s="45"/>
      <c r="O495" s="1" t="s">
        <v>86</v>
      </c>
      <c r="Q495" s="1" t="n">
        <v>613</v>
      </c>
      <c r="R495" s="1" t="n">
        <v>613</v>
      </c>
      <c r="S495" s="14" t="n">
        <f aca="false">+R495-Q495</f>
        <v>0</v>
      </c>
      <c r="T495" s="15" t="s">
        <v>63</v>
      </c>
      <c r="U495" s="1" t="n">
        <v>711</v>
      </c>
      <c r="V495" s="1" t="n">
        <v>711</v>
      </c>
      <c r="W495" s="1" t="n">
        <v>651</v>
      </c>
      <c r="X495" s="1" t="n">
        <v>651</v>
      </c>
      <c r="Y495" s="46" t="n">
        <f aca="false">+X495-V495</f>
        <v>-60</v>
      </c>
      <c r="Z495" s="14" t="n">
        <f aca="false">+X495-W495</f>
        <v>0</v>
      </c>
      <c r="AA495" s="47" t="s">
        <v>69</v>
      </c>
      <c r="AB495" s="48"/>
      <c r="AC495" s="45"/>
      <c r="AD495" s="5" t="n">
        <v>358930</v>
      </c>
      <c r="AE495" s="5" t="n">
        <v>138427</v>
      </c>
      <c r="AF495" s="49" t="s">
        <v>52</v>
      </c>
      <c r="AG495" s="50" t="n">
        <v>0.146</v>
      </c>
      <c r="AH495" s="51" t="n">
        <v>9905</v>
      </c>
      <c r="AI495" s="52" t="s">
        <v>71</v>
      </c>
      <c r="AJ495" s="52" t="s">
        <v>4</v>
      </c>
      <c r="AK495" s="4" t="s">
        <v>1417</v>
      </c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  <c r="BC495" s="0"/>
      <c r="BD495" s="0"/>
      <c r="BE495" s="0"/>
      <c r="BF495" s="0"/>
      <c r="BG495" s="0"/>
      <c r="BH495" s="0"/>
      <c r="BI495" s="0"/>
      <c r="BJ495" s="0"/>
      <c r="BK495" s="0"/>
      <c r="BL495" s="0"/>
      <c r="BM495" s="0"/>
      <c r="BN495" s="0"/>
      <c r="BO495" s="0"/>
      <c r="BP495" s="0"/>
      <c r="BQ495" s="0"/>
      <c r="BR495" s="0"/>
      <c r="BS495" s="0"/>
      <c r="BT495" s="0"/>
      <c r="BU495" s="0"/>
      <c r="BV495" s="0"/>
      <c r="BW495" s="0"/>
      <c r="BX495" s="0"/>
      <c r="BY495" s="0"/>
      <c r="BZ495" s="0"/>
      <c r="CA495" s="0"/>
      <c r="CB495" s="0"/>
      <c r="CC495" s="0"/>
      <c r="CD495" s="0"/>
      <c r="CE495" s="0"/>
      <c r="CF495" s="0"/>
      <c r="CG495" s="0"/>
      <c r="CH495" s="0"/>
      <c r="CI495" s="0"/>
      <c r="CJ495" s="0"/>
      <c r="CK495" s="0"/>
      <c r="CL495" s="0"/>
      <c r="CM495" s="0"/>
      <c r="CN495" s="0"/>
      <c r="CO495" s="0"/>
      <c r="CP495" s="0"/>
      <c r="CQ495" s="0"/>
      <c r="CR495" s="0"/>
      <c r="CS495" s="0"/>
      <c r="CT495" s="0"/>
      <c r="CU495" s="0"/>
      <c r="CV495" s="0"/>
      <c r="CW495" s="0"/>
      <c r="CX495" s="0"/>
      <c r="CY495" s="0"/>
      <c r="CZ495" s="0"/>
      <c r="DA495" s="0"/>
      <c r="DB495" s="0"/>
      <c r="DC495" s="0"/>
      <c r="DD495" s="0"/>
      <c r="DE495" s="0"/>
      <c r="DF495" s="0"/>
      <c r="DG495" s="0"/>
      <c r="DH495" s="0"/>
      <c r="DI495" s="0"/>
      <c r="DJ495" s="0"/>
      <c r="DK495" s="0"/>
      <c r="DL495" s="0"/>
      <c r="DM495" s="0"/>
      <c r="DN495" s="0"/>
      <c r="DO495" s="0"/>
      <c r="DP495" s="0"/>
      <c r="DQ495" s="0"/>
      <c r="DR495" s="0"/>
      <c r="DS495" s="0"/>
      <c r="DT495" s="0"/>
      <c r="DU495" s="0"/>
      <c r="DV495" s="0"/>
      <c r="DW495" s="0"/>
      <c r="DX495" s="0"/>
      <c r="DY495" s="0"/>
      <c r="DZ495" s="0"/>
      <c r="EA495" s="0"/>
      <c r="EB495" s="0"/>
      <c r="EC495" s="0"/>
      <c r="ED495" s="0"/>
      <c r="EE495" s="0"/>
      <c r="EF495" s="0"/>
      <c r="EG495" s="0"/>
      <c r="EH495" s="0"/>
      <c r="EI495" s="0"/>
      <c r="EJ495" s="0"/>
      <c r="EK495" s="0"/>
      <c r="EL495" s="0"/>
      <c r="EM495" s="0"/>
      <c r="EN495" s="0"/>
      <c r="EO495" s="0"/>
      <c r="EP495" s="0"/>
      <c r="EQ495" s="0"/>
      <c r="ER495" s="0"/>
      <c r="ES495" s="0"/>
      <c r="ET495" s="0"/>
      <c r="EU495" s="0"/>
      <c r="EV495" s="0"/>
      <c r="EW495" s="0"/>
      <c r="EX495" s="0"/>
      <c r="EY495" s="0"/>
      <c r="EZ495" s="0"/>
      <c r="FA495" s="0"/>
      <c r="FB495" s="0"/>
      <c r="FC495" s="0"/>
      <c r="FD495" s="0"/>
      <c r="FE495" s="0"/>
      <c r="FF495" s="0"/>
      <c r="FG495" s="0"/>
      <c r="FH495" s="0"/>
      <c r="FI495" s="0"/>
      <c r="FJ495" s="0"/>
      <c r="FK495" s="0"/>
      <c r="FL495" s="0"/>
      <c r="FM495" s="0"/>
      <c r="FN495" s="0"/>
      <c r="FO495" s="0"/>
      <c r="FP495" s="0"/>
      <c r="FQ495" s="0"/>
      <c r="FR495" s="0"/>
      <c r="FS495" s="0"/>
      <c r="FT495" s="0"/>
      <c r="FU495" s="0"/>
      <c r="FV495" s="0"/>
      <c r="FW495" s="0"/>
      <c r="FX495" s="0"/>
      <c r="FY495" s="0"/>
      <c r="FZ495" s="0"/>
      <c r="GA495" s="0"/>
      <c r="GB495" s="0"/>
      <c r="GC495" s="0"/>
      <c r="GD495" s="0"/>
      <c r="GE495" s="0"/>
      <c r="GF495" s="0"/>
      <c r="GG495" s="0"/>
      <c r="GH495" s="0"/>
      <c r="GI495" s="0"/>
      <c r="GJ495" s="0"/>
      <c r="GK495" s="0"/>
      <c r="GL495" s="0"/>
      <c r="GM495" s="0"/>
      <c r="GN495" s="0"/>
      <c r="GO495" s="0"/>
      <c r="GP495" s="0"/>
      <c r="GQ495" s="0"/>
      <c r="GR495" s="0"/>
      <c r="GS495" s="0"/>
      <c r="GT495" s="0"/>
      <c r="GU495" s="0"/>
      <c r="GV495" s="0"/>
      <c r="GW495" s="0"/>
      <c r="GX495" s="0"/>
      <c r="GY495" s="0"/>
      <c r="GZ495" s="0"/>
      <c r="HA495" s="0"/>
      <c r="HB495" s="0"/>
      <c r="HC495" s="0"/>
      <c r="HD495" s="0"/>
      <c r="HE495" s="0"/>
      <c r="HF495" s="0"/>
      <c r="HG495" s="0"/>
      <c r="HH495" s="0"/>
      <c r="HI495" s="0"/>
      <c r="HJ495" s="0"/>
      <c r="HK495" s="0"/>
      <c r="HL495" s="0"/>
      <c r="HM495" s="0"/>
      <c r="HN495" s="0"/>
      <c r="HO495" s="0"/>
      <c r="HP495" s="0"/>
      <c r="HQ495" s="0"/>
      <c r="HR495" s="0"/>
      <c r="HS495" s="0"/>
      <c r="HT495" s="0"/>
      <c r="HU495" s="0"/>
      <c r="HV495" s="0"/>
      <c r="HW495" s="0"/>
      <c r="HX495" s="0"/>
      <c r="HY495" s="0"/>
      <c r="HZ495" s="0"/>
      <c r="IA495" s="0"/>
      <c r="IB495" s="0"/>
      <c r="IC495" s="0"/>
      <c r="ID495" s="0"/>
      <c r="IE495" s="0"/>
      <c r="IF495" s="0"/>
      <c r="IG495" s="0"/>
      <c r="IH495" s="0"/>
      <c r="II495" s="0"/>
      <c r="IJ495" s="0"/>
      <c r="IK495" s="0"/>
      <c r="IL495" s="0"/>
      <c r="IM495" s="0"/>
      <c r="IN495" s="0"/>
      <c r="IO495" s="0"/>
      <c r="IP495" s="0"/>
      <c r="IQ495" s="0"/>
      <c r="IR495" s="0"/>
      <c r="IS495" s="0"/>
      <c r="IT495" s="0"/>
      <c r="IU495" s="0"/>
      <c r="IV495" s="0"/>
      <c r="IW495" s="0"/>
    </row>
    <row r="496" customFormat="false" ht="22.5" hidden="false" customHeight="false" outlineLevel="0" collapsed="false">
      <c r="A496" s="43"/>
      <c r="B496" s="11" t="s">
        <v>42</v>
      </c>
      <c r="E496" s="3" t="s">
        <v>751</v>
      </c>
      <c r="F496" s="3" t="s">
        <v>1418</v>
      </c>
      <c r="G496" s="6" t="s">
        <v>60</v>
      </c>
      <c r="H496" s="6" t="n">
        <v>9682</v>
      </c>
      <c r="I496" s="4" t="n">
        <v>429</v>
      </c>
      <c r="J496" s="4" t="s">
        <v>46</v>
      </c>
      <c r="L496" s="1" t="s">
        <v>47</v>
      </c>
      <c r="M496" s="3" t="s">
        <v>1419</v>
      </c>
      <c r="N496" s="45"/>
      <c r="O496" s="1" t="s">
        <v>125</v>
      </c>
      <c r="Q496" s="74" t="n">
        <v>805</v>
      </c>
      <c r="R496" s="74" t="n">
        <v>805</v>
      </c>
      <c r="S496" s="14" t="n">
        <f aca="false">+R496-Q496</f>
        <v>0</v>
      </c>
      <c r="T496" s="15" t="s">
        <v>166</v>
      </c>
      <c r="U496" s="74" t="n">
        <v>189</v>
      </c>
      <c r="V496" s="74" t="n">
        <v>6400</v>
      </c>
      <c r="W496" s="74" t="n">
        <v>5071</v>
      </c>
      <c r="X496" s="74" t="n">
        <v>5071</v>
      </c>
      <c r="Y496" s="46" t="n">
        <f aca="false">+X496-V496</f>
        <v>-1329</v>
      </c>
      <c r="Z496" s="14" t="n">
        <f aca="false">+X496-W496</f>
        <v>0</v>
      </c>
      <c r="AA496" s="47" t="s">
        <v>171</v>
      </c>
      <c r="AB496" s="48"/>
      <c r="AC496" s="45"/>
      <c r="AD496" s="5" t="n">
        <v>348060</v>
      </c>
      <c r="AE496" s="5" t="n">
        <v>137902</v>
      </c>
      <c r="AF496" s="49" t="s">
        <v>52</v>
      </c>
      <c r="AG496" s="50" t="n">
        <v>0.06</v>
      </c>
      <c r="AH496" s="51"/>
      <c r="AI496" s="52" t="s">
        <v>121</v>
      </c>
      <c r="AJ496" s="52" t="s">
        <v>4</v>
      </c>
      <c r="AK496" s="4" t="s">
        <v>1420</v>
      </c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  <c r="BC496" s="0"/>
      <c r="BD496" s="0"/>
      <c r="BE496" s="0"/>
      <c r="BF496" s="0"/>
      <c r="BG496" s="0"/>
      <c r="BH496" s="0"/>
      <c r="BI496" s="0"/>
      <c r="BJ496" s="0"/>
      <c r="BK496" s="0"/>
      <c r="BL496" s="0"/>
      <c r="BM496" s="0"/>
      <c r="BN496" s="0"/>
      <c r="BO496" s="0"/>
      <c r="BP496" s="0"/>
      <c r="BQ496" s="0"/>
      <c r="BR496" s="0"/>
      <c r="BS496" s="0"/>
      <c r="BT496" s="0"/>
      <c r="BU496" s="0"/>
      <c r="BV496" s="0"/>
      <c r="BW496" s="0"/>
      <c r="BX496" s="0"/>
      <c r="BY496" s="0"/>
      <c r="BZ496" s="0"/>
      <c r="CA496" s="0"/>
      <c r="CB496" s="0"/>
      <c r="CC496" s="0"/>
      <c r="CD496" s="0"/>
      <c r="CE496" s="0"/>
      <c r="CF496" s="0"/>
      <c r="CG496" s="0"/>
      <c r="CH496" s="0"/>
      <c r="CI496" s="0"/>
      <c r="CJ496" s="0"/>
      <c r="CK496" s="0"/>
      <c r="CL496" s="0"/>
      <c r="CM496" s="0"/>
      <c r="CN496" s="0"/>
      <c r="CO496" s="0"/>
      <c r="CP496" s="0"/>
      <c r="CQ496" s="0"/>
      <c r="CR496" s="0"/>
      <c r="CS496" s="0"/>
      <c r="CT496" s="0"/>
      <c r="CU496" s="0"/>
      <c r="CV496" s="0"/>
      <c r="CW496" s="0"/>
      <c r="CX496" s="0"/>
      <c r="CY496" s="0"/>
      <c r="CZ496" s="0"/>
      <c r="DA496" s="0"/>
      <c r="DB496" s="0"/>
      <c r="DC496" s="0"/>
      <c r="DD496" s="0"/>
      <c r="DE496" s="0"/>
      <c r="DF496" s="0"/>
      <c r="DG496" s="0"/>
      <c r="DH496" s="0"/>
      <c r="DI496" s="0"/>
      <c r="DJ496" s="0"/>
      <c r="DK496" s="0"/>
      <c r="DL496" s="0"/>
      <c r="DM496" s="0"/>
      <c r="DN496" s="0"/>
      <c r="DO496" s="0"/>
      <c r="DP496" s="0"/>
      <c r="DQ496" s="0"/>
      <c r="DR496" s="0"/>
      <c r="DS496" s="0"/>
      <c r="DT496" s="0"/>
      <c r="DU496" s="0"/>
      <c r="DV496" s="0"/>
      <c r="DW496" s="0"/>
      <c r="DX496" s="0"/>
      <c r="DY496" s="0"/>
      <c r="DZ496" s="0"/>
      <c r="EA496" s="0"/>
      <c r="EB496" s="0"/>
      <c r="EC496" s="0"/>
      <c r="ED496" s="0"/>
      <c r="EE496" s="0"/>
      <c r="EF496" s="0"/>
      <c r="EG496" s="0"/>
      <c r="EH496" s="0"/>
      <c r="EI496" s="0"/>
      <c r="EJ496" s="0"/>
      <c r="EK496" s="0"/>
      <c r="EL496" s="0"/>
      <c r="EM496" s="0"/>
      <c r="EN496" s="0"/>
      <c r="EO496" s="0"/>
      <c r="EP496" s="0"/>
      <c r="EQ496" s="0"/>
      <c r="ER496" s="0"/>
      <c r="ES496" s="0"/>
      <c r="ET496" s="0"/>
      <c r="EU496" s="0"/>
      <c r="EV496" s="0"/>
      <c r="EW496" s="0"/>
      <c r="EX496" s="0"/>
      <c r="EY496" s="0"/>
      <c r="EZ496" s="0"/>
      <c r="FA496" s="0"/>
      <c r="FB496" s="0"/>
      <c r="FC496" s="0"/>
      <c r="FD496" s="0"/>
      <c r="FE496" s="0"/>
      <c r="FF496" s="0"/>
      <c r="FG496" s="0"/>
      <c r="FH496" s="0"/>
      <c r="FI496" s="0"/>
      <c r="FJ496" s="0"/>
      <c r="FK496" s="0"/>
      <c r="FL496" s="0"/>
      <c r="FM496" s="0"/>
      <c r="FN496" s="0"/>
      <c r="FO496" s="0"/>
      <c r="FP496" s="0"/>
      <c r="FQ496" s="0"/>
      <c r="FR496" s="0"/>
      <c r="FS496" s="0"/>
      <c r="FT496" s="0"/>
      <c r="FU496" s="0"/>
      <c r="FV496" s="0"/>
      <c r="FW496" s="0"/>
      <c r="FX496" s="0"/>
      <c r="FY496" s="0"/>
      <c r="FZ496" s="0"/>
      <c r="GA496" s="0"/>
      <c r="GB496" s="0"/>
      <c r="GC496" s="0"/>
      <c r="GD496" s="0"/>
      <c r="GE496" s="0"/>
      <c r="GF496" s="0"/>
      <c r="GG496" s="0"/>
      <c r="GH496" s="0"/>
      <c r="GI496" s="0"/>
      <c r="GJ496" s="0"/>
      <c r="GK496" s="0"/>
      <c r="GL496" s="0"/>
      <c r="GM496" s="0"/>
      <c r="GN496" s="0"/>
      <c r="GO496" s="0"/>
      <c r="GP496" s="0"/>
      <c r="GQ496" s="0"/>
      <c r="GR496" s="0"/>
      <c r="GS496" s="0"/>
      <c r="GT496" s="0"/>
      <c r="GU496" s="0"/>
      <c r="GV496" s="0"/>
      <c r="GW496" s="0"/>
      <c r="GX496" s="0"/>
      <c r="GY496" s="0"/>
      <c r="GZ496" s="0"/>
      <c r="HA496" s="0"/>
      <c r="HB496" s="0"/>
      <c r="HC496" s="0"/>
      <c r="HD496" s="0"/>
      <c r="HE496" s="0"/>
      <c r="HF496" s="0"/>
      <c r="HG496" s="0"/>
      <c r="HH496" s="0"/>
      <c r="HI496" s="0"/>
      <c r="HJ496" s="0"/>
      <c r="HK496" s="0"/>
      <c r="HL496" s="0"/>
      <c r="HM496" s="0"/>
      <c r="HN496" s="0"/>
      <c r="HO496" s="0"/>
      <c r="HP496" s="0"/>
      <c r="HQ496" s="0"/>
      <c r="HR496" s="0"/>
      <c r="HS496" s="0"/>
      <c r="HT496" s="0"/>
      <c r="HU496" s="0"/>
      <c r="HV496" s="0"/>
      <c r="HW496" s="0"/>
      <c r="HX496" s="0"/>
      <c r="HY496" s="0"/>
      <c r="HZ496" s="0"/>
      <c r="IA496" s="0"/>
      <c r="IB496" s="0"/>
      <c r="IC496" s="0"/>
      <c r="ID496" s="0"/>
      <c r="IE496" s="0"/>
      <c r="IF496" s="0"/>
      <c r="IG496" s="0"/>
      <c r="IH496" s="0"/>
      <c r="II496" s="0"/>
      <c r="IJ496" s="0"/>
      <c r="IK496" s="0"/>
      <c r="IL496" s="0"/>
      <c r="IM496" s="0"/>
      <c r="IN496" s="0"/>
      <c r="IO496" s="0"/>
      <c r="IP496" s="0"/>
      <c r="IQ496" s="0"/>
      <c r="IR496" s="0"/>
      <c r="IS496" s="0"/>
      <c r="IT496" s="0"/>
      <c r="IU496" s="0"/>
      <c r="IV496" s="0"/>
      <c r="IW496" s="0"/>
    </row>
    <row r="497" customFormat="false" ht="12.75" hidden="false" customHeight="false" outlineLevel="0" collapsed="false">
      <c r="A497" s="54"/>
      <c r="B497" s="55" t="s">
        <v>42</v>
      </c>
      <c r="C497" s="56"/>
      <c r="D497" s="57"/>
      <c r="E497" s="56" t="s">
        <v>1421</v>
      </c>
      <c r="F497" s="56" t="s">
        <v>1422</v>
      </c>
      <c r="G497" s="58" t="s">
        <v>60</v>
      </c>
      <c r="H497" s="58" t="n">
        <v>5601</v>
      </c>
      <c r="I497" s="57" t="n">
        <v>600</v>
      </c>
      <c r="J497" s="57" t="s">
        <v>46</v>
      </c>
      <c r="K497" s="57"/>
      <c r="L497" s="53" t="s">
        <v>47</v>
      </c>
      <c r="M497" s="56" t="s">
        <v>541</v>
      </c>
      <c r="N497" s="0"/>
      <c r="O497" s="53" t="s">
        <v>105</v>
      </c>
      <c r="P497" s="60"/>
      <c r="Q497" s="53" t="n">
        <v>102</v>
      </c>
      <c r="R497" s="53" t="n">
        <v>102</v>
      </c>
      <c r="S497" s="61" t="n">
        <f aca="false">+R497-Q497</f>
        <v>0</v>
      </c>
      <c r="T497" s="47" t="s">
        <v>63</v>
      </c>
      <c r="U497" s="53" t="n">
        <v>73</v>
      </c>
      <c r="V497" s="53" t="n">
        <v>73</v>
      </c>
      <c r="W497" s="53" t="n">
        <v>126</v>
      </c>
      <c r="X497" s="53" t="n">
        <v>126</v>
      </c>
      <c r="Y497" s="46" t="n">
        <f aca="false">+X497-V497</f>
        <v>53</v>
      </c>
      <c r="Z497" s="61" t="n">
        <f aca="false">+X497-W497</f>
        <v>0</v>
      </c>
      <c r="AA497" s="47" t="s">
        <v>69</v>
      </c>
      <c r="AB497" s="71"/>
      <c r="AD497" s="62" t="n">
        <v>309667</v>
      </c>
      <c r="AE497" s="62" t="n">
        <v>132940</v>
      </c>
      <c r="AF497" s="63" t="s">
        <v>52</v>
      </c>
      <c r="AG497" s="64" t="n">
        <v>0.025</v>
      </c>
      <c r="AH497" s="65"/>
      <c r="AI497" s="66" t="s">
        <v>53</v>
      </c>
      <c r="AJ497" s="66" t="s">
        <v>4</v>
      </c>
      <c r="AK497" s="57" t="s">
        <v>1423</v>
      </c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  <c r="BC497" s="0"/>
      <c r="BD497" s="0"/>
      <c r="BE497" s="0"/>
      <c r="BF497" s="0"/>
      <c r="BG497" s="0"/>
      <c r="BH497" s="0"/>
      <c r="BI497" s="0"/>
      <c r="BJ497" s="0"/>
      <c r="BK497" s="0"/>
      <c r="BL497" s="0"/>
      <c r="BM497" s="0"/>
      <c r="BN497" s="0"/>
      <c r="BO497" s="0"/>
      <c r="BP497" s="0"/>
      <c r="BQ497" s="0"/>
      <c r="BR497" s="0"/>
      <c r="BS497" s="0"/>
      <c r="BT497" s="0"/>
      <c r="BU497" s="0"/>
      <c r="BV497" s="0"/>
      <c r="BW497" s="0"/>
      <c r="BX497" s="0"/>
      <c r="BY497" s="0"/>
      <c r="BZ497" s="0"/>
      <c r="CA497" s="0"/>
      <c r="CB497" s="0"/>
      <c r="CC497" s="0"/>
      <c r="CD497" s="0"/>
      <c r="CE497" s="0"/>
      <c r="CF497" s="0"/>
      <c r="CG497" s="0"/>
      <c r="CH497" s="0"/>
      <c r="CI497" s="0"/>
      <c r="CJ497" s="0"/>
      <c r="CK497" s="0"/>
      <c r="CL497" s="0"/>
      <c r="CM497" s="0"/>
      <c r="CN497" s="0"/>
      <c r="CO497" s="0"/>
      <c r="CP497" s="0"/>
      <c r="CQ497" s="0"/>
      <c r="CR497" s="0"/>
      <c r="CS497" s="0"/>
      <c r="CT497" s="0"/>
      <c r="CU497" s="0"/>
      <c r="CV497" s="0"/>
      <c r="CW497" s="0"/>
      <c r="CX497" s="0"/>
      <c r="CY497" s="0"/>
      <c r="CZ497" s="0"/>
      <c r="DA497" s="0"/>
      <c r="DB497" s="0"/>
      <c r="DC497" s="0"/>
      <c r="DD497" s="0"/>
      <c r="DE497" s="0"/>
      <c r="DF497" s="0"/>
      <c r="DG497" s="0"/>
      <c r="DH497" s="0"/>
      <c r="DI497" s="0"/>
      <c r="DJ497" s="0"/>
      <c r="DK497" s="0"/>
      <c r="DL497" s="0"/>
      <c r="DM497" s="0"/>
      <c r="DN497" s="0"/>
      <c r="DO497" s="0"/>
      <c r="DP497" s="0"/>
      <c r="DQ497" s="0"/>
      <c r="DR497" s="0"/>
      <c r="DS497" s="0"/>
      <c r="DT497" s="0"/>
      <c r="DU497" s="0"/>
      <c r="DV497" s="0"/>
      <c r="DW497" s="0"/>
      <c r="DX497" s="0"/>
      <c r="DY497" s="0"/>
      <c r="DZ497" s="0"/>
      <c r="EA497" s="0"/>
      <c r="EB497" s="0"/>
      <c r="EC497" s="0"/>
      <c r="ED497" s="0"/>
      <c r="EE497" s="0"/>
      <c r="EF497" s="0"/>
      <c r="EG497" s="0"/>
      <c r="EH497" s="0"/>
      <c r="EI497" s="0"/>
      <c r="EJ497" s="0"/>
      <c r="EK497" s="0"/>
      <c r="EL497" s="0"/>
      <c r="EM497" s="0"/>
      <c r="EN497" s="0"/>
      <c r="EO497" s="0"/>
      <c r="EP497" s="0"/>
      <c r="EQ497" s="0"/>
      <c r="ER497" s="0"/>
      <c r="ES497" s="0"/>
      <c r="ET497" s="0"/>
      <c r="EU497" s="0"/>
      <c r="EV497" s="0"/>
      <c r="EW497" s="0"/>
      <c r="EX497" s="0"/>
      <c r="EY497" s="0"/>
      <c r="EZ497" s="0"/>
      <c r="FA497" s="0"/>
      <c r="FB497" s="0"/>
      <c r="FC497" s="0"/>
      <c r="FD497" s="0"/>
      <c r="FE497" s="0"/>
      <c r="FF497" s="0"/>
      <c r="FG497" s="0"/>
      <c r="FH497" s="0"/>
      <c r="FI497" s="0"/>
      <c r="FJ497" s="0"/>
      <c r="FK497" s="0"/>
      <c r="FL497" s="0"/>
      <c r="FM497" s="0"/>
      <c r="FN497" s="0"/>
      <c r="FO497" s="0"/>
      <c r="FP497" s="0"/>
      <c r="FQ497" s="0"/>
      <c r="FR497" s="0"/>
      <c r="FS497" s="0"/>
      <c r="FT497" s="0"/>
      <c r="FU497" s="0"/>
      <c r="FV497" s="0"/>
      <c r="FW497" s="0"/>
      <c r="FX497" s="0"/>
      <c r="FY497" s="0"/>
      <c r="FZ497" s="0"/>
      <c r="GA497" s="0"/>
      <c r="GB497" s="0"/>
      <c r="GC497" s="0"/>
      <c r="GD497" s="0"/>
      <c r="GE497" s="0"/>
      <c r="GF497" s="0"/>
      <c r="GG497" s="0"/>
      <c r="GH497" s="0"/>
      <c r="GI497" s="0"/>
      <c r="GJ497" s="0"/>
      <c r="GK497" s="0"/>
      <c r="GL497" s="0"/>
      <c r="GM497" s="0"/>
      <c r="GN497" s="0"/>
      <c r="GO497" s="0"/>
      <c r="GP497" s="0"/>
      <c r="GQ497" s="0"/>
      <c r="GR497" s="0"/>
      <c r="GS497" s="0"/>
      <c r="GT497" s="0"/>
      <c r="GU497" s="0"/>
      <c r="GV497" s="0"/>
      <c r="GW497" s="0"/>
      <c r="GX497" s="0"/>
      <c r="GY497" s="0"/>
      <c r="GZ497" s="0"/>
      <c r="HA497" s="0"/>
      <c r="HB497" s="0"/>
      <c r="HC497" s="0"/>
      <c r="HD497" s="0"/>
      <c r="HE497" s="0"/>
      <c r="HF497" s="0"/>
      <c r="HG497" s="0"/>
      <c r="HH497" s="0"/>
      <c r="HI497" s="0"/>
      <c r="HJ497" s="0"/>
      <c r="HK497" s="0"/>
      <c r="HL497" s="0"/>
      <c r="HM497" s="0"/>
      <c r="HN497" s="0"/>
      <c r="HO497" s="0"/>
      <c r="HP497" s="0"/>
      <c r="HQ497" s="0"/>
      <c r="HR497" s="0"/>
      <c r="HS497" s="0"/>
      <c r="HT497" s="0"/>
      <c r="HU497" s="0"/>
      <c r="HV497" s="0"/>
      <c r="HW497" s="0"/>
      <c r="HX497" s="0"/>
      <c r="HY497" s="0"/>
      <c r="HZ497" s="0"/>
      <c r="IA497" s="0"/>
      <c r="IB497" s="0"/>
      <c r="IC497" s="0"/>
      <c r="ID497" s="0"/>
      <c r="IE497" s="0"/>
      <c r="IF497" s="0"/>
      <c r="IG497" s="0"/>
      <c r="IH497" s="0"/>
      <c r="II497" s="0"/>
      <c r="IJ497" s="0"/>
      <c r="IK497" s="0"/>
      <c r="IL497" s="0"/>
      <c r="IM497" s="0"/>
      <c r="IN497" s="0"/>
      <c r="IO497" s="0"/>
      <c r="IP497" s="0"/>
      <c r="IQ497" s="0"/>
      <c r="IR497" s="0"/>
      <c r="IS497" s="0"/>
      <c r="IT497" s="0"/>
      <c r="IU497" s="0"/>
      <c r="IV497" s="0"/>
      <c r="IW497" s="0"/>
    </row>
    <row r="498" customFormat="false" ht="12.75" hidden="false" customHeight="false" outlineLevel="0" collapsed="false">
      <c r="A498" s="43"/>
      <c r="B498" s="11" t="s">
        <v>42</v>
      </c>
      <c r="E498" s="3" t="s">
        <v>1421</v>
      </c>
      <c r="F498" s="3" t="s">
        <v>1424</v>
      </c>
      <c r="G498" s="6" t="s">
        <v>60</v>
      </c>
      <c r="H498" s="6" t="n">
        <v>5671</v>
      </c>
      <c r="I498" s="4" t="n">
        <v>600</v>
      </c>
      <c r="J498" s="4" t="s">
        <v>46</v>
      </c>
      <c r="L498" s="1" t="s">
        <v>47</v>
      </c>
      <c r="M498" s="3" t="s">
        <v>541</v>
      </c>
      <c r="N498" s="45"/>
      <c r="O498" s="1" t="s">
        <v>105</v>
      </c>
      <c r="Q498" s="1" t="n">
        <v>179</v>
      </c>
      <c r="R498" s="1" t="n">
        <v>179</v>
      </c>
      <c r="S498" s="14" t="n">
        <f aca="false">+R498-Q498</f>
        <v>0</v>
      </c>
      <c r="T498" s="15" t="s">
        <v>1282</v>
      </c>
      <c r="U498" s="1" t="n">
        <v>166</v>
      </c>
      <c r="V498" s="1" t="n">
        <v>166</v>
      </c>
      <c r="W498" s="1" t="n">
        <v>113</v>
      </c>
      <c r="X498" s="1" t="n">
        <v>113</v>
      </c>
      <c r="Y498" s="46" t="n">
        <f aca="false">+X498-V498</f>
        <v>-53</v>
      </c>
      <c r="Z498" s="14" t="n">
        <f aca="false">+X498-W498</f>
        <v>0</v>
      </c>
      <c r="AA498" s="47" t="s">
        <v>69</v>
      </c>
      <c r="AB498" s="48"/>
      <c r="AC498" s="45"/>
      <c r="AD498" s="5" t="n">
        <v>363730</v>
      </c>
      <c r="AE498" s="5" t="n">
        <v>132954</v>
      </c>
      <c r="AF498" s="49" t="s">
        <v>52</v>
      </c>
      <c r="AG498" s="9" t="n">
        <v>0.33</v>
      </c>
      <c r="AH498" s="77" t="n">
        <v>9908</v>
      </c>
      <c r="AI498" s="1" t="s">
        <v>264</v>
      </c>
      <c r="AJ498" s="52" t="s">
        <v>4</v>
      </c>
      <c r="AK498" s="4" t="s">
        <v>1423</v>
      </c>
      <c r="AL498" s="83"/>
      <c r="AM498" s="83"/>
      <c r="AN498" s="83"/>
      <c r="AO498" s="83"/>
      <c r="AP498" s="83"/>
      <c r="AQ498" s="83"/>
      <c r="AR498" s="83"/>
      <c r="AS498" s="83"/>
      <c r="AT498" s="83"/>
      <c r="AU498" s="83"/>
      <c r="AV498" s="83"/>
      <c r="AW498" s="83"/>
      <c r="AX498" s="83"/>
      <c r="AY498" s="83"/>
      <c r="AZ498" s="83"/>
      <c r="BA498" s="83"/>
      <c r="BB498" s="83"/>
      <c r="BC498" s="83"/>
      <c r="BD498" s="83"/>
      <c r="BE498" s="83"/>
      <c r="BF498" s="83"/>
      <c r="BG498" s="83"/>
      <c r="BH498" s="83"/>
      <c r="BI498" s="83"/>
      <c r="BJ498" s="83"/>
      <c r="BK498" s="83"/>
      <c r="BL498" s="83"/>
      <c r="BM498" s="83"/>
      <c r="BN498" s="83"/>
      <c r="BO498" s="83"/>
      <c r="BP498" s="83"/>
      <c r="BQ498" s="83"/>
      <c r="BR498" s="83"/>
      <c r="BS498" s="83"/>
      <c r="BT498" s="83"/>
      <c r="BU498" s="83"/>
      <c r="BV498" s="83"/>
      <c r="BW498" s="83"/>
      <c r="BX498" s="83"/>
      <c r="BY498" s="83"/>
      <c r="BZ498" s="83"/>
      <c r="CA498" s="83"/>
      <c r="CB498" s="83"/>
      <c r="CC498" s="83"/>
      <c r="CD498" s="83"/>
      <c r="CE498" s="83"/>
      <c r="CF498" s="83"/>
      <c r="CG498" s="83"/>
      <c r="CH498" s="83"/>
      <c r="CI498" s="83"/>
      <c r="CJ498" s="83"/>
      <c r="CK498" s="83"/>
      <c r="CL498" s="83"/>
      <c r="CM498" s="83"/>
      <c r="CN498" s="83"/>
      <c r="CO498" s="83"/>
      <c r="CP498" s="83"/>
      <c r="CQ498" s="83"/>
      <c r="CR498" s="83"/>
      <c r="CS498" s="83"/>
      <c r="CT498" s="83"/>
      <c r="CU498" s="83"/>
      <c r="CV498" s="83"/>
      <c r="CW498" s="83"/>
      <c r="CX498" s="83"/>
      <c r="CY498" s="83"/>
      <c r="CZ498" s="83"/>
      <c r="DA498" s="83"/>
      <c r="DB498" s="83"/>
      <c r="DC498" s="83"/>
      <c r="DD498" s="83"/>
      <c r="DE498" s="83"/>
      <c r="DF498" s="83"/>
      <c r="DG498" s="83"/>
      <c r="DH498" s="83"/>
      <c r="DI498" s="83"/>
      <c r="DJ498" s="83"/>
      <c r="DK498" s="83"/>
      <c r="DL498" s="83"/>
      <c r="DM498" s="83"/>
      <c r="DN498" s="83"/>
      <c r="DO498" s="83"/>
      <c r="DP498" s="83"/>
      <c r="DQ498" s="83"/>
      <c r="DR498" s="83"/>
      <c r="DS498" s="83"/>
      <c r="DT498" s="83"/>
      <c r="DU498" s="83"/>
      <c r="DV498" s="83"/>
      <c r="DW498" s="83"/>
      <c r="DX498" s="83"/>
      <c r="DY498" s="83"/>
      <c r="DZ498" s="83"/>
      <c r="EA498" s="83"/>
      <c r="EB498" s="83"/>
      <c r="EC498" s="83"/>
      <c r="ED498" s="83"/>
      <c r="EE498" s="83"/>
      <c r="EF498" s="83"/>
      <c r="EG498" s="83"/>
      <c r="EH498" s="83"/>
      <c r="EI498" s="83"/>
      <c r="EJ498" s="83"/>
      <c r="EK498" s="83"/>
      <c r="EL498" s="83"/>
      <c r="EM498" s="83"/>
      <c r="EN498" s="83"/>
      <c r="EO498" s="83"/>
      <c r="EP498" s="83"/>
      <c r="EQ498" s="83"/>
      <c r="ER498" s="83"/>
      <c r="ES498" s="83"/>
      <c r="ET498" s="83"/>
      <c r="EU498" s="83"/>
      <c r="EV498" s="83"/>
      <c r="EW498" s="83"/>
      <c r="EX498" s="83"/>
      <c r="EY498" s="83"/>
      <c r="EZ498" s="83"/>
      <c r="FA498" s="83"/>
      <c r="FB498" s="83"/>
      <c r="FC498" s="83"/>
      <c r="FD498" s="83"/>
      <c r="FE498" s="83"/>
      <c r="FF498" s="83"/>
      <c r="FG498" s="83"/>
      <c r="FH498" s="83"/>
      <c r="FI498" s="83"/>
      <c r="FJ498" s="83"/>
      <c r="FK498" s="83"/>
      <c r="FL498" s="83"/>
      <c r="FM498" s="83"/>
      <c r="FN498" s="83"/>
      <c r="FO498" s="83"/>
      <c r="FP498" s="83"/>
      <c r="FQ498" s="83"/>
      <c r="FR498" s="83"/>
      <c r="FS498" s="83"/>
      <c r="FT498" s="83"/>
      <c r="FU498" s="83"/>
      <c r="FV498" s="83"/>
      <c r="FW498" s="83"/>
      <c r="FX498" s="83"/>
      <c r="FY498" s="83"/>
      <c r="FZ498" s="83"/>
      <c r="GA498" s="83"/>
      <c r="GB498" s="83"/>
      <c r="GC498" s="83"/>
      <c r="GD498" s="83"/>
      <c r="GE498" s="83"/>
      <c r="GF498" s="83"/>
      <c r="GG498" s="83"/>
      <c r="GH498" s="83"/>
      <c r="GI498" s="83"/>
      <c r="GJ498" s="83"/>
      <c r="GK498" s="83"/>
      <c r="GL498" s="83"/>
      <c r="GM498" s="83"/>
      <c r="GN498" s="83"/>
      <c r="GO498" s="83"/>
      <c r="GP498" s="83"/>
      <c r="GQ498" s="83"/>
      <c r="GR498" s="83"/>
      <c r="GS498" s="83"/>
      <c r="GT498" s="83"/>
      <c r="GU498" s="83"/>
      <c r="GV498" s="83"/>
      <c r="GW498" s="83"/>
      <c r="GX498" s="83"/>
      <c r="GY498" s="83"/>
      <c r="GZ498" s="83"/>
      <c r="HA498" s="83"/>
      <c r="HB498" s="83"/>
      <c r="HC498" s="83"/>
      <c r="HD498" s="83"/>
      <c r="HE498" s="83"/>
      <c r="HF498" s="83"/>
      <c r="HG498" s="83"/>
      <c r="HH498" s="83"/>
      <c r="HI498" s="83"/>
      <c r="HJ498" s="83"/>
      <c r="HK498" s="83"/>
      <c r="HL498" s="83"/>
      <c r="HM498" s="83"/>
      <c r="HN498" s="83"/>
      <c r="HO498" s="83"/>
      <c r="HP498" s="83"/>
      <c r="HQ498" s="83"/>
      <c r="HR498" s="83"/>
      <c r="HS498" s="83"/>
      <c r="HT498" s="83"/>
      <c r="HU498" s="83"/>
      <c r="HV498" s="83"/>
      <c r="HW498" s="83"/>
      <c r="HX498" s="83"/>
      <c r="HY498" s="83"/>
      <c r="HZ498" s="83"/>
      <c r="IA498" s="83"/>
      <c r="IB498" s="83"/>
      <c r="IC498" s="83"/>
      <c r="ID498" s="83"/>
      <c r="IE498" s="83"/>
      <c r="IF498" s="83"/>
      <c r="IG498" s="83"/>
      <c r="IH498" s="83"/>
      <c r="II498" s="83"/>
      <c r="IJ498" s="83"/>
      <c r="IK498" s="83"/>
      <c r="IL498" s="83"/>
      <c r="IM498" s="83"/>
      <c r="IN498" s="83"/>
      <c r="IO498" s="83"/>
      <c r="IP498" s="83"/>
      <c r="IQ498" s="83"/>
      <c r="IR498" s="83"/>
      <c r="IS498" s="83"/>
      <c r="IT498" s="83"/>
      <c r="IU498" s="83"/>
      <c r="IV498" s="83"/>
      <c r="IW498" s="83"/>
    </row>
    <row r="499" customFormat="false" ht="12.75" hidden="false" customHeight="false" outlineLevel="0" collapsed="false">
      <c r="A499" s="43"/>
      <c r="B499" s="11" t="s">
        <v>42</v>
      </c>
      <c r="E499" s="3" t="s">
        <v>1421</v>
      </c>
      <c r="F499" s="3" t="s">
        <v>1425</v>
      </c>
      <c r="G499" s="6" t="s">
        <v>60</v>
      </c>
      <c r="H499" s="6" t="n">
        <v>5750</v>
      </c>
      <c r="I499" s="4" t="n">
        <v>600</v>
      </c>
      <c r="J499" s="4" t="s">
        <v>46</v>
      </c>
      <c r="L499" s="1" t="s">
        <v>47</v>
      </c>
      <c r="M499" s="3" t="s">
        <v>541</v>
      </c>
      <c r="N499" s="45"/>
      <c r="O499" s="1" t="s">
        <v>105</v>
      </c>
      <c r="Q499" s="1" t="n">
        <v>146</v>
      </c>
      <c r="R499" s="1" t="n">
        <v>146</v>
      </c>
      <c r="S499" s="14" t="n">
        <f aca="false">+R499-Q499</f>
        <v>0</v>
      </c>
      <c r="T499" s="15" t="s">
        <v>1426</v>
      </c>
      <c r="U499" s="1" t="n">
        <v>56</v>
      </c>
      <c r="V499" s="1" t="n">
        <v>56</v>
      </c>
      <c r="W499" s="1" t="n">
        <v>35</v>
      </c>
      <c r="X499" s="1" t="n">
        <v>35</v>
      </c>
      <c r="Y499" s="46" t="n">
        <f aca="false">+X499-V499</f>
        <v>-21</v>
      </c>
      <c r="Z499" s="14" t="n">
        <f aca="false">+X499-W499</f>
        <v>0</v>
      </c>
      <c r="AA499" s="47" t="s">
        <v>69</v>
      </c>
      <c r="AB499" s="48"/>
      <c r="AC499" s="45"/>
      <c r="AD499" s="5" t="n">
        <v>363729</v>
      </c>
      <c r="AE499" s="5" t="n">
        <v>132968</v>
      </c>
      <c r="AF499" s="49" t="s">
        <v>52</v>
      </c>
      <c r="AG499" s="9" t="n">
        <v>0.33</v>
      </c>
      <c r="AH499" s="77" t="n">
        <v>9908</v>
      </c>
      <c r="AI499" s="1" t="s">
        <v>264</v>
      </c>
      <c r="AJ499" s="52" t="s">
        <v>4</v>
      </c>
      <c r="AK499" s="4" t="s">
        <v>1423</v>
      </c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  <c r="BC499" s="0"/>
      <c r="BD499" s="0"/>
      <c r="BE499" s="0"/>
      <c r="BF499" s="0"/>
      <c r="BG499" s="0"/>
      <c r="BH499" s="0"/>
      <c r="BI499" s="0"/>
      <c r="BJ499" s="0"/>
      <c r="BK499" s="0"/>
      <c r="BL499" s="0"/>
      <c r="BM499" s="0"/>
      <c r="BN499" s="0"/>
      <c r="BO499" s="0"/>
      <c r="BP499" s="0"/>
      <c r="BQ499" s="0"/>
      <c r="BR499" s="0"/>
      <c r="BS499" s="0"/>
      <c r="BT499" s="0"/>
      <c r="BU499" s="0"/>
      <c r="BV499" s="0"/>
      <c r="BW499" s="0"/>
      <c r="BX499" s="0"/>
      <c r="BY499" s="0"/>
      <c r="BZ499" s="0"/>
      <c r="CA499" s="0"/>
      <c r="CB499" s="0"/>
      <c r="CC499" s="0"/>
      <c r="CD499" s="0"/>
      <c r="CE499" s="0"/>
      <c r="CF499" s="0"/>
      <c r="CG499" s="0"/>
      <c r="CH499" s="0"/>
      <c r="CI499" s="0"/>
      <c r="CJ499" s="0"/>
      <c r="CK499" s="0"/>
      <c r="CL499" s="0"/>
      <c r="CM499" s="0"/>
      <c r="CN499" s="0"/>
      <c r="CO499" s="0"/>
      <c r="CP499" s="0"/>
      <c r="CQ499" s="0"/>
      <c r="CR499" s="0"/>
      <c r="CS499" s="0"/>
      <c r="CT499" s="0"/>
      <c r="CU499" s="0"/>
      <c r="CV499" s="0"/>
      <c r="CW499" s="0"/>
      <c r="CX499" s="0"/>
      <c r="CY499" s="0"/>
      <c r="CZ499" s="0"/>
      <c r="DA499" s="0"/>
      <c r="DB499" s="0"/>
      <c r="DC499" s="0"/>
      <c r="DD499" s="0"/>
      <c r="DE499" s="0"/>
      <c r="DF499" s="0"/>
      <c r="DG499" s="0"/>
      <c r="DH499" s="0"/>
      <c r="DI499" s="0"/>
      <c r="DJ499" s="0"/>
      <c r="DK499" s="0"/>
      <c r="DL499" s="0"/>
      <c r="DM499" s="0"/>
      <c r="DN499" s="0"/>
      <c r="DO499" s="0"/>
      <c r="DP499" s="0"/>
      <c r="DQ499" s="0"/>
      <c r="DR499" s="0"/>
      <c r="DS499" s="0"/>
      <c r="DT499" s="0"/>
      <c r="DU499" s="0"/>
      <c r="DV499" s="0"/>
      <c r="DW499" s="0"/>
      <c r="DX499" s="0"/>
      <c r="DY499" s="0"/>
      <c r="DZ499" s="0"/>
      <c r="EA499" s="0"/>
      <c r="EB499" s="0"/>
      <c r="EC499" s="0"/>
      <c r="ED499" s="0"/>
      <c r="EE499" s="0"/>
      <c r="EF499" s="0"/>
      <c r="EG499" s="0"/>
      <c r="EH499" s="0"/>
      <c r="EI499" s="0"/>
      <c r="EJ499" s="0"/>
      <c r="EK499" s="0"/>
      <c r="EL499" s="0"/>
      <c r="EM499" s="0"/>
      <c r="EN499" s="0"/>
      <c r="EO499" s="0"/>
      <c r="EP499" s="0"/>
      <c r="EQ499" s="0"/>
      <c r="ER499" s="0"/>
      <c r="ES499" s="0"/>
      <c r="ET499" s="0"/>
      <c r="EU499" s="0"/>
      <c r="EV499" s="0"/>
      <c r="EW499" s="0"/>
      <c r="EX499" s="0"/>
      <c r="EY499" s="0"/>
      <c r="EZ499" s="0"/>
      <c r="FA499" s="0"/>
      <c r="FB499" s="0"/>
      <c r="FC499" s="0"/>
      <c r="FD499" s="0"/>
      <c r="FE499" s="0"/>
      <c r="FF499" s="0"/>
      <c r="FG499" s="0"/>
      <c r="FH499" s="0"/>
      <c r="FI499" s="0"/>
      <c r="FJ499" s="0"/>
      <c r="FK499" s="0"/>
      <c r="FL499" s="0"/>
      <c r="FM499" s="0"/>
      <c r="FN499" s="0"/>
      <c r="FO499" s="0"/>
      <c r="FP499" s="0"/>
      <c r="FQ499" s="0"/>
      <c r="FR499" s="0"/>
      <c r="FS499" s="0"/>
      <c r="FT499" s="0"/>
      <c r="FU499" s="0"/>
      <c r="FV499" s="0"/>
      <c r="FW499" s="0"/>
      <c r="FX499" s="0"/>
      <c r="FY499" s="0"/>
      <c r="FZ499" s="0"/>
      <c r="GA499" s="0"/>
      <c r="GB499" s="0"/>
      <c r="GC499" s="0"/>
      <c r="GD499" s="0"/>
      <c r="GE499" s="0"/>
      <c r="GF499" s="0"/>
      <c r="GG499" s="0"/>
      <c r="GH499" s="0"/>
      <c r="GI499" s="0"/>
      <c r="GJ499" s="0"/>
      <c r="GK499" s="0"/>
      <c r="GL499" s="0"/>
      <c r="GM499" s="0"/>
      <c r="GN499" s="0"/>
      <c r="GO499" s="0"/>
      <c r="GP499" s="0"/>
      <c r="GQ499" s="0"/>
      <c r="GR499" s="0"/>
      <c r="GS499" s="0"/>
      <c r="GT499" s="0"/>
      <c r="GU499" s="0"/>
      <c r="GV499" s="0"/>
      <c r="GW499" s="0"/>
      <c r="GX499" s="0"/>
      <c r="GY499" s="0"/>
      <c r="GZ499" s="0"/>
      <c r="HA499" s="0"/>
      <c r="HB499" s="0"/>
      <c r="HC499" s="0"/>
      <c r="HD499" s="0"/>
      <c r="HE499" s="0"/>
      <c r="HF499" s="0"/>
      <c r="HG499" s="0"/>
      <c r="HH499" s="0"/>
      <c r="HI499" s="0"/>
      <c r="HJ499" s="0"/>
      <c r="HK499" s="0"/>
      <c r="HL499" s="0"/>
      <c r="HM499" s="0"/>
      <c r="HN499" s="0"/>
      <c r="HO499" s="0"/>
      <c r="HP499" s="0"/>
      <c r="HQ499" s="0"/>
      <c r="HR499" s="0"/>
      <c r="HS499" s="0"/>
      <c r="HT499" s="0"/>
      <c r="HU499" s="0"/>
      <c r="HV499" s="0"/>
      <c r="HW499" s="0"/>
      <c r="HX499" s="0"/>
      <c r="HY499" s="0"/>
      <c r="HZ499" s="0"/>
      <c r="IA499" s="0"/>
      <c r="IB499" s="0"/>
      <c r="IC499" s="0"/>
      <c r="ID499" s="0"/>
      <c r="IE499" s="0"/>
      <c r="IF499" s="0"/>
      <c r="IG499" s="0"/>
      <c r="IH499" s="0"/>
      <c r="II499" s="0"/>
      <c r="IJ499" s="0"/>
      <c r="IK499" s="0"/>
      <c r="IL499" s="0"/>
      <c r="IM499" s="0"/>
      <c r="IN499" s="0"/>
      <c r="IO499" s="0"/>
      <c r="IP499" s="0"/>
      <c r="IQ499" s="0"/>
      <c r="IR499" s="0"/>
      <c r="IS499" s="0"/>
      <c r="IT499" s="0"/>
      <c r="IU499" s="0"/>
      <c r="IV499" s="0"/>
      <c r="IW499" s="0"/>
    </row>
    <row r="500" customFormat="false" ht="12.75" hidden="false" customHeight="false" outlineLevel="0" collapsed="false">
      <c r="A500" s="43"/>
      <c r="B500" s="11" t="s">
        <v>42</v>
      </c>
      <c r="E500" s="3" t="s">
        <v>1427</v>
      </c>
      <c r="F500" s="3" t="s">
        <v>1428</v>
      </c>
      <c r="G500" s="6" t="s">
        <v>60</v>
      </c>
      <c r="H500" s="6" t="n">
        <v>5754</v>
      </c>
      <c r="I500" s="4" t="n">
        <v>479</v>
      </c>
      <c r="J500" s="4" t="s">
        <v>46</v>
      </c>
      <c r="L500" s="1" t="s">
        <v>47</v>
      </c>
      <c r="M500" s="3" t="s">
        <v>1429</v>
      </c>
      <c r="N500" s="45"/>
      <c r="O500" s="1" t="s">
        <v>125</v>
      </c>
      <c r="Q500" s="1" t="n">
        <v>85</v>
      </c>
      <c r="R500" s="1" t="n">
        <v>85</v>
      </c>
      <c r="S500" s="14" t="n">
        <f aca="false">+R500-Q500</f>
        <v>0</v>
      </c>
      <c r="T500" s="15" t="s">
        <v>63</v>
      </c>
      <c r="U500" s="1" t="n">
        <v>24</v>
      </c>
      <c r="V500" s="1" t="n">
        <v>24</v>
      </c>
      <c r="W500" s="1" t="n">
        <v>50</v>
      </c>
      <c r="X500" s="1" t="n">
        <v>50</v>
      </c>
      <c r="Y500" s="46" t="n">
        <f aca="false">+X500-V500</f>
        <v>26</v>
      </c>
      <c r="Z500" s="14" t="n">
        <f aca="false">+X500-W500</f>
        <v>0</v>
      </c>
      <c r="AA500" s="47" t="s">
        <v>69</v>
      </c>
      <c r="AB500" s="48"/>
      <c r="AC500" s="45"/>
      <c r="AD500" s="5" t="n">
        <v>348087</v>
      </c>
      <c r="AE500" s="5" t="n">
        <v>137956</v>
      </c>
      <c r="AF500" s="49" t="s">
        <v>70</v>
      </c>
      <c r="AG500" s="50" t="n">
        <v>0.143</v>
      </c>
      <c r="AH500" s="51" t="n">
        <v>9812</v>
      </c>
      <c r="AI500" s="52" t="s">
        <v>81</v>
      </c>
      <c r="AJ500" s="52" t="s">
        <v>4</v>
      </c>
      <c r="AK500" s="4" t="s">
        <v>1430</v>
      </c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  <c r="BC500" s="0"/>
      <c r="BD500" s="0"/>
      <c r="BE500" s="0"/>
      <c r="BF500" s="0"/>
      <c r="BG500" s="0"/>
      <c r="BH500" s="0"/>
      <c r="BI500" s="0"/>
      <c r="BJ500" s="0"/>
      <c r="BK500" s="0"/>
      <c r="BL500" s="0"/>
      <c r="BM500" s="0"/>
      <c r="BN500" s="0"/>
      <c r="BO500" s="0"/>
      <c r="BP500" s="0"/>
      <c r="BQ500" s="0"/>
      <c r="BR500" s="0"/>
      <c r="BS500" s="0"/>
      <c r="BT500" s="0"/>
      <c r="BU500" s="0"/>
      <c r="BV500" s="0"/>
      <c r="BW500" s="0"/>
      <c r="BX500" s="0"/>
      <c r="BY500" s="0"/>
      <c r="BZ500" s="0"/>
      <c r="CA500" s="0"/>
      <c r="CB500" s="0"/>
      <c r="CC500" s="0"/>
      <c r="CD500" s="0"/>
      <c r="CE500" s="0"/>
      <c r="CF500" s="0"/>
      <c r="CG500" s="0"/>
      <c r="CH500" s="0"/>
      <c r="CI500" s="0"/>
      <c r="CJ500" s="0"/>
      <c r="CK500" s="0"/>
      <c r="CL500" s="0"/>
      <c r="CM500" s="0"/>
      <c r="CN500" s="0"/>
      <c r="CO500" s="0"/>
      <c r="CP500" s="0"/>
      <c r="CQ500" s="0"/>
      <c r="CR500" s="0"/>
      <c r="CS500" s="0"/>
      <c r="CT500" s="0"/>
      <c r="CU500" s="0"/>
      <c r="CV500" s="0"/>
      <c r="CW500" s="0"/>
      <c r="CX500" s="0"/>
      <c r="CY500" s="0"/>
      <c r="CZ500" s="0"/>
      <c r="DA500" s="0"/>
      <c r="DB500" s="0"/>
      <c r="DC500" s="0"/>
      <c r="DD500" s="0"/>
      <c r="DE500" s="0"/>
      <c r="DF500" s="0"/>
      <c r="DG500" s="0"/>
      <c r="DH500" s="0"/>
      <c r="DI500" s="0"/>
      <c r="DJ500" s="0"/>
      <c r="DK500" s="0"/>
      <c r="DL500" s="0"/>
      <c r="DM500" s="0"/>
      <c r="DN500" s="0"/>
      <c r="DO500" s="0"/>
      <c r="DP500" s="0"/>
      <c r="DQ500" s="0"/>
      <c r="DR500" s="0"/>
      <c r="DS500" s="0"/>
      <c r="DT500" s="0"/>
      <c r="DU500" s="0"/>
      <c r="DV500" s="0"/>
      <c r="DW500" s="0"/>
      <c r="DX500" s="0"/>
      <c r="DY500" s="0"/>
      <c r="DZ500" s="0"/>
      <c r="EA500" s="0"/>
      <c r="EB500" s="0"/>
      <c r="EC500" s="0"/>
      <c r="ED500" s="0"/>
      <c r="EE500" s="0"/>
      <c r="EF500" s="0"/>
      <c r="EG500" s="0"/>
      <c r="EH500" s="0"/>
      <c r="EI500" s="0"/>
      <c r="EJ500" s="0"/>
      <c r="EK500" s="0"/>
      <c r="EL500" s="0"/>
      <c r="EM500" s="0"/>
      <c r="EN500" s="0"/>
      <c r="EO500" s="0"/>
      <c r="EP500" s="0"/>
      <c r="EQ500" s="0"/>
      <c r="ER500" s="0"/>
      <c r="ES500" s="0"/>
      <c r="ET500" s="0"/>
      <c r="EU500" s="0"/>
      <c r="EV500" s="0"/>
      <c r="EW500" s="0"/>
      <c r="EX500" s="0"/>
      <c r="EY500" s="0"/>
      <c r="EZ500" s="0"/>
      <c r="FA500" s="0"/>
      <c r="FB500" s="0"/>
      <c r="FC500" s="0"/>
      <c r="FD500" s="0"/>
      <c r="FE500" s="0"/>
      <c r="FF500" s="0"/>
      <c r="FG500" s="0"/>
      <c r="FH500" s="0"/>
      <c r="FI500" s="0"/>
      <c r="FJ500" s="0"/>
      <c r="FK500" s="0"/>
      <c r="FL500" s="0"/>
      <c r="FM500" s="0"/>
      <c r="FN500" s="0"/>
      <c r="FO500" s="0"/>
      <c r="FP500" s="0"/>
      <c r="FQ500" s="0"/>
      <c r="FR500" s="0"/>
      <c r="FS500" s="0"/>
      <c r="FT500" s="0"/>
      <c r="FU500" s="0"/>
      <c r="FV500" s="0"/>
      <c r="FW500" s="0"/>
      <c r="FX500" s="0"/>
      <c r="FY500" s="0"/>
      <c r="FZ500" s="0"/>
      <c r="GA500" s="0"/>
      <c r="GB500" s="0"/>
      <c r="GC500" s="0"/>
      <c r="GD500" s="0"/>
      <c r="GE500" s="0"/>
      <c r="GF500" s="0"/>
      <c r="GG500" s="0"/>
      <c r="GH500" s="0"/>
      <c r="GI500" s="0"/>
      <c r="GJ500" s="0"/>
      <c r="GK500" s="0"/>
      <c r="GL500" s="0"/>
      <c r="GM500" s="0"/>
      <c r="GN500" s="0"/>
      <c r="GO500" s="0"/>
      <c r="GP500" s="0"/>
      <c r="GQ500" s="0"/>
      <c r="GR500" s="0"/>
      <c r="GS500" s="0"/>
      <c r="GT500" s="0"/>
      <c r="GU500" s="0"/>
      <c r="GV500" s="0"/>
      <c r="GW500" s="0"/>
      <c r="GX500" s="0"/>
      <c r="GY500" s="0"/>
      <c r="GZ500" s="0"/>
      <c r="HA500" s="0"/>
      <c r="HB500" s="0"/>
      <c r="HC500" s="0"/>
      <c r="HD500" s="0"/>
      <c r="HE500" s="0"/>
      <c r="HF500" s="0"/>
      <c r="HG500" s="0"/>
      <c r="HH500" s="0"/>
      <c r="HI500" s="0"/>
      <c r="HJ500" s="0"/>
      <c r="HK500" s="0"/>
      <c r="HL500" s="0"/>
      <c r="HM500" s="0"/>
      <c r="HN500" s="0"/>
      <c r="HO500" s="0"/>
      <c r="HP500" s="0"/>
      <c r="HQ500" s="0"/>
      <c r="HR500" s="0"/>
      <c r="HS500" s="0"/>
      <c r="HT500" s="0"/>
      <c r="HU500" s="0"/>
      <c r="HV500" s="0"/>
      <c r="HW500" s="0"/>
      <c r="HX500" s="0"/>
      <c r="HY500" s="0"/>
      <c r="HZ500" s="0"/>
      <c r="IA500" s="0"/>
      <c r="IB500" s="0"/>
      <c r="IC500" s="0"/>
      <c r="ID500" s="0"/>
      <c r="IE500" s="0"/>
      <c r="IF500" s="0"/>
      <c r="IG500" s="0"/>
      <c r="IH500" s="0"/>
      <c r="II500" s="0"/>
      <c r="IJ500" s="0"/>
      <c r="IK500" s="0"/>
      <c r="IL500" s="0"/>
      <c r="IM500" s="0"/>
      <c r="IN500" s="0"/>
      <c r="IO500" s="0"/>
      <c r="IP500" s="0"/>
      <c r="IQ500" s="0"/>
      <c r="IR500" s="0"/>
      <c r="IS500" s="0"/>
      <c r="IT500" s="0"/>
      <c r="IU500" s="0"/>
      <c r="IV500" s="0"/>
      <c r="IW500" s="0"/>
    </row>
    <row r="501" customFormat="false" ht="12.75" hidden="false" customHeight="false" outlineLevel="0" collapsed="false">
      <c r="A501" s="43"/>
      <c r="B501" s="11" t="n">
        <v>36325</v>
      </c>
      <c r="E501" s="68" t="s">
        <v>1431</v>
      </c>
      <c r="F501" s="68" t="s">
        <v>584</v>
      </c>
      <c r="G501" s="6" t="s">
        <v>60</v>
      </c>
      <c r="H501" s="5" t="n">
        <v>9603</v>
      </c>
      <c r="I501" s="1"/>
      <c r="J501" s="69"/>
      <c r="K501" s="1"/>
      <c r="L501" s="68"/>
      <c r="M501" s="68"/>
      <c r="N501" s="1" t="s">
        <v>152</v>
      </c>
      <c r="O501" s="1" t="s">
        <v>68</v>
      </c>
      <c r="Q501" s="1"/>
      <c r="R501" s="14"/>
      <c r="S501" s="14" t="n">
        <f aca="false">+R501-Q501</f>
        <v>0</v>
      </c>
      <c r="T501" s="15"/>
      <c r="U501" s="1"/>
      <c r="V501" s="14" t="n">
        <v>320</v>
      </c>
      <c r="W501" s="1" t="n">
        <v>0</v>
      </c>
      <c r="X501" s="14" t="n">
        <v>0</v>
      </c>
      <c r="Y501" s="46" t="n">
        <f aca="false">+X501-V501</f>
        <v>-320</v>
      </c>
      <c r="Z501" s="14" t="n">
        <f aca="false">+X501-W501</f>
        <v>0</v>
      </c>
      <c r="AA501" s="15" t="s">
        <v>1409</v>
      </c>
      <c r="AB501" s="48"/>
      <c r="AC501" s="45"/>
      <c r="AD501" s="5"/>
      <c r="AE501" s="5" t="s">
        <v>202</v>
      </c>
      <c r="AF501" s="44" t="s">
        <v>70</v>
      </c>
      <c r="AG501" s="50"/>
      <c r="AH501" s="73"/>
      <c r="AI501" s="52"/>
      <c r="AJ501" s="52" t="s">
        <v>4</v>
      </c>
      <c r="AK501" s="1"/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  <c r="BC501" s="0"/>
      <c r="BD501" s="0"/>
      <c r="BE501" s="0"/>
      <c r="BF501" s="0"/>
      <c r="BG501" s="0"/>
      <c r="BH501" s="0"/>
      <c r="BI501" s="0"/>
      <c r="BJ501" s="0"/>
      <c r="BK501" s="0"/>
      <c r="BL501" s="0"/>
      <c r="BM501" s="0"/>
      <c r="BN501" s="0"/>
      <c r="BO501" s="0"/>
      <c r="BP501" s="0"/>
      <c r="BQ501" s="0"/>
      <c r="BR501" s="0"/>
      <c r="BS501" s="0"/>
      <c r="BT501" s="0"/>
      <c r="BU501" s="0"/>
      <c r="BV501" s="0"/>
      <c r="BW501" s="0"/>
      <c r="BX501" s="0"/>
      <c r="BY501" s="0"/>
      <c r="BZ501" s="0"/>
      <c r="CA501" s="0"/>
      <c r="CB501" s="0"/>
      <c r="CC501" s="0"/>
      <c r="CD501" s="0"/>
      <c r="CE501" s="0"/>
      <c r="CF501" s="0"/>
      <c r="CG501" s="0"/>
      <c r="CH501" s="0"/>
      <c r="CI501" s="0"/>
      <c r="CJ501" s="0"/>
      <c r="CK501" s="0"/>
      <c r="CL501" s="0"/>
      <c r="CM501" s="0"/>
      <c r="CN501" s="0"/>
      <c r="CO501" s="0"/>
      <c r="CP501" s="0"/>
      <c r="CQ501" s="0"/>
      <c r="CR501" s="0"/>
      <c r="CS501" s="0"/>
      <c r="CT501" s="0"/>
      <c r="CU501" s="0"/>
      <c r="CV501" s="0"/>
      <c r="CW501" s="0"/>
      <c r="CX501" s="0"/>
      <c r="CY501" s="0"/>
      <c r="CZ501" s="0"/>
      <c r="DA501" s="0"/>
      <c r="DB501" s="0"/>
      <c r="DC501" s="0"/>
      <c r="DD501" s="0"/>
      <c r="DE501" s="0"/>
      <c r="DF501" s="0"/>
      <c r="DG501" s="0"/>
      <c r="DH501" s="0"/>
      <c r="DI501" s="0"/>
      <c r="DJ501" s="0"/>
      <c r="DK501" s="0"/>
      <c r="DL501" s="0"/>
      <c r="DM501" s="0"/>
      <c r="DN501" s="0"/>
      <c r="DO501" s="0"/>
      <c r="DP501" s="0"/>
      <c r="DQ501" s="0"/>
      <c r="DR501" s="0"/>
      <c r="DS501" s="0"/>
      <c r="DT501" s="0"/>
      <c r="DU501" s="0"/>
      <c r="DV501" s="0"/>
      <c r="DW501" s="0"/>
      <c r="DX501" s="0"/>
      <c r="DY501" s="0"/>
      <c r="DZ501" s="0"/>
      <c r="EA501" s="0"/>
      <c r="EB501" s="0"/>
      <c r="EC501" s="0"/>
      <c r="ED501" s="0"/>
      <c r="EE501" s="0"/>
      <c r="EF501" s="0"/>
      <c r="EG501" s="0"/>
      <c r="EH501" s="0"/>
      <c r="EI501" s="0"/>
      <c r="EJ501" s="0"/>
      <c r="EK501" s="0"/>
      <c r="EL501" s="0"/>
      <c r="EM501" s="0"/>
      <c r="EN501" s="0"/>
      <c r="EO501" s="0"/>
      <c r="EP501" s="0"/>
      <c r="EQ501" s="0"/>
      <c r="ER501" s="0"/>
      <c r="ES501" s="0"/>
      <c r="ET501" s="0"/>
      <c r="EU501" s="0"/>
      <c r="EV501" s="0"/>
      <c r="EW501" s="0"/>
      <c r="EX501" s="0"/>
      <c r="EY501" s="0"/>
      <c r="EZ501" s="0"/>
      <c r="FA501" s="0"/>
      <c r="FB501" s="0"/>
      <c r="FC501" s="0"/>
      <c r="FD501" s="0"/>
      <c r="FE501" s="0"/>
      <c r="FF501" s="0"/>
      <c r="FG501" s="0"/>
      <c r="FH501" s="0"/>
      <c r="FI501" s="0"/>
      <c r="FJ501" s="0"/>
      <c r="FK501" s="0"/>
      <c r="FL501" s="0"/>
      <c r="FM501" s="0"/>
      <c r="FN501" s="0"/>
      <c r="FO501" s="0"/>
      <c r="FP501" s="0"/>
      <c r="FQ501" s="0"/>
      <c r="FR501" s="0"/>
      <c r="FS501" s="0"/>
      <c r="FT501" s="0"/>
      <c r="FU501" s="0"/>
      <c r="FV501" s="0"/>
      <c r="FW501" s="0"/>
      <c r="FX501" s="0"/>
      <c r="FY501" s="0"/>
      <c r="FZ501" s="0"/>
      <c r="GA501" s="0"/>
      <c r="GB501" s="0"/>
      <c r="GC501" s="0"/>
      <c r="GD501" s="0"/>
      <c r="GE501" s="0"/>
      <c r="GF501" s="0"/>
      <c r="GG501" s="0"/>
      <c r="GH501" s="0"/>
      <c r="GI501" s="0"/>
      <c r="GJ501" s="0"/>
      <c r="GK501" s="0"/>
      <c r="GL501" s="0"/>
      <c r="GM501" s="0"/>
      <c r="GN501" s="0"/>
      <c r="GO501" s="0"/>
      <c r="GP501" s="0"/>
      <c r="GQ501" s="0"/>
      <c r="GR501" s="0"/>
      <c r="GS501" s="0"/>
      <c r="GT501" s="0"/>
      <c r="GU501" s="0"/>
      <c r="GV501" s="0"/>
      <c r="GW501" s="0"/>
      <c r="GX501" s="0"/>
      <c r="GY501" s="0"/>
      <c r="GZ501" s="0"/>
      <c r="HA501" s="0"/>
      <c r="HB501" s="0"/>
      <c r="HC501" s="0"/>
      <c r="HD501" s="0"/>
      <c r="HE501" s="0"/>
      <c r="HF501" s="0"/>
      <c r="HG501" s="0"/>
      <c r="HH501" s="0"/>
      <c r="HI501" s="0"/>
      <c r="HJ501" s="0"/>
      <c r="HK501" s="0"/>
      <c r="HL501" s="0"/>
      <c r="HM501" s="0"/>
      <c r="HN501" s="0"/>
      <c r="HO501" s="0"/>
      <c r="HP501" s="0"/>
      <c r="HQ501" s="0"/>
      <c r="HR501" s="0"/>
      <c r="HS501" s="0"/>
      <c r="HT501" s="0"/>
      <c r="HU501" s="0"/>
      <c r="HV501" s="0"/>
      <c r="HW501" s="0"/>
      <c r="HX501" s="0"/>
      <c r="HY501" s="0"/>
      <c r="HZ501" s="0"/>
      <c r="IA501" s="0"/>
      <c r="IB501" s="0"/>
      <c r="IC501" s="0"/>
      <c r="ID501" s="0"/>
      <c r="IE501" s="0"/>
      <c r="IF501" s="0"/>
      <c r="IG501" s="0"/>
      <c r="IH501" s="0"/>
      <c r="II501" s="0"/>
      <c r="IJ501" s="0"/>
      <c r="IK501" s="0"/>
      <c r="IL501" s="0"/>
      <c r="IM501" s="0"/>
      <c r="IN501" s="0"/>
      <c r="IO501" s="0"/>
      <c r="IP501" s="0"/>
      <c r="IQ501" s="0"/>
      <c r="IR501" s="0"/>
      <c r="IS501" s="0"/>
      <c r="IT501" s="0"/>
      <c r="IU501" s="0"/>
      <c r="IV501" s="0"/>
      <c r="IW501" s="0"/>
    </row>
    <row r="502" customFormat="false" ht="12.75" hidden="false" customHeight="false" outlineLevel="0" collapsed="false">
      <c r="A502" s="43"/>
      <c r="B502" s="11" t="n">
        <v>36325</v>
      </c>
      <c r="E502" s="68" t="s">
        <v>1432</v>
      </c>
      <c r="F502" s="68" t="s">
        <v>1433</v>
      </c>
      <c r="G502" s="6" t="s">
        <v>60</v>
      </c>
      <c r="H502" s="5" t="n">
        <v>5801</v>
      </c>
      <c r="I502" s="1"/>
      <c r="J502" s="69"/>
      <c r="K502" s="1"/>
      <c r="L502" s="68"/>
      <c r="M502" s="68"/>
      <c r="N502" s="1" t="s">
        <v>152</v>
      </c>
      <c r="O502" s="53" t="s">
        <v>62</v>
      </c>
      <c r="Q502" s="1"/>
      <c r="R502" s="14"/>
      <c r="S502" s="14" t="n">
        <f aca="false">+R502-Q502</f>
        <v>0</v>
      </c>
      <c r="T502" s="15"/>
      <c r="U502" s="1"/>
      <c r="V502" s="14" t="n">
        <v>29</v>
      </c>
      <c r="W502" s="1" t="n">
        <v>41</v>
      </c>
      <c r="X502" s="1" t="n">
        <v>41</v>
      </c>
      <c r="Y502" s="46" t="n">
        <f aca="false">+X502-V502</f>
        <v>12</v>
      </c>
      <c r="Z502" s="14" t="n">
        <f aca="false">+X502-W502</f>
        <v>0</v>
      </c>
      <c r="AA502" s="15" t="s">
        <v>166</v>
      </c>
      <c r="AB502" s="48"/>
      <c r="AC502" s="45"/>
      <c r="AD502" s="5"/>
      <c r="AE502" s="5" t="s">
        <v>202</v>
      </c>
      <c r="AF502" s="44" t="s">
        <v>70</v>
      </c>
      <c r="AG502" s="50"/>
      <c r="AH502" s="73"/>
      <c r="AI502" s="52"/>
      <c r="AJ502" s="52" t="s">
        <v>4</v>
      </c>
      <c r="AK502" s="1"/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  <c r="BC502" s="0"/>
      <c r="BD502" s="0"/>
      <c r="BE502" s="0"/>
      <c r="BF502" s="0"/>
      <c r="BG502" s="0"/>
      <c r="BH502" s="0"/>
      <c r="BI502" s="0"/>
      <c r="BJ502" s="0"/>
      <c r="BK502" s="0"/>
      <c r="BL502" s="0"/>
      <c r="BM502" s="0"/>
      <c r="BN502" s="0"/>
      <c r="BO502" s="0"/>
      <c r="BP502" s="0"/>
      <c r="BQ502" s="0"/>
      <c r="BR502" s="0"/>
      <c r="BS502" s="0"/>
      <c r="BT502" s="0"/>
      <c r="BU502" s="0"/>
      <c r="BV502" s="0"/>
      <c r="BW502" s="0"/>
      <c r="BX502" s="0"/>
      <c r="BY502" s="0"/>
      <c r="BZ502" s="0"/>
      <c r="CA502" s="0"/>
      <c r="CB502" s="0"/>
      <c r="CC502" s="0"/>
      <c r="CD502" s="0"/>
      <c r="CE502" s="0"/>
      <c r="CF502" s="0"/>
      <c r="CG502" s="0"/>
      <c r="CH502" s="0"/>
      <c r="CI502" s="0"/>
      <c r="CJ502" s="0"/>
      <c r="CK502" s="0"/>
      <c r="CL502" s="0"/>
      <c r="CM502" s="0"/>
      <c r="CN502" s="0"/>
      <c r="CO502" s="0"/>
      <c r="CP502" s="0"/>
      <c r="CQ502" s="0"/>
      <c r="CR502" s="0"/>
      <c r="CS502" s="0"/>
      <c r="CT502" s="0"/>
      <c r="CU502" s="0"/>
      <c r="CV502" s="0"/>
      <c r="CW502" s="0"/>
      <c r="CX502" s="0"/>
      <c r="CY502" s="0"/>
      <c r="CZ502" s="0"/>
      <c r="DA502" s="0"/>
      <c r="DB502" s="0"/>
      <c r="DC502" s="0"/>
      <c r="DD502" s="0"/>
      <c r="DE502" s="0"/>
      <c r="DF502" s="0"/>
      <c r="DG502" s="0"/>
      <c r="DH502" s="0"/>
      <c r="DI502" s="0"/>
      <c r="DJ502" s="0"/>
      <c r="DK502" s="0"/>
      <c r="DL502" s="0"/>
      <c r="DM502" s="0"/>
      <c r="DN502" s="0"/>
      <c r="DO502" s="0"/>
      <c r="DP502" s="0"/>
      <c r="DQ502" s="0"/>
      <c r="DR502" s="0"/>
      <c r="DS502" s="0"/>
      <c r="DT502" s="0"/>
      <c r="DU502" s="0"/>
      <c r="DV502" s="0"/>
      <c r="DW502" s="0"/>
      <c r="DX502" s="0"/>
      <c r="DY502" s="0"/>
      <c r="DZ502" s="0"/>
      <c r="EA502" s="0"/>
      <c r="EB502" s="0"/>
      <c r="EC502" s="0"/>
      <c r="ED502" s="0"/>
      <c r="EE502" s="0"/>
      <c r="EF502" s="0"/>
      <c r="EG502" s="0"/>
      <c r="EH502" s="0"/>
      <c r="EI502" s="0"/>
      <c r="EJ502" s="0"/>
      <c r="EK502" s="0"/>
      <c r="EL502" s="0"/>
      <c r="EM502" s="0"/>
      <c r="EN502" s="0"/>
      <c r="EO502" s="0"/>
      <c r="EP502" s="0"/>
      <c r="EQ502" s="0"/>
      <c r="ER502" s="0"/>
      <c r="ES502" s="0"/>
      <c r="ET502" s="0"/>
      <c r="EU502" s="0"/>
      <c r="EV502" s="0"/>
      <c r="EW502" s="0"/>
      <c r="EX502" s="0"/>
      <c r="EY502" s="0"/>
      <c r="EZ502" s="0"/>
      <c r="FA502" s="0"/>
      <c r="FB502" s="0"/>
      <c r="FC502" s="0"/>
      <c r="FD502" s="0"/>
      <c r="FE502" s="0"/>
      <c r="FF502" s="0"/>
      <c r="FG502" s="0"/>
      <c r="FH502" s="0"/>
      <c r="FI502" s="0"/>
      <c r="FJ502" s="0"/>
      <c r="FK502" s="0"/>
      <c r="FL502" s="0"/>
      <c r="FM502" s="0"/>
      <c r="FN502" s="0"/>
      <c r="FO502" s="0"/>
      <c r="FP502" s="0"/>
      <c r="FQ502" s="0"/>
      <c r="FR502" s="0"/>
      <c r="FS502" s="0"/>
      <c r="FT502" s="0"/>
      <c r="FU502" s="0"/>
      <c r="FV502" s="0"/>
      <c r="FW502" s="0"/>
      <c r="FX502" s="0"/>
      <c r="FY502" s="0"/>
      <c r="FZ502" s="0"/>
      <c r="GA502" s="0"/>
      <c r="GB502" s="0"/>
      <c r="GC502" s="0"/>
      <c r="GD502" s="0"/>
      <c r="GE502" s="0"/>
      <c r="GF502" s="0"/>
      <c r="GG502" s="0"/>
      <c r="GH502" s="0"/>
      <c r="GI502" s="0"/>
      <c r="GJ502" s="0"/>
      <c r="GK502" s="0"/>
      <c r="GL502" s="0"/>
      <c r="GM502" s="0"/>
      <c r="GN502" s="0"/>
      <c r="GO502" s="0"/>
      <c r="GP502" s="0"/>
      <c r="GQ502" s="0"/>
      <c r="GR502" s="0"/>
      <c r="GS502" s="0"/>
      <c r="GT502" s="0"/>
      <c r="GU502" s="0"/>
      <c r="GV502" s="0"/>
      <c r="GW502" s="0"/>
      <c r="GX502" s="0"/>
      <c r="GY502" s="0"/>
      <c r="GZ502" s="0"/>
      <c r="HA502" s="0"/>
      <c r="HB502" s="0"/>
      <c r="HC502" s="0"/>
      <c r="HD502" s="0"/>
      <c r="HE502" s="0"/>
      <c r="HF502" s="0"/>
      <c r="HG502" s="0"/>
      <c r="HH502" s="0"/>
      <c r="HI502" s="0"/>
      <c r="HJ502" s="0"/>
      <c r="HK502" s="0"/>
      <c r="HL502" s="0"/>
      <c r="HM502" s="0"/>
      <c r="HN502" s="0"/>
      <c r="HO502" s="0"/>
      <c r="HP502" s="0"/>
      <c r="HQ502" s="0"/>
      <c r="HR502" s="0"/>
      <c r="HS502" s="0"/>
      <c r="HT502" s="0"/>
      <c r="HU502" s="0"/>
      <c r="HV502" s="0"/>
      <c r="HW502" s="0"/>
      <c r="HX502" s="0"/>
      <c r="HY502" s="0"/>
      <c r="HZ502" s="0"/>
      <c r="IA502" s="0"/>
      <c r="IB502" s="0"/>
      <c r="IC502" s="0"/>
      <c r="ID502" s="0"/>
      <c r="IE502" s="0"/>
      <c r="IF502" s="0"/>
      <c r="IG502" s="0"/>
      <c r="IH502" s="0"/>
      <c r="II502" s="0"/>
      <c r="IJ502" s="0"/>
      <c r="IK502" s="0"/>
      <c r="IL502" s="0"/>
      <c r="IM502" s="0"/>
      <c r="IN502" s="0"/>
      <c r="IO502" s="0"/>
      <c r="IP502" s="0"/>
      <c r="IQ502" s="0"/>
      <c r="IR502" s="0"/>
      <c r="IS502" s="0"/>
      <c r="IT502" s="0"/>
      <c r="IU502" s="0"/>
      <c r="IV502" s="0"/>
      <c r="IW502" s="0"/>
    </row>
    <row r="503" customFormat="false" ht="12.75" hidden="false" customHeight="false" outlineLevel="0" collapsed="false">
      <c r="A503" s="54"/>
      <c r="B503" s="55" t="s">
        <v>42</v>
      </c>
      <c r="C503" s="56"/>
      <c r="D503" s="57"/>
      <c r="E503" s="56" t="s">
        <v>1434</v>
      </c>
      <c r="F503" s="56" t="s">
        <v>1435</v>
      </c>
      <c r="G503" s="58" t="s">
        <v>60</v>
      </c>
      <c r="H503" s="58" t="n">
        <v>5083</v>
      </c>
      <c r="I503" s="57" t="n">
        <v>550</v>
      </c>
      <c r="J503" s="57" t="s">
        <v>46</v>
      </c>
      <c r="K503" s="57"/>
      <c r="L503" s="59" t="s">
        <v>47</v>
      </c>
      <c r="M503" s="56" t="s">
        <v>1436</v>
      </c>
      <c r="N503" s="0"/>
      <c r="O503" s="53" t="s">
        <v>86</v>
      </c>
      <c r="P503" s="60"/>
      <c r="Q503" s="53" t="n">
        <v>1218</v>
      </c>
      <c r="R503" s="53" t="n">
        <v>1218</v>
      </c>
      <c r="S503" s="61" t="n">
        <f aca="false">+R503-Q503</f>
        <v>0</v>
      </c>
      <c r="T503" s="47" t="s">
        <v>170</v>
      </c>
      <c r="U503" s="53" t="n">
        <v>1459</v>
      </c>
      <c r="V503" s="1" t="n">
        <v>1459</v>
      </c>
      <c r="W503" s="53" t="n">
        <v>1375</v>
      </c>
      <c r="X503" s="1" t="n">
        <v>1375</v>
      </c>
      <c r="Y503" s="46" t="n">
        <f aca="false">+X503-V503</f>
        <v>-84</v>
      </c>
      <c r="Z503" s="61" t="n">
        <f aca="false">+X503-W503</f>
        <v>0</v>
      </c>
      <c r="AA503" s="47" t="s">
        <v>166</v>
      </c>
      <c r="AB503" s="71"/>
      <c r="AD503" s="62" t="n">
        <v>358912</v>
      </c>
      <c r="AE503" s="62" t="n">
        <v>138672</v>
      </c>
      <c r="AF503" s="63" t="s">
        <v>52</v>
      </c>
      <c r="AG503" s="64" t="n">
        <v>0.07</v>
      </c>
      <c r="AH503" s="65" t="n">
        <v>9904</v>
      </c>
      <c r="AI503" s="66" t="s">
        <v>71</v>
      </c>
      <c r="AJ503" s="66" t="s">
        <v>4</v>
      </c>
      <c r="AK503" s="57" t="s">
        <v>1437</v>
      </c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43"/>
      <c r="B504" s="11" t="s">
        <v>42</v>
      </c>
      <c r="E504" s="3" t="s">
        <v>1434</v>
      </c>
      <c r="F504" s="3" t="s">
        <v>1438</v>
      </c>
      <c r="G504" s="6" t="s">
        <v>60</v>
      </c>
      <c r="H504" s="6" t="n">
        <v>6536</v>
      </c>
      <c r="I504" s="4" t="n">
        <v>447</v>
      </c>
      <c r="J504" s="4" t="s">
        <v>46</v>
      </c>
      <c r="L504" s="44" t="s">
        <v>47</v>
      </c>
      <c r="M504" s="3" t="s">
        <v>1439</v>
      </c>
      <c r="N504" s="45"/>
      <c r="O504" s="1" t="s">
        <v>318</v>
      </c>
      <c r="Q504" s="1" t="n">
        <v>79</v>
      </c>
      <c r="R504" s="1" t="n">
        <v>79</v>
      </c>
      <c r="S504" s="14" t="n">
        <f aca="false">+R504-Q504</f>
        <v>0</v>
      </c>
      <c r="T504" s="15" t="s">
        <v>63</v>
      </c>
      <c r="U504" s="1" t="n">
        <v>83</v>
      </c>
      <c r="V504" s="1" t="n">
        <v>83</v>
      </c>
      <c r="W504" s="1" t="n">
        <v>115</v>
      </c>
      <c r="X504" s="1" t="n">
        <v>115</v>
      </c>
      <c r="Y504" s="46" t="n">
        <f aca="false">+X504-V504</f>
        <v>32</v>
      </c>
      <c r="Z504" s="14" t="n">
        <f aca="false">+X504-W504</f>
        <v>0</v>
      </c>
      <c r="AA504" s="47" t="s">
        <v>69</v>
      </c>
      <c r="AB504" s="15"/>
      <c r="AC504" s="45"/>
      <c r="AD504" s="45"/>
      <c r="AE504" s="62" t="n">
        <v>138666</v>
      </c>
      <c r="AF504" s="49" t="s">
        <v>70</v>
      </c>
      <c r="AG504" s="50" t="n">
        <v>0.06</v>
      </c>
      <c r="AH504" s="51"/>
      <c r="AI504" s="52" t="s">
        <v>53</v>
      </c>
      <c r="AJ504" s="52" t="s">
        <v>4</v>
      </c>
      <c r="AK504" s="1" t="s">
        <v>1437</v>
      </c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22.5" hidden="false" customHeight="false" outlineLevel="0" collapsed="false">
      <c r="A505" s="43"/>
      <c r="B505" s="11" t="n">
        <v>36398</v>
      </c>
      <c r="E505" s="68" t="s">
        <v>1440</v>
      </c>
      <c r="F505" s="68" t="s">
        <v>1441</v>
      </c>
      <c r="G505" s="6" t="s">
        <v>60</v>
      </c>
      <c r="H505" s="5" t="n">
        <v>5853</v>
      </c>
      <c r="I505" s="1"/>
      <c r="J505" s="69"/>
      <c r="K505" s="1"/>
      <c r="L505" s="68"/>
      <c r="M505" s="3" t="s">
        <v>451</v>
      </c>
      <c r="N505" s="1"/>
      <c r="O505" s="1" t="s">
        <v>62</v>
      </c>
      <c r="Q505" s="1" t="n">
        <v>1085</v>
      </c>
      <c r="R505" s="1" t="n">
        <v>1085</v>
      </c>
      <c r="S505" s="14" t="n">
        <f aca="false">+R505-Q505</f>
        <v>0</v>
      </c>
      <c r="T505" s="15" t="s">
        <v>1442</v>
      </c>
      <c r="U505" s="1" t="n">
        <v>843</v>
      </c>
      <c r="V505" s="1" t="n">
        <v>600</v>
      </c>
      <c r="W505" s="1" t="n">
        <v>467</v>
      </c>
      <c r="X505" s="1" t="n">
        <v>467</v>
      </c>
      <c r="Y505" s="46" t="n">
        <f aca="false">+X505-V505</f>
        <v>-133</v>
      </c>
      <c r="Z505" s="14" t="n">
        <f aca="false">+X505-W505</f>
        <v>0</v>
      </c>
      <c r="AA505" s="47" t="s">
        <v>100</v>
      </c>
      <c r="AB505" s="48"/>
      <c r="AC505" s="45"/>
      <c r="AD505" s="5"/>
      <c r="AE505" s="5" t="n">
        <v>138426</v>
      </c>
      <c r="AF505" s="44" t="s">
        <v>70</v>
      </c>
      <c r="AG505" s="50"/>
      <c r="AH505" s="73"/>
      <c r="AI505" s="52"/>
      <c r="AJ505" s="52" t="s">
        <v>4</v>
      </c>
      <c r="AK505" s="1"/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  <c r="BC505" s="0"/>
      <c r="BD505" s="0"/>
      <c r="BE505" s="0"/>
      <c r="BF505" s="0"/>
      <c r="BG505" s="0"/>
      <c r="BH505" s="0"/>
      <c r="BI505" s="0"/>
      <c r="BJ505" s="0"/>
      <c r="BK505" s="0"/>
      <c r="BL505" s="0"/>
      <c r="BM505" s="0"/>
      <c r="BN505" s="0"/>
      <c r="BO505" s="0"/>
      <c r="BP505" s="0"/>
      <c r="BQ505" s="0"/>
      <c r="BR505" s="0"/>
      <c r="BS505" s="0"/>
      <c r="BT505" s="0"/>
      <c r="BU505" s="0"/>
      <c r="BV505" s="0"/>
      <c r="BW505" s="0"/>
      <c r="BX505" s="0"/>
      <c r="BY505" s="0"/>
      <c r="BZ505" s="0"/>
      <c r="CA505" s="0"/>
      <c r="CB505" s="0"/>
      <c r="CC505" s="0"/>
      <c r="CD505" s="0"/>
      <c r="CE505" s="0"/>
      <c r="CF505" s="0"/>
      <c r="CG505" s="0"/>
      <c r="CH505" s="0"/>
      <c r="CI505" s="0"/>
      <c r="CJ505" s="0"/>
      <c r="CK505" s="0"/>
      <c r="CL505" s="0"/>
      <c r="CM505" s="0"/>
      <c r="CN505" s="0"/>
      <c r="CO505" s="0"/>
      <c r="CP505" s="0"/>
      <c r="CQ505" s="0"/>
      <c r="CR505" s="0"/>
      <c r="CS505" s="0"/>
      <c r="CT505" s="0"/>
      <c r="CU505" s="0"/>
      <c r="CV505" s="0"/>
      <c r="CW505" s="0"/>
      <c r="CX505" s="0"/>
      <c r="CY505" s="0"/>
      <c r="CZ505" s="0"/>
      <c r="DA505" s="0"/>
      <c r="DB505" s="0"/>
      <c r="DC505" s="0"/>
      <c r="DD505" s="0"/>
      <c r="DE505" s="0"/>
      <c r="DF505" s="0"/>
      <c r="DG505" s="0"/>
      <c r="DH505" s="0"/>
      <c r="DI505" s="0"/>
      <c r="DJ505" s="0"/>
      <c r="DK505" s="0"/>
      <c r="DL505" s="0"/>
      <c r="DM505" s="0"/>
      <c r="DN505" s="0"/>
      <c r="DO505" s="0"/>
      <c r="DP505" s="0"/>
      <c r="DQ505" s="0"/>
      <c r="DR505" s="0"/>
      <c r="DS505" s="0"/>
      <c r="DT505" s="0"/>
      <c r="DU505" s="0"/>
      <c r="DV505" s="0"/>
      <c r="DW505" s="0"/>
      <c r="DX505" s="0"/>
      <c r="DY505" s="0"/>
      <c r="DZ505" s="0"/>
      <c r="EA505" s="0"/>
      <c r="EB505" s="0"/>
      <c r="EC505" s="0"/>
      <c r="ED505" s="0"/>
      <c r="EE505" s="0"/>
      <c r="EF505" s="0"/>
      <c r="EG505" s="0"/>
      <c r="EH505" s="0"/>
      <c r="EI505" s="0"/>
      <c r="EJ505" s="0"/>
      <c r="EK505" s="0"/>
      <c r="EL505" s="0"/>
      <c r="EM505" s="0"/>
      <c r="EN505" s="0"/>
      <c r="EO505" s="0"/>
      <c r="EP505" s="0"/>
      <c r="EQ505" s="0"/>
      <c r="ER505" s="0"/>
      <c r="ES505" s="0"/>
      <c r="ET505" s="0"/>
      <c r="EU505" s="0"/>
      <c r="EV505" s="0"/>
      <c r="EW505" s="0"/>
      <c r="EX505" s="0"/>
      <c r="EY505" s="0"/>
      <c r="EZ505" s="0"/>
      <c r="FA505" s="0"/>
      <c r="FB505" s="0"/>
      <c r="FC505" s="0"/>
      <c r="FD505" s="0"/>
      <c r="FE505" s="0"/>
      <c r="FF505" s="0"/>
      <c r="FG505" s="0"/>
      <c r="FH505" s="0"/>
      <c r="FI505" s="0"/>
      <c r="FJ505" s="0"/>
      <c r="FK505" s="0"/>
      <c r="FL505" s="0"/>
      <c r="FM505" s="0"/>
      <c r="FN505" s="0"/>
      <c r="FO505" s="0"/>
      <c r="FP505" s="0"/>
      <c r="FQ505" s="0"/>
      <c r="FR505" s="0"/>
      <c r="FS505" s="0"/>
      <c r="FT505" s="0"/>
      <c r="FU505" s="0"/>
      <c r="FV505" s="0"/>
      <c r="FW505" s="0"/>
      <c r="FX505" s="0"/>
      <c r="FY505" s="0"/>
      <c r="FZ505" s="0"/>
      <c r="GA505" s="0"/>
      <c r="GB505" s="0"/>
      <c r="GC505" s="0"/>
      <c r="GD505" s="0"/>
      <c r="GE505" s="0"/>
      <c r="GF505" s="0"/>
      <c r="GG505" s="0"/>
      <c r="GH505" s="0"/>
      <c r="GI505" s="0"/>
      <c r="GJ505" s="0"/>
      <c r="GK505" s="0"/>
      <c r="GL505" s="0"/>
      <c r="GM505" s="0"/>
      <c r="GN505" s="0"/>
      <c r="GO505" s="0"/>
      <c r="GP505" s="0"/>
      <c r="GQ505" s="0"/>
      <c r="GR505" s="0"/>
      <c r="GS505" s="0"/>
      <c r="GT505" s="0"/>
      <c r="GU505" s="0"/>
      <c r="GV505" s="0"/>
      <c r="GW505" s="0"/>
      <c r="GX505" s="0"/>
      <c r="GY505" s="0"/>
      <c r="GZ505" s="0"/>
      <c r="HA505" s="0"/>
      <c r="HB505" s="0"/>
      <c r="HC505" s="0"/>
      <c r="HD505" s="0"/>
      <c r="HE505" s="0"/>
      <c r="HF505" s="0"/>
      <c r="HG505" s="0"/>
      <c r="HH505" s="0"/>
      <c r="HI505" s="0"/>
      <c r="HJ505" s="0"/>
      <c r="HK505" s="0"/>
      <c r="HL505" s="0"/>
      <c r="HM505" s="0"/>
      <c r="HN505" s="0"/>
      <c r="HO505" s="0"/>
      <c r="HP505" s="0"/>
      <c r="HQ505" s="0"/>
      <c r="HR505" s="0"/>
      <c r="HS505" s="0"/>
      <c r="HT505" s="0"/>
      <c r="HU505" s="0"/>
      <c r="HV505" s="0"/>
      <c r="HW505" s="0"/>
      <c r="HX505" s="0"/>
      <c r="HY505" s="0"/>
      <c r="HZ505" s="0"/>
      <c r="IA505" s="0"/>
      <c r="IB505" s="0"/>
      <c r="IC505" s="0"/>
      <c r="ID505" s="0"/>
      <c r="IE505" s="0"/>
      <c r="IF505" s="0"/>
      <c r="IG505" s="0"/>
      <c r="IH505" s="0"/>
      <c r="II505" s="0"/>
      <c r="IJ505" s="0"/>
      <c r="IK505" s="0"/>
      <c r="IL505" s="0"/>
      <c r="IM505" s="0"/>
      <c r="IN505" s="0"/>
      <c r="IO505" s="0"/>
      <c r="IP505" s="0"/>
      <c r="IQ505" s="0"/>
      <c r="IR505" s="0"/>
      <c r="IS505" s="0"/>
      <c r="IT505" s="0"/>
      <c r="IU505" s="0"/>
      <c r="IV505" s="0"/>
      <c r="IW505" s="0"/>
    </row>
    <row r="506" customFormat="false" ht="22.5" hidden="false" customHeight="false" outlineLevel="0" collapsed="false">
      <c r="A506" s="43"/>
      <c r="B506" s="11" t="s">
        <v>42</v>
      </c>
      <c r="E506" s="68" t="s">
        <v>1443</v>
      </c>
      <c r="F506" s="68" t="s">
        <v>1444</v>
      </c>
      <c r="G506" s="6" t="s">
        <v>1445</v>
      </c>
      <c r="H506" s="5" t="n">
        <v>9747</v>
      </c>
      <c r="I506" s="1"/>
      <c r="J506" s="69"/>
      <c r="K506" s="1"/>
      <c r="L506" s="68"/>
      <c r="M506" s="68" t="s">
        <v>1446</v>
      </c>
      <c r="N506" s="1"/>
      <c r="O506" s="1" t="s">
        <v>86</v>
      </c>
      <c r="Q506" s="74" t="n">
        <v>11751</v>
      </c>
      <c r="R506" s="14" t="n">
        <v>8000</v>
      </c>
      <c r="S506" s="14" t="n">
        <f aca="false">+R506-Q506</f>
        <v>-3751</v>
      </c>
      <c r="T506" s="15" t="s">
        <v>106</v>
      </c>
      <c r="U506" s="74" t="n">
        <v>5900</v>
      </c>
      <c r="V506" s="1" t="n">
        <v>6300</v>
      </c>
      <c r="W506" s="74" t="n">
        <v>4680</v>
      </c>
      <c r="X506" s="1" t="n">
        <v>3901</v>
      </c>
      <c r="Y506" s="46" t="n">
        <f aca="false">+X506-V506</f>
        <v>-2399</v>
      </c>
      <c r="Z506" s="14" t="n">
        <f aca="false">+X506-W506</f>
        <v>-779</v>
      </c>
      <c r="AA506" s="15" t="s">
        <v>503</v>
      </c>
      <c r="AB506" s="48"/>
      <c r="AC506" s="45"/>
      <c r="AD506" s="5" t="n">
        <v>367020</v>
      </c>
      <c r="AE506" s="5" t="n">
        <v>138619</v>
      </c>
      <c r="AF506" s="44" t="s">
        <v>70</v>
      </c>
      <c r="AG506" s="50" t="n">
        <v>0.134</v>
      </c>
      <c r="AH506" s="73"/>
      <c r="AI506" s="52" t="s">
        <v>121</v>
      </c>
      <c r="AJ506" s="52" t="s">
        <v>4</v>
      </c>
      <c r="AK506" s="1" t="s">
        <v>1447</v>
      </c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  <c r="BC506" s="0"/>
      <c r="BD506" s="0"/>
      <c r="BE506" s="0"/>
      <c r="BF506" s="0"/>
      <c r="BG506" s="0"/>
      <c r="BH506" s="0"/>
      <c r="BI506" s="0"/>
      <c r="BJ506" s="0"/>
      <c r="BK506" s="0"/>
      <c r="BL506" s="0"/>
      <c r="BM506" s="0"/>
      <c r="BN506" s="0"/>
      <c r="BO506" s="0"/>
      <c r="BP506" s="0"/>
      <c r="BQ506" s="0"/>
      <c r="BR506" s="0"/>
      <c r="BS506" s="0"/>
      <c r="BT506" s="0"/>
      <c r="BU506" s="0"/>
      <c r="BV506" s="0"/>
      <c r="BW506" s="0"/>
      <c r="BX506" s="0"/>
      <c r="BY506" s="0"/>
      <c r="BZ506" s="0"/>
      <c r="CA506" s="0"/>
      <c r="CB506" s="0"/>
      <c r="CC506" s="0"/>
      <c r="CD506" s="0"/>
      <c r="CE506" s="0"/>
      <c r="CF506" s="0"/>
      <c r="CG506" s="0"/>
      <c r="CH506" s="0"/>
      <c r="CI506" s="0"/>
      <c r="CJ506" s="0"/>
      <c r="CK506" s="0"/>
      <c r="CL506" s="0"/>
      <c r="CM506" s="0"/>
      <c r="CN506" s="0"/>
      <c r="CO506" s="0"/>
      <c r="CP506" s="0"/>
      <c r="CQ506" s="0"/>
      <c r="CR506" s="0"/>
      <c r="CS506" s="0"/>
      <c r="CT506" s="0"/>
      <c r="CU506" s="0"/>
      <c r="CV506" s="0"/>
      <c r="CW506" s="0"/>
      <c r="CX506" s="0"/>
      <c r="CY506" s="0"/>
      <c r="CZ506" s="0"/>
      <c r="DA506" s="0"/>
      <c r="DB506" s="0"/>
      <c r="DC506" s="0"/>
      <c r="DD506" s="0"/>
      <c r="DE506" s="0"/>
      <c r="DF506" s="0"/>
      <c r="DG506" s="0"/>
      <c r="DH506" s="0"/>
      <c r="DI506" s="0"/>
      <c r="DJ506" s="0"/>
      <c r="DK506" s="0"/>
      <c r="DL506" s="0"/>
      <c r="DM506" s="0"/>
      <c r="DN506" s="0"/>
      <c r="DO506" s="0"/>
      <c r="DP506" s="0"/>
      <c r="DQ506" s="0"/>
      <c r="DR506" s="0"/>
      <c r="DS506" s="0"/>
      <c r="DT506" s="0"/>
      <c r="DU506" s="0"/>
      <c r="DV506" s="0"/>
      <c r="DW506" s="0"/>
      <c r="DX506" s="0"/>
      <c r="DY506" s="0"/>
      <c r="DZ506" s="0"/>
      <c r="EA506" s="0"/>
      <c r="EB506" s="0"/>
      <c r="EC506" s="0"/>
      <c r="ED506" s="0"/>
      <c r="EE506" s="0"/>
      <c r="EF506" s="0"/>
      <c r="EG506" s="0"/>
      <c r="EH506" s="0"/>
      <c r="EI506" s="0"/>
      <c r="EJ506" s="0"/>
      <c r="EK506" s="0"/>
      <c r="EL506" s="0"/>
      <c r="EM506" s="0"/>
      <c r="EN506" s="0"/>
      <c r="EO506" s="0"/>
      <c r="EP506" s="0"/>
      <c r="EQ506" s="0"/>
      <c r="ER506" s="0"/>
      <c r="ES506" s="0"/>
      <c r="ET506" s="0"/>
      <c r="EU506" s="0"/>
      <c r="EV506" s="0"/>
      <c r="EW506" s="0"/>
      <c r="EX506" s="0"/>
      <c r="EY506" s="0"/>
      <c r="EZ506" s="0"/>
      <c r="FA506" s="0"/>
      <c r="FB506" s="0"/>
      <c r="FC506" s="0"/>
      <c r="FD506" s="0"/>
      <c r="FE506" s="0"/>
      <c r="FF506" s="0"/>
      <c r="FG506" s="0"/>
      <c r="FH506" s="0"/>
      <c r="FI506" s="0"/>
      <c r="FJ506" s="0"/>
      <c r="FK506" s="0"/>
      <c r="FL506" s="0"/>
      <c r="FM506" s="0"/>
      <c r="FN506" s="0"/>
      <c r="FO506" s="0"/>
      <c r="FP506" s="0"/>
      <c r="FQ506" s="0"/>
      <c r="FR506" s="0"/>
      <c r="FS506" s="0"/>
      <c r="FT506" s="0"/>
      <c r="FU506" s="0"/>
      <c r="FV506" s="0"/>
      <c r="FW506" s="0"/>
      <c r="FX506" s="0"/>
      <c r="FY506" s="0"/>
      <c r="FZ506" s="0"/>
      <c r="GA506" s="0"/>
      <c r="GB506" s="0"/>
      <c r="GC506" s="0"/>
      <c r="GD506" s="0"/>
      <c r="GE506" s="0"/>
      <c r="GF506" s="0"/>
      <c r="GG506" s="0"/>
      <c r="GH506" s="0"/>
      <c r="GI506" s="0"/>
      <c r="GJ506" s="0"/>
      <c r="GK506" s="0"/>
      <c r="GL506" s="0"/>
      <c r="GM506" s="0"/>
      <c r="GN506" s="0"/>
      <c r="GO506" s="0"/>
      <c r="GP506" s="0"/>
      <c r="GQ506" s="0"/>
      <c r="GR506" s="0"/>
      <c r="GS506" s="0"/>
      <c r="GT506" s="0"/>
      <c r="GU506" s="0"/>
      <c r="GV506" s="0"/>
      <c r="GW506" s="0"/>
      <c r="GX506" s="0"/>
      <c r="GY506" s="0"/>
      <c r="GZ506" s="0"/>
      <c r="HA506" s="0"/>
      <c r="HB506" s="0"/>
      <c r="HC506" s="0"/>
      <c r="HD506" s="0"/>
      <c r="HE506" s="0"/>
      <c r="HF506" s="0"/>
      <c r="HG506" s="0"/>
      <c r="HH506" s="0"/>
      <c r="HI506" s="0"/>
      <c r="HJ506" s="0"/>
      <c r="HK506" s="0"/>
      <c r="HL506" s="0"/>
      <c r="HM506" s="0"/>
      <c r="HN506" s="0"/>
      <c r="HO506" s="0"/>
      <c r="HP506" s="0"/>
      <c r="HQ506" s="0"/>
      <c r="HR506" s="0"/>
      <c r="HS506" s="0"/>
      <c r="HT506" s="0"/>
      <c r="HU506" s="0"/>
      <c r="HV506" s="0"/>
      <c r="HW506" s="0"/>
      <c r="HX506" s="0"/>
      <c r="HY506" s="0"/>
      <c r="HZ506" s="0"/>
      <c r="IA506" s="0"/>
      <c r="IB506" s="0"/>
      <c r="IC506" s="0"/>
      <c r="ID506" s="0"/>
      <c r="IE506" s="0"/>
      <c r="IF506" s="0"/>
      <c r="IG506" s="0"/>
      <c r="IH506" s="0"/>
      <c r="II506" s="0"/>
      <c r="IJ506" s="0"/>
      <c r="IK506" s="0"/>
      <c r="IL506" s="0"/>
      <c r="IM506" s="0"/>
      <c r="IN506" s="0"/>
      <c r="IO506" s="0"/>
      <c r="IP506" s="0"/>
      <c r="IQ506" s="0"/>
      <c r="IR506" s="0"/>
      <c r="IS506" s="0"/>
      <c r="IT506" s="0"/>
      <c r="IU506" s="0"/>
      <c r="IV506" s="0"/>
      <c r="IW506" s="0"/>
    </row>
    <row r="507" customFormat="false" ht="22.5" hidden="false" customHeight="false" outlineLevel="0" collapsed="false">
      <c r="A507" s="43"/>
      <c r="B507" s="11" t="n">
        <v>36361</v>
      </c>
      <c r="E507" s="68" t="s">
        <v>1443</v>
      </c>
      <c r="F507" s="68" t="s">
        <v>1448</v>
      </c>
      <c r="G507" s="6" t="s">
        <v>60</v>
      </c>
      <c r="H507" s="5" t="n">
        <v>9787</v>
      </c>
      <c r="I507" s="1"/>
      <c r="J507" s="69"/>
      <c r="K507" s="1"/>
      <c r="L507" s="68"/>
      <c r="M507" s="68" t="s">
        <v>1446</v>
      </c>
      <c r="N507" s="1"/>
      <c r="O507" s="1" t="s">
        <v>86</v>
      </c>
      <c r="Q507" s="74" t="n">
        <v>4322</v>
      </c>
      <c r="R507" s="14" t="n">
        <v>5000</v>
      </c>
      <c r="S507" s="14" t="n">
        <f aca="false">+R507-Q507</f>
        <v>678</v>
      </c>
      <c r="T507" s="15" t="s">
        <v>106</v>
      </c>
      <c r="U507" s="74" t="n">
        <v>2101</v>
      </c>
      <c r="V507" s="1" t="n">
        <v>2300</v>
      </c>
      <c r="W507" s="74" t="n">
        <v>1877</v>
      </c>
      <c r="X507" s="1" t="n">
        <v>1604</v>
      </c>
      <c r="Y507" s="46" t="n">
        <f aca="false">+X507-V507</f>
        <v>-696</v>
      </c>
      <c r="Z507" s="14" t="n">
        <f aca="false">+X507-W507</f>
        <v>-273</v>
      </c>
      <c r="AA507" s="15" t="s">
        <v>1449</v>
      </c>
      <c r="AB507" s="48"/>
      <c r="AC507" s="45"/>
      <c r="AD507" s="5"/>
      <c r="AE507" s="5" t="n">
        <v>138788</v>
      </c>
      <c r="AF507" s="44" t="s">
        <v>70</v>
      </c>
      <c r="AG507" s="50"/>
      <c r="AH507" s="73"/>
      <c r="AI507" s="78"/>
      <c r="AJ507" s="78"/>
      <c r="AK507" s="1" t="s">
        <v>1450</v>
      </c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  <c r="BC507" s="0"/>
      <c r="BD507" s="0"/>
      <c r="BE507" s="0"/>
      <c r="BF507" s="0"/>
      <c r="BG507" s="0"/>
      <c r="BH507" s="0"/>
      <c r="BI507" s="0"/>
      <c r="BJ507" s="0"/>
      <c r="BK507" s="0"/>
      <c r="BL507" s="0"/>
      <c r="BM507" s="0"/>
      <c r="BN507" s="0"/>
      <c r="BO507" s="0"/>
      <c r="BP507" s="0"/>
      <c r="BQ507" s="0"/>
      <c r="BR507" s="0"/>
      <c r="BS507" s="0"/>
      <c r="BT507" s="0"/>
      <c r="BU507" s="0"/>
      <c r="BV507" s="0"/>
      <c r="BW507" s="0"/>
      <c r="BX507" s="0"/>
      <c r="BY507" s="0"/>
      <c r="BZ507" s="0"/>
      <c r="CA507" s="0"/>
      <c r="CB507" s="0"/>
      <c r="CC507" s="0"/>
      <c r="CD507" s="0"/>
      <c r="CE507" s="0"/>
      <c r="CF507" s="0"/>
      <c r="CG507" s="0"/>
      <c r="CH507" s="0"/>
      <c r="CI507" s="0"/>
      <c r="CJ507" s="0"/>
      <c r="CK507" s="0"/>
      <c r="CL507" s="0"/>
      <c r="CM507" s="0"/>
      <c r="CN507" s="0"/>
      <c r="CO507" s="0"/>
      <c r="CP507" s="0"/>
      <c r="CQ507" s="0"/>
      <c r="CR507" s="0"/>
      <c r="CS507" s="0"/>
      <c r="CT507" s="0"/>
      <c r="CU507" s="0"/>
      <c r="CV507" s="0"/>
      <c r="CW507" s="0"/>
      <c r="CX507" s="0"/>
      <c r="CY507" s="0"/>
      <c r="CZ507" s="0"/>
      <c r="DA507" s="0"/>
      <c r="DB507" s="0"/>
      <c r="DC507" s="0"/>
      <c r="DD507" s="0"/>
      <c r="DE507" s="0"/>
      <c r="DF507" s="0"/>
      <c r="DG507" s="0"/>
      <c r="DH507" s="0"/>
      <c r="DI507" s="0"/>
      <c r="DJ507" s="0"/>
      <c r="DK507" s="0"/>
      <c r="DL507" s="0"/>
      <c r="DM507" s="0"/>
      <c r="DN507" s="0"/>
      <c r="DO507" s="0"/>
      <c r="DP507" s="0"/>
      <c r="DQ507" s="0"/>
      <c r="DR507" s="0"/>
      <c r="DS507" s="0"/>
      <c r="DT507" s="0"/>
      <c r="DU507" s="0"/>
      <c r="DV507" s="0"/>
      <c r="DW507" s="0"/>
      <c r="DX507" s="0"/>
      <c r="DY507" s="0"/>
      <c r="DZ507" s="0"/>
      <c r="EA507" s="0"/>
      <c r="EB507" s="0"/>
      <c r="EC507" s="0"/>
      <c r="ED507" s="0"/>
      <c r="EE507" s="0"/>
      <c r="EF507" s="0"/>
      <c r="EG507" s="0"/>
      <c r="EH507" s="0"/>
      <c r="EI507" s="0"/>
      <c r="EJ507" s="0"/>
      <c r="EK507" s="0"/>
      <c r="EL507" s="0"/>
      <c r="EM507" s="0"/>
      <c r="EN507" s="0"/>
      <c r="EO507" s="0"/>
      <c r="EP507" s="0"/>
      <c r="EQ507" s="0"/>
      <c r="ER507" s="0"/>
      <c r="ES507" s="0"/>
      <c r="ET507" s="0"/>
      <c r="EU507" s="0"/>
      <c r="EV507" s="0"/>
      <c r="EW507" s="0"/>
      <c r="EX507" s="0"/>
      <c r="EY507" s="0"/>
      <c r="EZ507" s="0"/>
      <c r="FA507" s="0"/>
      <c r="FB507" s="0"/>
      <c r="FC507" s="0"/>
      <c r="FD507" s="0"/>
      <c r="FE507" s="0"/>
      <c r="FF507" s="0"/>
      <c r="FG507" s="0"/>
      <c r="FH507" s="0"/>
      <c r="FI507" s="0"/>
      <c r="FJ507" s="0"/>
      <c r="FK507" s="0"/>
      <c r="FL507" s="0"/>
      <c r="FM507" s="0"/>
      <c r="FN507" s="0"/>
      <c r="FO507" s="0"/>
      <c r="FP507" s="0"/>
      <c r="FQ507" s="0"/>
      <c r="FR507" s="0"/>
      <c r="FS507" s="0"/>
      <c r="FT507" s="0"/>
      <c r="FU507" s="0"/>
      <c r="FV507" s="0"/>
      <c r="FW507" s="0"/>
      <c r="FX507" s="0"/>
      <c r="FY507" s="0"/>
      <c r="FZ507" s="0"/>
      <c r="GA507" s="0"/>
      <c r="GB507" s="0"/>
      <c r="GC507" s="0"/>
      <c r="GD507" s="0"/>
      <c r="GE507" s="0"/>
      <c r="GF507" s="0"/>
      <c r="GG507" s="0"/>
      <c r="GH507" s="0"/>
      <c r="GI507" s="0"/>
      <c r="GJ507" s="0"/>
      <c r="GK507" s="0"/>
      <c r="GL507" s="0"/>
      <c r="GM507" s="0"/>
      <c r="GN507" s="0"/>
      <c r="GO507" s="0"/>
      <c r="GP507" s="0"/>
      <c r="GQ507" s="0"/>
      <c r="GR507" s="0"/>
      <c r="GS507" s="0"/>
      <c r="GT507" s="0"/>
      <c r="GU507" s="0"/>
      <c r="GV507" s="0"/>
      <c r="GW507" s="0"/>
      <c r="GX507" s="0"/>
      <c r="GY507" s="0"/>
      <c r="GZ507" s="0"/>
      <c r="HA507" s="0"/>
      <c r="HB507" s="0"/>
      <c r="HC507" s="0"/>
      <c r="HD507" s="0"/>
      <c r="HE507" s="0"/>
      <c r="HF507" s="0"/>
      <c r="HG507" s="0"/>
      <c r="HH507" s="0"/>
      <c r="HI507" s="0"/>
      <c r="HJ507" s="0"/>
      <c r="HK507" s="0"/>
      <c r="HL507" s="0"/>
      <c r="HM507" s="0"/>
      <c r="HN507" s="0"/>
      <c r="HO507" s="0"/>
      <c r="HP507" s="0"/>
      <c r="HQ507" s="0"/>
      <c r="HR507" s="0"/>
      <c r="HS507" s="0"/>
      <c r="HT507" s="0"/>
      <c r="HU507" s="0"/>
      <c r="HV507" s="0"/>
      <c r="HW507" s="0"/>
      <c r="HX507" s="0"/>
      <c r="HY507" s="0"/>
      <c r="HZ507" s="0"/>
      <c r="IA507" s="0"/>
      <c r="IB507" s="0"/>
      <c r="IC507" s="0"/>
      <c r="ID507" s="0"/>
      <c r="IE507" s="0"/>
      <c r="IF507" s="0"/>
      <c r="IG507" s="0"/>
      <c r="IH507" s="0"/>
      <c r="II507" s="0"/>
      <c r="IJ507" s="0"/>
      <c r="IK507" s="0"/>
      <c r="IL507" s="0"/>
      <c r="IM507" s="0"/>
      <c r="IN507" s="0"/>
      <c r="IO507" s="0"/>
      <c r="IP507" s="0"/>
      <c r="IQ507" s="0"/>
      <c r="IR507" s="0"/>
      <c r="IS507" s="0"/>
      <c r="IT507" s="0"/>
      <c r="IU507" s="0"/>
      <c r="IV507" s="0"/>
      <c r="IW507" s="0"/>
    </row>
    <row r="508" customFormat="false" ht="22.5" hidden="false" customHeight="false" outlineLevel="0" collapsed="false">
      <c r="A508" s="43"/>
      <c r="B508" s="11" t="n">
        <v>36480</v>
      </c>
      <c r="E508" s="68" t="s">
        <v>1443</v>
      </c>
      <c r="F508" s="68" t="s">
        <v>1451</v>
      </c>
      <c r="G508" s="6" t="s">
        <v>60</v>
      </c>
      <c r="H508" s="5" t="n">
        <v>9808</v>
      </c>
      <c r="I508" s="1"/>
      <c r="J508" s="69"/>
      <c r="K508" s="1"/>
      <c r="L508" s="68"/>
      <c r="M508" s="68" t="s">
        <v>151</v>
      </c>
      <c r="N508" s="1" t="s">
        <v>152</v>
      </c>
      <c r="O508" s="1" t="s">
        <v>86</v>
      </c>
      <c r="Q508" s="1"/>
      <c r="R508" s="14" t="n">
        <v>6500</v>
      </c>
      <c r="S508" s="14" t="n">
        <f aca="false">+R508-Q508</f>
        <v>6500</v>
      </c>
      <c r="T508" s="15" t="s">
        <v>106</v>
      </c>
      <c r="U508" s="1" t="n">
        <v>4453</v>
      </c>
      <c r="V508" s="1" t="n">
        <v>4400</v>
      </c>
      <c r="W508" s="1" t="n">
        <v>4890</v>
      </c>
      <c r="X508" s="1" t="n">
        <v>4890</v>
      </c>
      <c r="Y508" s="46" t="n">
        <f aca="false">+X508-V508</f>
        <v>490</v>
      </c>
      <c r="Z508" s="14" t="n">
        <f aca="false">+X508-W508</f>
        <v>0</v>
      </c>
      <c r="AA508" s="15" t="s">
        <v>171</v>
      </c>
      <c r="AB508" s="48"/>
      <c r="AC508" s="45"/>
      <c r="AD508" s="5"/>
      <c r="AE508" s="5" t="n">
        <v>141672</v>
      </c>
      <c r="AF508" s="44" t="s">
        <v>70</v>
      </c>
      <c r="AG508" s="50" t="n">
        <v>0.055</v>
      </c>
      <c r="AH508" s="73"/>
      <c r="AI508" s="52" t="s">
        <v>53</v>
      </c>
      <c r="AJ508" s="52" t="s">
        <v>4</v>
      </c>
      <c r="AK508" s="1"/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  <c r="BC508" s="0"/>
      <c r="BD508" s="0"/>
      <c r="BE508" s="0"/>
      <c r="BF508" s="0"/>
      <c r="BG508" s="0"/>
      <c r="BH508" s="0"/>
      <c r="BI508" s="0"/>
      <c r="BJ508" s="0"/>
      <c r="BK508" s="0"/>
      <c r="BL508" s="0"/>
      <c r="BM508" s="0"/>
      <c r="BN508" s="0"/>
      <c r="BO508" s="0"/>
      <c r="BP508" s="0"/>
      <c r="BQ508" s="0"/>
      <c r="BR508" s="0"/>
      <c r="BS508" s="0"/>
      <c r="BT508" s="0"/>
      <c r="BU508" s="0"/>
      <c r="BV508" s="0"/>
      <c r="BW508" s="0"/>
      <c r="BX508" s="0"/>
      <c r="BY508" s="0"/>
      <c r="BZ508" s="0"/>
      <c r="CA508" s="0"/>
      <c r="CB508" s="0"/>
      <c r="CC508" s="0"/>
      <c r="CD508" s="0"/>
      <c r="CE508" s="0"/>
      <c r="CF508" s="0"/>
      <c r="CG508" s="0"/>
      <c r="CH508" s="0"/>
      <c r="CI508" s="0"/>
      <c r="CJ508" s="0"/>
      <c r="CK508" s="0"/>
      <c r="CL508" s="0"/>
      <c r="CM508" s="0"/>
      <c r="CN508" s="0"/>
      <c r="CO508" s="0"/>
      <c r="CP508" s="0"/>
      <c r="CQ508" s="0"/>
      <c r="CR508" s="0"/>
      <c r="CS508" s="0"/>
      <c r="CT508" s="0"/>
      <c r="CU508" s="0"/>
      <c r="CV508" s="0"/>
      <c r="CW508" s="0"/>
      <c r="CX508" s="0"/>
      <c r="CY508" s="0"/>
      <c r="CZ508" s="0"/>
      <c r="DA508" s="0"/>
      <c r="DB508" s="0"/>
      <c r="DC508" s="0"/>
      <c r="DD508" s="0"/>
      <c r="DE508" s="0"/>
      <c r="DF508" s="0"/>
      <c r="DG508" s="0"/>
      <c r="DH508" s="0"/>
      <c r="DI508" s="0"/>
      <c r="DJ508" s="0"/>
      <c r="DK508" s="0"/>
      <c r="DL508" s="0"/>
      <c r="DM508" s="0"/>
      <c r="DN508" s="0"/>
      <c r="DO508" s="0"/>
      <c r="DP508" s="0"/>
      <c r="DQ508" s="0"/>
      <c r="DR508" s="0"/>
      <c r="DS508" s="0"/>
      <c r="DT508" s="0"/>
      <c r="DU508" s="0"/>
      <c r="DV508" s="0"/>
      <c r="DW508" s="0"/>
      <c r="DX508" s="0"/>
      <c r="DY508" s="0"/>
      <c r="DZ508" s="0"/>
      <c r="EA508" s="0"/>
      <c r="EB508" s="0"/>
      <c r="EC508" s="0"/>
      <c r="ED508" s="0"/>
      <c r="EE508" s="0"/>
      <c r="EF508" s="0"/>
      <c r="EG508" s="0"/>
      <c r="EH508" s="0"/>
      <c r="EI508" s="0"/>
      <c r="EJ508" s="0"/>
      <c r="EK508" s="0"/>
      <c r="EL508" s="0"/>
      <c r="EM508" s="0"/>
      <c r="EN508" s="0"/>
      <c r="EO508" s="0"/>
      <c r="EP508" s="0"/>
      <c r="EQ508" s="0"/>
      <c r="ER508" s="0"/>
      <c r="ES508" s="0"/>
      <c r="ET508" s="0"/>
      <c r="EU508" s="0"/>
      <c r="EV508" s="0"/>
      <c r="EW508" s="0"/>
      <c r="EX508" s="0"/>
      <c r="EY508" s="0"/>
      <c r="EZ508" s="0"/>
      <c r="FA508" s="0"/>
      <c r="FB508" s="0"/>
      <c r="FC508" s="0"/>
      <c r="FD508" s="0"/>
      <c r="FE508" s="0"/>
      <c r="FF508" s="0"/>
      <c r="FG508" s="0"/>
      <c r="FH508" s="0"/>
      <c r="FI508" s="0"/>
      <c r="FJ508" s="0"/>
      <c r="FK508" s="0"/>
      <c r="FL508" s="0"/>
      <c r="FM508" s="0"/>
      <c r="FN508" s="0"/>
      <c r="FO508" s="0"/>
      <c r="FP508" s="0"/>
      <c r="FQ508" s="0"/>
      <c r="FR508" s="0"/>
      <c r="FS508" s="0"/>
      <c r="FT508" s="0"/>
      <c r="FU508" s="0"/>
      <c r="FV508" s="0"/>
      <c r="FW508" s="0"/>
      <c r="FX508" s="0"/>
      <c r="FY508" s="0"/>
      <c r="FZ508" s="0"/>
      <c r="GA508" s="0"/>
      <c r="GB508" s="0"/>
      <c r="GC508" s="0"/>
      <c r="GD508" s="0"/>
      <c r="GE508" s="0"/>
      <c r="GF508" s="0"/>
      <c r="GG508" s="0"/>
      <c r="GH508" s="0"/>
      <c r="GI508" s="0"/>
      <c r="GJ508" s="0"/>
      <c r="GK508" s="0"/>
      <c r="GL508" s="0"/>
      <c r="GM508" s="0"/>
      <c r="GN508" s="0"/>
      <c r="GO508" s="0"/>
      <c r="GP508" s="0"/>
      <c r="GQ508" s="0"/>
      <c r="GR508" s="0"/>
      <c r="GS508" s="0"/>
      <c r="GT508" s="0"/>
      <c r="GU508" s="0"/>
      <c r="GV508" s="0"/>
      <c r="GW508" s="0"/>
      <c r="GX508" s="0"/>
      <c r="GY508" s="0"/>
      <c r="GZ508" s="0"/>
      <c r="HA508" s="0"/>
      <c r="HB508" s="0"/>
      <c r="HC508" s="0"/>
      <c r="HD508" s="0"/>
      <c r="HE508" s="0"/>
      <c r="HF508" s="0"/>
      <c r="HG508" s="0"/>
      <c r="HH508" s="0"/>
      <c r="HI508" s="0"/>
      <c r="HJ508" s="0"/>
      <c r="HK508" s="0"/>
      <c r="HL508" s="0"/>
      <c r="HM508" s="0"/>
      <c r="HN508" s="0"/>
      <c r="HO508" s="0"/>
      <c r="HP508" s="0"/>
      <c r="HQ508" s="0"/>
      <c r="HR508" s="0"/>
      <c r="HS508" s="0"/>
      <c r="HT508" s="0"/>
      <c r="HU508" s="0"/>
      <c r="HV508" s="0"/>
      <c r="HW508" s="0"/>
      <c r="HX508" s="0"/>
      <c r="HY508" s="0"/>
      <c r="HZ508" s="0"/>
      <c r="IA508" s="0"/>
      <c r="IB508" s="0"/>
      <c r="IC508" s="0"/>
      <c r="ID508" s="0"/>
      <c r="IE508" s="0"/>
      <c r="IF508" s="0"/>
      <c r="IG508" s="0"/>
      <c r="IH508" s="0"/>
      <c r="II508" s="0"/>
      <c r="IJ508" s="0"/>
      <c r="IK508" s="0"/>
      <c r="IL508" s="0"/>
      <c r="IM508" s="0"/>
      <c r="IN508" s="0"/>
      <c r="IO508" s="0"/>
      <c r="IP508" s="0"/>
      <c r="IQ508" s="0"/>
      <c r="IR508" s="0"/>
      <c r="IS508" s="0"/>
      <c r="IT508" s="0"/>
      <c r="IU508" s="0"/>
      <c r="IV508" s="0"/>
      <c r="IW508" s="0"/>
    </row>
    <row r="509" customFormat="false" ht="12.75" hidden="false" customHeight="false" outlineLevel="0" collapsed="false">
      <c r="A509" s="43"/>
      <c r="B509" s="11" t="s">
        <v>42</v>
      </c>
      <c r="C509" s="68"/>
      <c r="D509" s="1"/>
      <c r="E509" s="3" t="s">
        <v>1452</v>
      </c>
      <c r="F509" s="3" t="s">
        <v>1453</v>
      </c>
      <c r="G509" s="6" t="s">
        <v>60</v>
      </c>
      <c r="H509" s="6" t="n">
        <v>2662</v>
      </c>
      <c r="I509" s="4" t="n">
        <v>757</v>
      </c>
      <c r="J509" s="4" t="s">
        <v>46</v>
      </c>
      <c r="L509" s="1" t="s">
        <v>47</v>
      </c>
      <c r="M509" s="3" t="s">
        <v>1454</v>
      </c>
      <c r="N509" s="45"/>
      <c r="O509" s="1" t="s">
        <v>62</v>
      </c>
      <c r="Q509" s="1" t="n">
        <f aca="false">17+410</f>
        <v>427</v>
      </c>
      <c r="R509" s="1" t="n">
        <f aca="false">17+410</f>
        <v>427</v>
      </c>
      <c r="S509" s="14" t="n">
        <f aca="false">+R509-Q509</f>
        <v>0</v>
      </c>
      <c r="T509" s="15" t="s">
        <v>69</v>
      </c>
      <c r="U509" s="1" t="n">
        <f aca="false">1+612</f>
        <v>613</v>
      </c>
      <c r="V509" s="1" t="n">
        <f aca="false">1+612</f>
        <v>613</v>
      </c>
      <c r="W509" s="1" t="n">
        <v>445</v>
      </c>
      <c r="X509" s="1" t="n">
        <v>445</v>
      </c>
      <c r="Y509" s="46" t="n">
        <f aca="false">+X509-V509</f>
        <v>-168</v>
      </c>
      <c r="Z509" s="14" t="n">
        <f aca="false">+X509-W509</f>
        <v>0</v>
      </c>
      <c r="AA509" s="15" t="s">
        <v>63</v>
      </c>
      <c r="AB509" s="48"/>
      <c r="AC509" s="45"/>
      <c r="AD509" s="5" t="n">
        <v>125828</v>
      </c>
      <c r="AE509" s="5" t="n">
        <v>125808</v>
      </c>
      <c r="AF509" s="49" t="s">
        <v>70</v>
      </c>
      <c r="AG509" s="50" t="n">
        <v>0.06</v>
      </c>
      <c r="AH509" s="51"/>
      <c r="AI509" s="52" t="s">
        <v>53</v>
      </c>
      <c r="AJ509" s="52" t="s">
        <v>4</v>
      </c>
      <c r="AK509" s="4" t="s">
        <v>1455</v>
      </c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  <c r="BC509" s="0"/>
      <c r="BD509" s="0"/>
      <c r="BE509" s="0"/>
      <c r="BF509" s="0"/>
      <c r="BG509" s="0"/>
      <c r="BH509" s="0"/>
      <c r="BI509" s="0"/>
      <c r="BJ509" s="0"/>
      <c r="BK509" s="0"/>
      <c r="BL509" s="0"/>
      <c r="BM509" s="0"/>
      <c r="BN509" s="0"/>
      <c r="BO509" s="0"/>
      <c r="BP509" s="0"/>
      <c r="BQ509" s="0"/>
      <c r="BR509" s="0"/>
      <c r="BS509" s="0"/>
      <c r="BT509" s="0"/>
      <c r="BU509" s="0"/>
      <c r="BV509" s="0"/>
      <c r="BW509" s="0"/>
      <c r="BX509" s="0"/>
      <c r="BY509" s="0"/>
      <c r="BZ509" s="0"/>
      <c r="CA509" s="0"/>
      <c r="CB509" s="0"/>
      <c r="CC509" s="0"/>
      <c r="CD509" s="0"/>
      <c r="CE509" s="0"/>
      <c r="CF509" s="0"/>
      <c r="CG509" s="0"/>
      <c r="CH509" s="0"/>
      <c r="CI509" s="0"/>
      <c r="CJ509" s="0"/>
      <c r="CK509" s="0"/>
      <c r="CL509" s="0"/>
      <c r="CM509" s="0"/>
      <c r="CN509" s="0"/>
      <c r="CO509" s="0"/>
      <c r="CP509" s="0"/>
      <c r="CQ509" s="0"/>
      <c r="CR509" s="0"/>
      <c r="CS509" s="0"/>
      <c r="CT509" s="0"/>
      <c r="CU509" s="0"/>
      <c r="CV509" s="0"/>
      <c r="CW509" s="0"/>
      <c r="CX509" s="0"/>
      <c r="CY509" s="0"/>
      <c r="CZ509" s="0"/>
      <c r="DA509" s="0"/>
      <c r="DB509" s="0"/>
      <c r="DC509" s="0"/>
      <c r="DD509" s="0"/>
      <c r="DE509" s="0"/>
      <c r="DF509" s="0"/>
      <c r="DG509" s="0"/>
      <c r="DH509" s="0"/>
      <c r="DI509" s="0"/>
      <c r="DJ509" s="0"/>
      <c r="DK509" s="0"/>
      <c r="DL509" s="0"/>
      <c r="DM509" s="0"/>
      <c r="DN509" s="0"/>
      <c r="DO509" s="0"/>
      <c r="DP509" s="0"/>
      <c r="DQ509" s="0"/>
      <c r="DR509" s="0"/>
      <c r="DS509" s="0"/>
      <c r="DT509" s="0"/>
      <c r="DU509" s="0"/>
      <c r="DV509" s="0"/>
      <c r="DW509" s="0"/>
      <c r="DX509" s="0"/>
      <c r="DY509" s="0"/>
      <c r="DZ509" s="0"/>
      <c r="EA509" s="0"/>
      <c r="EB509" s="0"/>
      <c r="EC509" s="0"/>
      <c r="ED509" s="0"/>
      <c r="EE509" s="0"/>
      <c r="EF509" s="0"/>
      <c r="EG509" s="0"/>
      <c r="EH509" s="0"/>
      <c r="EI509" s="0"/>
      <c r="EJ509" s="0"/>
      <c r="EK509" s="0"/>
      <c r="EL509" s="0"/>
      <c r="EM509" s="0"/>
      <c r="EN509" s="0"/>
      <c r="EO509" s="0"/>
      <c r="EP509" s="0"/>
      <c r="EQ509" s="0"/>
      <c r="ER509" s="0"/>
      <c r="ES509" s="0"/>
      <c r="ET509" s="0"/>
      <c r="EU509" s="0"/>
      <c r="EV509" s="0"/>
      <c r="EW509" s="0"/>
      <c r="EX509" s="0"/>
      <c r="EY509" s="0"/>
      <c r="EZ509" s="0"/>
      <c r="FA509" s="0"/>
      <c r="FB509" s="0"/>
      <c r="FC509" s="0"/>
      <c r="FD509" s="0"/>
      <c r="FE509" s="0"/>
      <c r="FF509" s="0"/>
      <c r="FG509" s="0"/>
      <c r="FH509" s="0"/>
      <c r="FI509" s="0"/>
      <c r="FJ509" s="0"/>
      <c r="FK509" s="0"/>
      <c r="FL509" s="0"/>
      <c r="FM509" s="0"/>
      <c r="FN509" s="0"/>
      <c r="FO509" s="0"/>
      <c r="FP509" s="0"/>
      <c r="FQ509" s="0"/>
      <c r="FR509" s="0"/>
      <c r="FS509" s="0"/>
      <c r="FT509" s="0"/>
      <c r="FU509" s="0"/>
      <c r="FV509" s="0"/>
      <c r="FW509" s="0"/>
      <c r="FX509" s="0"/>
      <c r="FY509" s="0"/>
      <c r="FZ509" s="0"/>
      <c r="GA509" s="0"/>
      <c r="GB509" s="0"/>
      <c r="GC509" s="0"/>
      <c r="GD509" s="0"/>
      <c r="GE509" s="0"/>
      <c r="GF509" s="0"/>
      <c r="GG509" s="0"/>
      <c r="GH509" s="0"/>
      <c r="GI509" s="0"/>
      <c r="GJ509" s="0"/>
      <c r="GK509" s="0"/>
      <c r="GL509" s="0"/>
      <c r="GM509" s="0"/>
      <c r="GN509" s="0"/>
      <c r="GO509" s="0"/>
      <c r="GP509" s="0"/>
      <c r="GQ509" s="0"/>
      <c r="GR509" s="0"/>
      <c r="GS509" s="0"/>
      <c r="GT509" s="0"/>
      <c r="GU509" s="0"/>
      <c r="GV509" s="0"/>
      <c r="GW509" s="0"/>
      <c r="GX509" s="0"/>
      <c r="GY509" s="0"/>
      <c r="GZ509" s="0"/>
      <c r="HA509" s="0"/>
      <c r="HB509" s="0"/>
      <c r="HC509" s="0"/>
      <c r="HD509" s="0"/>
      <c r="HE509" s="0"/>
      <c r="HF509" s="0"/>
      <c r="HG509" s="0"/>
      <c r="HH509" s="0"/>
      <c r="HI509" s="0"/>
      <c r="HJ509" s="0"/>
      <c r="HK509" s="0"/>
      <c r="HL509" s="0"/>
      <c r="HM509" s="0"/>
      <c r="HN509" s="0"/>
      <c r="HO509" s="0"/>
      <c r="HP509" s="0"/>
      <c r="HQ509" s="0"/>
      <c r="HR509" s="0"/>
      <c r="HS509" s="0"/>
      <c r="HT509" s="0"/>
      <c r="HU509" s="0"/>
      <c r="HV509" s="0"/>
      <c r="HW509" s="0"/>
      <c r="HX509" s="0"/>
      <c r="HY509" s="0"/>
      <c r="HZ509" s="0"/>
      <c r="IA509" s="0"/>
      <c r="IB509" s="0"/>
      <c r="IC509" s="0"/>
      <c r="ID509" s="0"/>
      <c r="IE509" s="0"/>
      <c r="IF509" s="0"/>
      <c r="IG509" s="0"/>
      <c r="IH509" s="0"/>
      <c r="II509" s="0"/>
      <c r="IJ509" s="0"/>
      <c r="IK509" s="0"/>
      <c r="IL509" s="0"/>
      <c r="IM509" s="0"/>
      <c r="IN509" s="0"/>
      <c r="IO509" s="0"/>
      <c r="IP509" s="0"/>
      <c r="IQ509" s="0"/>
      <c r="IR509" s="0"/>
      <c r="IS509" s="0"/>
      <c r="IT509" s="0"/>
      <c r="IU509" s="0"/>
      <c r="IV509" s="0"/>
      <c r="IW509" s="0"/>
    </row>
    <row r="510" customFormat="false" ht="12.75" hidden="false" customHeight="false" outlineLevel="0" collapsed="false">
      <c r="A510" s="54"/>
      <c r="B510" s="55" t="s">
        <v>42</v>
      </c>
      <c r="C510" s="56"/>
      <c r="D510" s="57"/>
      <c r="E510" s="56" t="s">
        <v>1452</v>
      </c>
      <c r="F510" s="56" t="s">
        <v>1456</v>
      </c>
      <c r="G510" s="58" t="s">
        <v>60</v>
      </c>
      <c r="H510" s="58" t="n">
        <v>2667</v>
      </c>
      <c r="I510" s="57" t="n">
        <v>757</v>
      </c>
      <c r="J510" s="57" t="s">
        <v>46</v>
      </c>
      <c r="K510" s="57"/>
      <c r="L510" s="53" t="s">
        <v>47</v>
      </c>
      <c r="M510" s="56" t="s">
        <v>1454</v>
      </c>
      <c r="N510" s="0"/>
      <c r="O510" s="53" t="s">
        <v>62</v>
      </c>
      <c r="P510" s="60"/>
      <c r="Q510" s="53" t="n">
        <f aca="false">13+321</f>
        <v>334</v>
      </c>
      <c r="R510" s="53" t="n">
        <f aca="false">13+321</f>
        <v>334</v>
      </c>
      <c r="S510" s="61" t="n">
        <f aca="false">+R510-Q510</f>
        <v>0</v>
      </c>
      <c r="T510" s="47" t="s">
        <v>89</v>
      </c>
      <c r="U510" s="53" t="n">
        <f aca="false">1+322</f>
        <v>323</v>
      </c>
      <c r="V510" s="53" t="n">
        <f aca="false">1+322</f>
        <v>323</v>
      </c>
      <c r="W510" s="53" t="n">
        <v>261</v>
      </c>
      <c r="X510" s="53" t="n">
        <v>261</v>
      </c>
      <c r="Y510" s="46" t="n">
        <f aca="false">+X510-V510</f>
        <v>-62</v>
      </c>
      <c r="Z510" s="61" t="n">
        <f aca="false">+X510-W510</f>
        <v>0</v>
      </c>
      <c r="AA510" s="15" t="s">
        <v>63</v>
      </c>
      <c r="AB510" s="71"/>
      <c r="AD510" s="62" t="n">
        <v>127074</v>
      </c>
      <c r="AE510" s="62" t="n">
        <v>125808</v>
      </c>
      <c r="AF510" s="63" t="s">
        <v>70</v>
      </c>
      <c r="AG510" s="64" t="n">
        <v>0.33</v>
      </c>
      <c r="AH510" s="65" t="n">
        <v>9905</v>
      </c>
      <c r="AI510" s="66" t="s">
        <v>71</v>
      </c>
      <c r="AJ510" s="66" t="s">
        <v>4</v>
      </c>
      <c r="AK510" s="57" t="s">
        <v>1455</v>
      </c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  <c r="BC510" s="0"/>
      <c r="BD510" s="0"/>
      <c r="BE510" s="0"/>
      <c r="BF510" s="0"/>
      <c r="BG510" s="0"/>
      <c r="BH510" s="0"/>
      <c r="BI510" s="0"/>
      <c r="BJ510" s="0"/>
      <c r="BK510" s="0"/>
      <c r="BL510" s="0"/>
      <c r="BM510" s="0"/>
      <c r="BN510" s="0"/>
      <c r="BO510" s="0"/>
      <c r="BP510" s="0"/>
      <c r="BQ510" s="0"/>
      <c r="BR510" s="0"/>
      <c r="BS510" s="0"/>
      <c r="BT510" s="0"/>
      <c r="BU510" s="0"/>
      <c r="BV510" s="0"/>
      <c r="BW510" s="0"/>
      <c r="BX510" s="0"/>
      <c r="BY510" s="0"/>
      <c r="BZ510" s="0"/>
      <c r="CA510" s="0"/>
      <c r="CB510" s="0"/>
      <c r="CC510" s="0"/>
      <c r="CD510" s="0"/>
      <c r="CE510" s="0"/>
      <c r="CF510" s="0"/>
      <c r="CG510" s="0"/>
      <c r="CH510" s="0"/>
      <c r="CI510" s="0"/>
      <c r="CJ510" s="0"/>
      <c r="CK510" s="0"/>
      <c r="CL510" s="0"/>
      <c r="CM510" s="0"/>
      <c r="CN510" s="0"/>
      <c r="CO510" s="0"/>
      <c r="CP510" s="0"/>
      <c r="CQ510" s="0"/>
      <c r="CR510" s="0"/>
      <c r="CS510" s="0"/>
      <c r="CT510" s="0"/>
      <c r="CU510" s="0"/>
      <c r="CV510" s="0"/>
      <c r="CW510" s="0"/>
      <c r="CX510" s="0"/>
      <c r="CY510" s="0"/>
      <c r="CZ510" s="0"/>
      <c r="DA510" s="0"/>
      <c r="DB510" s="0"/>
      <c r="DC510" s="0"/>
      <c r="DD510" s="0"/>
      <c r="DE510" s="0"/>
      <c r="DF510" s="0"/>
      <c r="DG510" s="0"/>
      <c r="DH510" s="0"/>
      <c r="DI510" s="0"/>
      <c r="DJ510" s="0"/>
      <c r="DK510" s="0"/>
      <c r="DL510" s="0"/>
      <c r="DM510" s="0"/>
      <c r="DN510" s="0"/>
      <c r="DO510" s="0"/>
      <c r="DP510" s="0"/>
      <c r="DQ510" s="0"/>
      <c r="DR510" s="0"/>
      <c r="DS510" s="0"/>
      <c r="DT510" s="0"/>
      <c r="DU510" s="0"/>
      <c r="DV510" s="0"/>
      <c r="DW510" s="0"/>
      <c r="DX510" s="0"/>
      <c r="DY510" s="0"/>
      <c r="DZ510" s="0"/>
      <c r="EA510" s="0"/>
      <c r="EB510" s="0"/>
      <c r="EC510" s="0"/>
      <c r="ED510" s="0"/>
      <c r="EE510" s="0"/>
      <c r="EF510" s="0"/>
      <c r="EG510" s="0"/>
      <c r="EH510" s="0"/>
      <c r="EI510" s="0"/>
      <c r="EJ510" s="0"/>
      <c r="EK510" s="0"/>
      <c r="EL510" s="0"/>
      <c r="EM510" s="0"/>
      <c r="EN510" s="0"/>
      <c r="EO510" s="0"/>
      <c r="EP510" s="0"/>
      <c r="EQ510" s="0"/>
      <c r="ER510" s="0"/>
      <c r="ES510" s="0"/>
      <c r="ET510" s="0"/>
      <c r="EU510" s="0"/>
      <c r="EV510" s="0"/>
      <c r="EW510" s="0"/>
      <c r="EX510" s="0"/>
      <c r="EY510" s="0"/>
      <c r="EZ510" s="0"/>
      <c r="FA510" s="0"/>
      <c r="FB510" s="0"/>
      <c r="FC510" s="0"/>
      <c r="FD510" s="0"/>
      <c r="FE510" s="0"/>
      <c r="FF510" s="0"/>
      <c r="FG510" s="0"/>
      <c r="FH510" s="0"/>
      <c r="FI510" s="0"/>
      <c r="FJ510" s="0"/>
      <c r="FK510" s="0"/>
      <c r="FL510" s="0"/>
      <c r="FM510" s="0"/>
      <c r="FN510" s="0"/>
      <c r="FO510" s="0"/>
      <c r="FP510" s="0"/>
      <c r="FQ510" s="0"/>
      <c r="FR510" s="0"/>
      <c r="FS510" s="0"/>
      <c r="FT510" s="0"/>
      <c r="FU510" s="0"/>
      <c r="FV510" s="0"/>
      <c r="FW510" s="0"/>
      <c r="FX510" s="0"/>
      <c r="FY510" s="0"/>
      <c r="FZ510" s="0"/>
      <c r="GA510" s="0"/>
      <c r="GB510" s="0"/>
      <c r="GC510" s="0"/>
      <c r="GD510" s="0"/>
      <c r="GE510" s="0"/>
      <c r="GF510" s="0"/>
      <c r="GG510" s="0"/>
      <c r="GH510" s="0"/>
      <c r="GI510" s="0"/>
      <c r="GJ510" s="0"/>
      <c r="GK510" s="0"/>
      <c r="GL510" s="0"/>
      <c r="GM510" s="0"/>
      <c r="GN510" s="0"/>
      <c r="GO510" s="0"/>
      <c r="GP510" s="0"/>
      <c r="GQ510" s="0"/>
      <c r="GR510" s="0"/>
      <c r="GS510" s="0"/>
      <c r="GT510" s="0"/>
      <c r="GU510" s="0"/>
      <c r="GV510" s="0"/>
      <c r="GW510" s="0"/>
      <c r="GX510" s="0"/>
      <c r="GY510" s="0"/>
      <c r="GZ510" s="0"/>
      <c r="HA510" s="0"/>
      <c r="HB510" s="0"/>
      <c r="HC510" s="0"/>
      <c r="HD510" s="0"/>
      <c r="HE510" s="0"/>
      <c r="HF510" s="0"/>
      <c r="HG510" s="0"/>
      <c r="HH510" s="0"/>
      <c r="HI510" s="0"/>
      <c r="HJ510" s="0"/>
      <c r="HK510" s="0"/>
      <c r="HL510" s="0"/>
      <c r="HM510" s="0"/>
      <c r="HN510" s="0"/>
      <c r="HO510" s="0"/>
      <c r="HP510" s="0"/>
      <c r="HQ510" s="0"/>
      <c r="HR510" s="0"/>
      <c r="HS510" s="0"/>
      <c r="HT510" s="0"/>
      <c r="HU510" s="0"/>
      <c r="HV510" s="0"/>
      <c r="HW510" s="0"/>
      <c r="HX510" s="0"/>
      <c r="HY510" s="0"/>
      <c r="HZ510" s="0"/>
      <c r="IA510" s="0"/>
      <c r="IB510" s="0"/>
      <c r="IC510" s="0"/>
      <c r="ID510" s="0"/>
      <c r="IE510" s="0"/>
      <c r="IF510" s="0"/>
      <c r="IG510" s="0"/>
      <c r="IH510" s="0"/>
      <c r="II510" s="0"/>
      <c r="IJ510" s="0"/>
      <c r="IK510" s="0"/>
      <c r="IL510" s="0"/>
      <c r="IM510" s="0"/>
      <c r="IN510" s="0"/>
      <c r="IO510" s="0"/>
      <c r="IP510" s="0"/>
      <c r="IQ510" s="0"/>
      <c r="IR510" s="0"/>
      <c r="IS510" s="0"/>
      <c r="IT510" s="0"/>
      <c r="IU510" s="0"/>
      <c r="IV510" s="0"/>
      <c r="IW510" s="0"/>
    </row>
    <row r="511" customFormat="false" ht="12.75" hidden="false" customHeight="false" outlineLevel="0" collapsed="false">
      <c r="A511" s="54"/>
      <c r="B511" s="55" t="s">
        <v>42</v>
      </c>
      <c r="C511" s="56"/>
      <c r="D511" s="57"/>
      <c r="E511" s="56" t="s">
        <v>1452</v>
      </c>
      <c r="F511" s="56" t="s">
        <v>1457</v>
      </c>
      <c r="G511" s="58" t="s">
        <v>60</v>
      </c>
      <c r="H511" s="58" t="n">
        <v>2668</v>
      </c>
      <c r="I511" s="57" t="n">
        <v>757</v>
      </c>
      <c r="J511" s="57" t="s">
        <v>46</v>
      </c>
      <c r="K511" s="57"/>
      <c r="L511" s="53" t="s">
        <v>47</v>
      </c>
      <c r="M511" s="56" t="s">
        <v>1454</v>
      </c>
      <c r="N511" s="0"/>
      <c r="O511" s="53" t="s">
        <v>62</v>
      </c>
      <c r="P511" s="60"/>
      <c r="Q511" s="53" t="n">
        <f aca="false">2+60</f>
        <v>62</v>
      </c>
      <c r="R511" s="53" t="n">
        <f aca="false">2+60</f>
        <v>62</v>
      </c>
      <c r="S511" s="61" t="n">
        <f aca="false">+R511-Q511</f>
        <v>0</v>
      </c>
      <c r="T511" s="47" t="s">
        <v>69</v>
      </c>
      <c r="U511" s="53" t="n">
        <v>85</v>
      </c>
      <c r="V511" s="53" t="n">
        <v>85</v>
      </c>
      <c r="W511" s="53" t="n">
        <v>72</v>
      </c>
      <c r="X511" s="53" t="n">
        <v>72</v>
      </c>
      <c r="Y511" s="46" t="n">
        <f aca="false">+X511-V511</f>
        <v>-13</v>
      </c>
      <c r="Z511" s="61" t="n">
        <f aca="false">+X511-W511</f>
        <v>0</v>
      </c>
      <c r="AA511" s="47" t="s">
        <v>69</v>
      </c>
      <c r="AB511" s="71"/>
      <c r="AD511" s="62" t="n">
        <v>131540</v>
      </c>
      <c r="AE511" s="62" t="n">
        <v>125808</v>
      </c>
      <c r="AF511" s="63" t="s">
        <v>70</v>
      </c>
      <c r="AG511" s="64" t="n">
        <v>0.06</v>
      </c>
      <c r="AH511" s="65"/>
      <c r="AI511" s="66" t="s">
        <v>53</v>
      </c>
      <c r="AJ511" s="66" t="s">
        <v>4</v>
      </c>
      <c r="AK511" s="57" t="s">
        <v>1455</v>
      </c>
      <c r="AL511" s="83"/>
      <c r="AM511" s="83"/>
      <c r="AN511" s="83"/>
      <c r="AO511" s="83"/>
      <c r="AP511" s="83"/>
      <c r="AQ511" s="83"/>
      <c r="AR511" s="83"/>
      <c r="AS511" s="83"/>
      <c r="AT511" s="83"/>
      <c r="AU511" s="83"/>
      <c r="AV511" s="83"/>
      <c r="AW511" s="83"/>
      <c r="AX511" s="83"/>
      <c r="AY511" s="83"/>
      <c r="AZ511" s="83"/>
      <c r="BA511" s="83"/>
      <c r="BB511" s="83"/>
      <c r="BC511" s="83"/>
      <c r="BD511" s="83"/>
      <c r="BE511" s="83"/>
      <c r="BF511" s="83"/>
      <c r="BG511" s="83"/>
      <c r="BH511" s="83"/>
      <c r="BI511" s="83"/>
      <c r="BJ511" s="83"/>
      <c r="BK511" s="83"/>
      <c r="BL511" s="83"/>
      <c r="BM511" s="83"/>
      <c r="BN511" s="83"/>
      <c r="BO511" s="83"/>
      <c r="BP511" s="83"/>
      <c r="BQ511" s="83"/>
      <c r="BR511" s="83"/>
      <c r="BS511" s="83"/>
      <c r="BT511" s="83"/>
      <c r="BU511" s="83"/>
      <c r="BV511" s="83"/>
      <c r="BW511" s="83"/>
      <c r="BX511" s="83"/>
      <c r="BY511" s="83"/>
      <c r="BZ511" s="83"/>
      <c r="CA511" s="83"/>
      <c r="CB511" s="83"/>
      <c r="CC511" s="83"/>
      <c r="CD511" s="83"/>
      <c r="CE511" s="83"/>
      <c r="CF511" s="83"/>
      <c r="CG511" s="83"/>
      <c r="CH511" s="83"/>
      <c r="CI511" s="83"/>
      <c r="CJ511" s="83"/>
      <c r="CK511" s="83"/>
      <c r="CL511" s="83"/>
      <c r="CM511" s="83"/>
      <c r="CN511" s="83"/>
      <c r="CO511" s="83"/>
      <c r="CP511" s="83"/>
      <c r="CQ511" s="83"/>
      <c r="CR511" s="83"/>
      <c r="CS511" s="83"/>
      <c r="CT511" s="83"/>
      <c r="CU511" s="83"/>
      <c r="CV511" s="83"/>
      <c r="CW511" s="83"/>
      <c r="CX511" s="83"/>
      <c r="CY511" s="83"/>
      <c r="CZ511" s="83"/>
      <c r="DA511" s="83"/>
      <c r="DB511" s="83"/>
      <c r="DC511" s="83"/>
      <c r="DD511" s="83"/>
      <c r="DE511" s="83"/>
      <c r="DF511" s="83"/>
      <c r="DG511" s="83"/>
      <c r="DH511" s="83"/>
      <c r="DI511" s="83"/>
      <c r="DJ511" s="83"/>
      <c r="DK511" s="83"/>
      <c r="DL511" s="83"/>
      <c r="DM511" s="83"/>
      <c r="DN511" s="83"/>
      <c r="DO511" s="83"/>
      <c r="DP511" s="83"/>
      <c r="DQ511" s="83"/>
      <c r="DR511" s="83"/>
      <c r="DS511" s="83"/>
      <c r="DT511" s="83"/>
      <c r="DU511" s="83"/>
      <c r="DV511" s="83"/>
      <c r="DW511" s="83"/>
      <c r="DX511" s="83"/>
      <c r="DY511" s="83"/>
      <c r="DZ511" s="83"/>
      <c r="EA511" s="83"/>
      <c r="EB511" s="83"/>
      <c r="EC511" s="83"/>
      <c r="ED511" s="83"/>
      <c r="EE511" s="83"/>
      <c r="EF511" s="83"/>
      <c r="EG511" s="83"/>
      <c r="EH511" s="83"/>
      <c r="EI511" s="83"/>
      <c r="EJ511" s="83"/>
      <c r="EK511" s="83"/>
      <c r="EL511" s="83"/>
      <c r="EM511" s="83"/>
      <c r="EN511" s="83"/>
      <c r="EO511" s="83"/>
      <c r="EP511" s="83"/>
      <c r="EQ511" s="83"/>
      <c r="ER511" s="83"/>
      <c r="ES511" s="83"/>
      <c r="ET511" s="83"/>
      <c r="EU511" s="83"/>
      <c r="EV511" s="83"/>
      <c r="EW511" s="83"/>
      <c r="EX511" s="83"/>
      <c r="EY511" s="83"/>
      <c r="EZ511" s="83"/>
      <c r="FA511" s="83"/>
      <c r="FB511" s="83"/>
      <c r="FC511" s="83"/>
      <c r="FD511" s="83"/>
      <c r="FE511" s="83"/>
      <c r="FF511" s="83"/>
      <c r="FG511" s="83"/>
      <c r="FH511" s="83"/>
      <c r="FI511" s="83"/>
      <c r="FJ511" s="83"/>
      <c r="FK511" s="83"/>
      <c r="FL511" s="83"/>
      <c r="FM511" s="83"/>
      <c r="FN511" s="83"/>
      <c r="FO511" s="83"/>
      <c r="FP511" s="83"/>
      <c r="FQ511" s="83"/>
      <c r="FR511" s="83"/>
      <c r="FS511" s="83"/>
      <c r="FT511" s="83"/>
      <c r="FU511" s="83"/>
      <c r="FV511" s="83"/>
      <c r="FW511" s="83"/>
      <c r="FX511" s="83"/>
      <c r="FY511" s="83"/>
      <c r="FZ511" s="83"/>
      <c r="GA511" s="83"/>
      <c r="GB511" s="83"/>
      <c r="GC511" s="83"/>
      <c r="GD511" s="83"/>
      <c r="GE511" s="83"/>
      <c r="GF511" s="83"/>
      <c r="GG511" s="83"/>
      <c r="GH511" s="83"/>
      <c r="GI511" s="83"/>
      <c r="GJ511" s="83"/>
      <c r="GK511" s="83"/>
      <c r="GL511" s="83"/>
      <c r="GM511" s="83"/>
      <c r="GN511" s="83"/>
      <c r="GO511" s="83"/>
      <c r="GP511" s="83"/>
      <c r="GQ511" s="83"/>
      <c r="GR511" s="83"/>
      <c r="GS511" s="83"/>
      <c r="GT511" s="83"/>
      <c r="GU511" s="83"/>
      <c r="GV511" s="83"/>
      <c r="GW511" s="83"/>
      <c r="GX511" s="83"/>
      <c r="GY511" s="83"/>
      <c r="GZ511" s="83"/>
      <c r="HA511" s="83"/>
      <c r="HB511" s="83"/>
      <c r="HC511" s="83"/>
      <c r="HD511" s="83"/>
      <c r="HE511" s="83"/>
      <c r="HF511" s="83"/>
      <c r="HG511" s="83"/>
      <c r="HH511" s="83"/>
      <c r="HI511" s="83"/>
      <c r="HJ511" s="83"/>
      <c r="HK511" s="83"/>
      <c r="HL511" s="83"/>
      <c r="HM511" s="83"/>
      <c r="HN511" s="83"/>
      <c r="HO511" s="83"/>
      <c r="HP511" s="83"/>
      <c r="HQ511" s="83"/>
      <c r="HR511" s="83"/>
      <c r="HS511" s="83"/>
      <c r="HT511" s="83"/>
      <c r="HU511" s="83"/>
      <c r="HV511" s="83"/>
      <c r="HW511" s="83"/>
      <c r="HX511" s="83"/>
      <c r="HY511" s="83"/>
      <c r="HZ511" s="83"/>
      <c r="IA511" s="83"/>
      <c r="IB511" s="83"/>
      <c r="IC511" s="83"/>
      <c r="ID511" s="83"/>
      <c r="IE511" s="83"/>
      <c r="IF511" s="83"/>
      <c r="IG511" s="83"/>
      <c r="IH511" s="83"/>
      <c r="II511" s="83"/>
      <c r="IJ511" s="83"/>
      <c r="IK511" s="83"/>
      <c r="IL511" s="83"/>
      <c r="IM511" s="83"/>
      <c r="IN511" s="83"/>
      <c r="IO511" s="83"/>
      <c r="IP511" s="83"/>
      <c r="IQ511" s="83"/>
      <c r="IR511" s="83"/>
      <c r="IS511" s="83"/>
      <c r="IT511" s="83"/>
      <c r="IU511" s="83"/>
      <c r="IV511" s="83"/>
      <c r="IW511" s="83"/>
    </row>
    <row r="512" customFormat="false" ht="12.75" hidden="false" customHeight="false" outlineLevel="0" collapsed="false">
      <c r="A512" s="43"/>
      <c r="B512" s="11" t="s">
        <v>42</v>
      </c>
      <c r="E512" s="3" t="s">
        <v>1452</v>
      </c>
      <c r="F512" s="3" t="s">
        <v>1458</v>
      </c>
      <c r="G512" s="6" t="s">
        <v>60</v>
      </c>
      <c r="H512" s="6" t="n">
        <v>2680</v>
      </c>
      <c r="I512" s="4" t="n">
        <v>757</v>
      </c>
      <c r="J512" s="4" t="s">
        <v>46</v>
      </c>
      <c r="L512" s="1" t="s">
        <v>47</v>
      </c>
      <c r="M512" s="3" t="s">
        <v>1454</v>
      </c>
      <c r="N512" s="45"/>
      <c r="O512" s="1" t="s">
        <v>62</v>
      </c>
      <c r="Q512" s="1" t="n">
        <f aca="false">15+357</f>
        <v>372</v>
      </c>
      <c r="R512" s="1" t="n">
        <f aca="false">15+357</f>
        <v>372</v>
      </c>
      <c r="S512" s="14" t="n">
        <f aca="false">+R512-Q512</f>
        <v>0</v>
      </c>
      <c r="T512" s="15" t="s">
        <v>1282</v>
      </c>
      <c r="U512" s="1" t="n">
        <f aca="false">1+251</f>
        <v>252</v>
      </c>
      <c r="V512" s="1" t="n">
        <f aca="false">1+251</f>
        <v>252</v>
      </c>
      <c r="W512" s="1" t="n">
        <v>360</v>
      </c>
      <c r="X512" s="1" t="n">
        <v>360</v>
      </c>
      <c r="Y512" s="46" t="n">
        <f aca="false">+X512-V512</f>
        <v>108</v>
      </c>
      <c r="Z512" s="14" t="n">
        <f aca="false">+X512-W512</f>
        <v>0</v>
      </c>
      <c r="AA512" s="15" t="s">
        <v>63</v>
      </c>
      <c r="AB512" s="15"/>
      <c r="AC512" s="45"/>
      <c r="AD512" s="5" t="n">
        <v>130645</v>
      </c>
      <c r="AE512" s="5" t="n">
        <v>125808</v>
      </c>
      <c r="AF512" s="49" t="s">
        <v>70</v>
      </c>
      <c r="AG512" s="50" t="n">
        <v>0.06</v>
      </c>
      <c r="AH512" s="51"/>
      <c r="AI512" s="52" t="s">
        <v>53</v>
      </c>
      <c r="AJ512" s="52" t="s">
        <v>4</v>
      </c>
      <c r="AK512" s="4" t="s">
        <v>1455</v>
      </c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  <c r="BC512" s="0"/>
      <c r="BD512" s="0"/>
      <c r="BE512" s="0"/>
      <c r="BF512" s="0"/>
      <c r="BG512" s="0"/>
      <c r="BH512" s="0"/>
      <c r="BI512" s="0"/>
      <c r="BJ512" s="0"/>
      <c r="BK512" s="0"/>
      <c r="BL512" s="0"/>
      <c r="BM512" s="0"/>
      <c r="BN512" s="0"/>
      <c r="BO512" s="0"/>
      <c r="BP512" s="0"/>
      <c r="BQ512" s="0"/>
      <c r="BR512" s="0"/>
      <c r="BS512" s="0"/>
      <c r="BT512" s="0"/>
      <c r="BU512" s="0"/>
      <c r="BV512" s="0"/>
      <c r="BW512" s="0"/>
      <c r="BX512" s="0"/>
      <c r="BY512" s="0"/>
      <c r="BZ512" s="0"/>
      <c r="CA512" s="0"/>
      <c r="CB512" s="0"/>
      <c r="CC512" s="0"/>
      <c r="CD512" s="0"/>
      <c r="CE512" s="0"/>
      <c r="CF512" s="0"/>
      <c r="CG512" s="0"/>
      <c r="CH512" s="0"/>
      <c r="CI512" s="0"/>
      <c r="CJ512" s="0"/>
      <c r="CK512" s="0"/>
      <c r="CL512" s="0"/>
      <c r="CM512" s="0"/>
      <c r="CN512" s="0"/>
      <c r="CO512" s="0"/>
      <c r="CP512" s="0"/>
      <c r="CQ512" s="0"/>
      <c r="CR512" s="0"/>
      <c r="CS512" s="0"/>
      <c r="CT512" s="0"/>
      <c r="CU512" s="0"/>
      <c r="CV512" s="0"/>
      <c r="CW512" s="0"/>
      <c r="CX512" s="0"/>
      <c r="CY512" s="0"/>
      <c r="CZ512" s="0"/>
      <c r="DA512" s="0"/>
      <c r="DB512" s="0"/>
      <c r="DC512" s="0"/>
      <c r="DD512" s="0"/>
      <c r="DE512" s="0"/>
      <c r="DF512" s="0"/>
      <c r="DG512" s="0"/>
      <c r="DH512" s="0"/>
      <c r="DI512" s="0"/>
      <c r="DJ512" s="0"/>
      <c r="DK512" s="0"/>
      <c r="DL512" s="0"/>
      <c r="DM512" s="0"/>
      <c r="DN512" s="0"/>
      <c r="DO512" s="0"/>
      <c r="DP512" s="0"/>
      <c r="DQ512" s="0"/>
      <c r="DR512" s="0"/>
      <c r="DS512" s="0"/>
      <c r="DT512" s="0"/>
      <c r="DU512" s="0"/>
      <c r="DV512" s="0"/>
      <c r="DW512" s="0"/>
      <c r="DX512" s="0"/>
      <c r="DY512" s="0"/>
      <c r="DZ512" s="0"/>
      <c r="EA512" s="0"/>
      <c r="EB512" s="0"/>
      <c r="EC512" s="0"/>
      <c r="ED512" s="0"/>
      <c r="EE512" s="0"/>
      <c r="EF512" s="0"/>
      <c r="EG512" s="0"/>
      <c r="EH512" s="0"/>
      <c r="EI512" s="0"/>
      <c r="EJ512" s="0"/>
      <c r="EK512" s="0"/>
      <c r="EL512" s="0"/>
      <c r="EM512" s="0"/>
      <c r="EN512" s="0"/>
      <c r="EO512" s="0"/>
      <c r="EP512" s="0"/>
      <c r="EQ512" s="0"/>
      <c r="ER512" s="0"/>
      <c r="ES512" s="0"/>
      <c r="ET512" s="0"/>
      <c r="EU512" s="0"/>
      <c r="EV512" s="0"/>
      <c r="EW512" s="0"/>
      <c r="EX512" s="0"/>
      <c r="EY512" s="0"/>
      <c r="EZ512" s="0"/>
      <c r="FA512" s="0"/>
      <c r="FB512" s="0"/>
      <c r="FC512" s="0"/>
      <c r="FD512" s="0"/>
      <c r="FE512" s="0"/>
      <c r="FF512" s="0"/>
      <c r="FG512" s="0"/>
      <c r="FH512" s="0"/>
      <c r="FI512" s="0"/>
      <c r="FJ512" s="0"/>
      <c r="FK512" s="0"/>
      <c r="FL512" s="0"/>
      <c r="FM512" s="0"/>
      <c r="FN512" s="0"/>
      <c r="FO512" s="0"/>
      <c r="FP512" s="0"/>
      <c r="FQ512" s="0"/>
      <c r="FR512" s="0"/>
      <c r="FS512" s="0"/>
      <c r="FT512" s="0"/>
      <c r="FU512" s="0"/>
      <c r="FV512" s="0"/>
      <c r="FW512" s="0"/>
      <c r="FX512" s="0"/>
      <c r="FY512" s="0"/>
      <c r="FZ512" s="0"/>
      <c r="GA512" s="0"/>
      <c r="GB512" s="0"/>
      <c r="GC512" s="0"/>
      <c r="GD512" s="0"/>
      <c r="GE512" s="0"/>
      <c r="GF512" s="0"/>
      <c r="GG512" s="0"/>
      <c r="GH512" s="0"/>
      <c r="GI512" s="0"/>
      <c r="GJ512" s="0"/>
      <c r="GK512" s="0"/>
      <c r="GL512" s="0"/>
      <c r="GM512" s="0"/>
      <c r="GN512" s="0"/>
      <c r="GO512" s="0"/>
      <c r="GP512" s="0"/>
      <c r="GQ512" s="0"/>
      <c r="GR512" s="0"/>
      <c r="GS512" s="0"/>
      <c r="GT512" s="0"/>
      <c r="GU512" s="0"/>
      <c r="GV512" s="0"/>
      <c r="GW512" s="0"/>
      <c r="GX512" s="0"/>
      <c r="GY512" s="0"/>
      <c r="GZ512" s="0"/>
      <c r="HA512" s="0"/>
      <c r="HB512" s="0"/>
      <c r="HC512" s="0"/>
      <c r="HD512" s="0"/>
      <c r="HE512" s="0"/>
      <c r="HF512" s="0"/>
      <c r="HG512" s="0"/>
      <c r="HH512" s="0"/>
      <c r="HI512" s="0"/>
      <c r="HJ512" s="0"/>
      <c r="HK512" s="0"/>
      <c r="HL512" s="0"/>
      <c r="HM512" s="0"/>
      <c r="HN512" s="0"/>
      <c r="HO512" s="0"/>
      <c r="HP512" s="0"/>
      <c r="HQ512" s="0"/>
      <c r="HR512" s="0"/>
      <c r="HS512" s="0"/>
      <c r="HT512" s="0"/>
      <c r="HU512" s="0"/>
      <c r="HV512" s="0"/>
      <c r="HW512" s="0"/>
      <c r="HX512" s="0"/>
      <c r="HY512" s="0"/>
      <c r="HZ512" s="0"/>
      <c r="IA512" s="0"/>
      <c r="IB512" s="0"/>
      <c r="IC512" s="0"/>
      <c r="ID512" s="0"/>
      <c r="IE512" s="0"/>
      <c r="IF512" s="0"/>
      <c r="IG512" s="0"/>
      <c r="IH512" s="0"/>
      <c r="II512" s="0"/>
      <c r="IJ512" s="0"/>
      <c r="IK512" s="0"/>
      <c r="IL512" s="0"/>
      <c r="IM512" s="0"/>
      <c r="IN512" s="0"/>
      <c r="IO512" s="0"/>
      <c r="IP512" s="0"/>
      <c r="IQ512" s="0"/>
      <c r="IR512" s="0"/>
      <c r="IS512" s="0"/>
      <c r="IT512" s="0"/>
      <c r="IU512" s="0"/>
      <c r="IV512" s="0"/>
      <c r="IW512" s="0"/>
    </row>
    <row r="513" customFormat="false" ht="12.75" hidden="false" customHeight="false" outlineLevel="0" collapsed="false">
      <c r="A513" s="43"/>
      <c r="B513" s="11" t="s">
        <v>42</v>
      </c>
      <c r="E513" s="3" t="s">
        <v>1452</v>
      </c>
      <c r="F513" s="3" t="s">
        <v>1459</v>
      </c>
      <c r="G513" s="6" t="s">
        <v>60</v>
      </c>
      <c r="H513" s="6" t="n">
        <v>2688</v>
      </c>
      <c r="I513" s="4" t="n">
        <v>757</v>
      </c>
      <c r="J513" s="4" t="s">
        <v>46</v>
      </c>
      <c r="L513" s="1" t="s">
        <v>47</v>
      </c>
      <c r="M513" s="3" t="s">
        <v>1454</v>
      </c>
      <c r="N513" s="45"/>
      <c r="O513" s="1" t="s">
        <v>62</v>
      </c>
      <c r="Q513" s="1" t="n">
        <f aca="false">1+22</f>
        <v>23</v>
      </c>
      <c r="R513" s="1" t="n">
        <f aca="false">1+22</f>
        <v>23</v>
      </c>
      <c r="S513" s="14" t="n">
        <f aca="false">+R513-Q513</f>
        <v>0</v>
      </c>
      <c r="T513" s="15" t="s">
        <v>50</v>
      </c>
      <c r="U513" s="1" t="n">
        <f aca="false">1+25</f>
        <v>26</v>
      </c>
      <c r="V513" s="1" t="n">
        <f aca="false">1+25</f>
        <v>26</v>
      </c>
      <c r="W513" s="1" t="n">
        <v>23</v>
      </c>
      <c r="X513" s="1" t="n">
        <v>23</v>
      </c>
      <c r="Y513" s="46" t="n">
        <f aca="false">+X513-V513</f>
        <v>-3</v>
      </c>
      <c r="Z513" s="14" t="n">
        <f aca="false">+X513-W513</f>
        <v>0</v>
      </c>
      <c r="AA513" s="47" t="s">
        <v>69</v>
      </c>
      <c r="AB513" s="48"/>
      <c r="AC513" s="45"/>
      <c r="AD513" s="45"/>
      <c r="AE513" s="5" t="n">
        <v>125808</v>
      </c>
      <c r="AF513" s="49" t="s">
        <v>70</v>
      </c>
      <c r="AG513" s="50" t="n">
        <v>0.06</v>
      </c>
      <c r="AH513" s="51"/>
      <c r="AI513" s="52" t="s">
        <v>53</v>
      </c>
      <c r="AJ513" s="52" t="s">
        <v>4</v>
      </c>
      <c r="AK513" s="4" t="s">
        <v>1455</v>
      </c>
      <c r="AL513" s="83"/>
      <c r="AM513" s="83"/>
      <c r="AN513" s="83"/>
      <c r="AO513" s="83"/>
      <c r="AP513" s="83"/>
      <c r="AQ513" s="83"/>
      <c r="AR513" s="83"/>
      <c r="AS513" s="83"/>
      <c r="AT513" s="83"/>
      <c r="AU513" s="83"/>
      <c r="AV513" s="83"/>
      <c r="AW513" s="83"/>
      <c r="AX513" s="83"/>
      <c r="AY513" s="83"/>
      <c r="AZ513" s="83"/>
      <c r="BA513" s="83"/>
      <c r="BB513" s="83"/>
      <c r="BC513" s="83"/>
      <c r="BD513" s="83"/>
      <c r="BE513" s="83"/>
      <c r="BF513" s="83"/>
      <c r="BG513" s="83"/>
      <c r="BH513" s="83"/>
      <c r="BI513" s="83"/>
      <c r="BJ513" s="83"/>
      <c r="BK513" s="83"/>
      <c r="BL513" s="83"/>
      <c r="BM513" s="83"/>
      <c r="BN513" s="83"/>
      <c r="BO513" s="83"/>
      <c r="BP513" s="83"/>
      <c r="BQ513" s="83"/>
      <c r="BR513" s="83"/>
      <c r="BS513" s="83"/>
      <c r="BT513" s="83"/>
      <c r="BU513" s="83"/>
      <c r="BV513" s="83"/>
      <c r="BW513" s="83"/>
      <c r="BX513" s="83"/>
      <c r="BY513" s="83"/>
      <c r="BZ513" s="83"/>
      <c r="CA513" s="83"/>
      <c r="CB513" s="83"/>
      <c r="CC513" s="83"/>
      <c r="CD513" s="83"/>
      <c r="CE513" s="83"/>
      <c r="CF513" s="83"/>
      <c r="CG513" s="83"/>
      <c r="CH513" s="83"/>
      <c r="CI513" s="83"/>
      <c r="CJ513" s="83"/>
      <c r="CK513" s="83"/>
      <c r="CL513" s="83"/>
      <c r="CM513" s="83"/>
      <c r="CN513" s="83"/>
      <c r="CO513" s="83"/>
      <c r="CP513" s="83"/>
      <c r="CQ513" s="83"/>
      <c r="CR513" s="83"/>
      <c r="CS513" s="83"/>
      <c r="CT513" s="83"/>
      <c r="CU513" s="83"/>
      <c r="CV513" s="83"/>
      <c r="CW513" s="83"/>
      <c r="CX513" s="83"/>
      <c r="CY513" s="83"/>
      <c r="CZ513" s="83"/>
      <c r="DA513" s="83"/>
      <c r="DB513" s="83"/>
      <c r="DC513" s="83"/>
      <c r="DD513" s="83"/>
      <c r="DE513" s="83"/>
      <c r="DF513" s="83"/>
      <c r="DG513" s="83"/>
      <c r="DH513" s="83"/>
      <c r="DI513" s="83"/>
      <c r="DJ513" s="83"/>
      <c r="DK513" s="83"/>
      <c r="DL513" s="83"/>
      <c r="DM513" s="83"/>
      <c r="DN513" s="83"/>
      <c r="DO513" s="83"/>
      <c r="DP513" s="83"/>
      <c r="DQ513" s="83"/>
      <c r="DR513" s="83"/>
      <c r="DS513" s="83"/>
      <c r="DT513" s="83"/>
      <c r="DU513" s="83"/>
      <c r="DV513" s="83"/>
      <c r="DW513" s="83"/>
      <c r="DX513" s="83"/>
      <c r="DY513" s="83"/>
      <c r="DZ513" s="83"/>
      <c r="EA513" s="83"/>
      <c r="EB513" s="83"/>
      <c r="EC513" s="83"/>
      <c r="ED513" s="83"/>
      <c r="EE513" s="83"/>
      <c r="EF513" s="83"/>
      <c r="EG513" s="83"/>
      <c r="EH513" s="83"/>
      <c r="EI513" s="83"/>
      <c r="EJ513" s="83"/>
      <c r="EK513" s="83"/>
      <c r="EL513" s="83"/>
      <c r="EM513" s="83"/>
      <c r="EN513" s="83"/>
      <c r="EO513" s="83"/>
      <c r="EP513" s="83"/>
      <c r="EQ513" s="83"/>
      <c r="ER513" s="83"/>
      <c r="ES513" s="83"/>
      <c r="ET513" s="83"/>
      <c r="EU513" s="83"/>
      <c r="EV513" s="83"/>
      <c r="EW513" s="83"/>
      <c r="EX513" s="83"/>
      <c r="EY513" s="83"/>
      <c r="EZ513" s="83"/>
      <c r="FA513" s="83"/>
      <c r="FB513" s="83"/>
      <c r="FC513" s="83"/>
      <c r="FD513" s="83"/>
      <c r="FE513" s="83"/>
      <c r="FF513" s="83"/>
      <c r="FG513" s="83"/>
      <c r="FH513" s="83"/>
      <c r="FI513" s="83"/>
      <c r="FJ513" s="83"/>
      <c r="FK513" s="83"/>
      <c r="FL513" s="83"/>
      <c r="FM513" s="83"/>
      <c r="FN513" s="83"/>
      <c r="FO513" s="83"/>
      <c r="FP513" s="83"/>
      <c r="FQ513" s="83"/>
      <c r="FR513" s="83"/>
      <c r="FS513" s="83"/>
      <c r="FT513" s="83"/>
      <c r="FU513" s="83"/>
      <c r="FV513" s="83"/>
      <c r="FW513" s="83"/>
      <c r="FX513" s="83"/>
      <c r="FY513" s="83"/>
      <c r="FZ513" s="83"/>
      <c r="GA513" s="83"/>
      <c r="GB513" s="83"/>
      <c r="GC513" s="83"/>
      <c r="GD513" s="83"/>
      <c r="GE513" s="83"/>
      <c r="GF513" s="83"/>
      <c r="GG513" s="83"/>
      <c r="GH513" s="83"/>
      <c r="GI513" s="83"/>
      <c r="GJ513" s="83"/>
      <c r="GK513" s="83"/>
      <c r="GL513" s="83"/>
      <c r="GM513" s="83"/>
      <c r="GN513" s="83"/>
      <c r="GO513" s="83"/>
      <c r="GP513" s="83"/>
      <c r="GQ513" s="83"/>
      <c r="GR513" s="83"/>
      <c r="GS513" s="83"/>
      <c r="GT513" s="83"/>
      <c r="GU513" s="83"/>
      <c r="GV513" s="83"/>
      <c r="GW513" s="83"/>
      <c r="GX513" s="83"/>
      <c r="GY513" s="83"/>
      <c r="GZ513" s="83"/>
      <c r="HA513" s="83"/>
      <c r="HB513" s="83"/>
      <c r="HC513" s="83"/>
      <c r="HD513" s="83"/>
      <c r="HE513" s="83"/>
      <c r="HF513" s="83"/>
      <c r="HG513" s="83"/>
      <c r="HH513" s="83"/>
      <c r="HI513" s="83"/>
      <c r="HJ513" s="83"/>
      <c r="HK513" s="83"/>
      <c r="HL513" s="83"/>
      <c r="HM513" s="83"/>
      <c r="HN513" s="83"/>
      <c r="HO513" s="83"/>
      <c r="HP513" s="83"/>
      <c r="HQ513" s="83"/>
      <c r="HR513" s="83"/>
      <c r="HS513" s="83"/>
      <c r="HT513" s="83"/>
      <c r="HU513" s="83"/>
      <c r="HV513" s="83"/>
      <c r="HW513" s="83"/>
      <c r="HX513" s="83"/>
      <c r="HY513" s="83"/>
      <c r="HZ513" s="83"/>
      <c r="IA513" s="83"/>
      <c r="IB513" s="83"/>
      <c r="IC513" s="83"/>
      <c r="ID513" s="83"/>
      <c r="IE513" s="83"/>
      <c r="IF513" s="83"/>
      <c r="IG513" s="83"/>
      <c r="IH513" s="83"/>
      <c r="II513" s="83"/>
      <c r="IJ513" s="83"/>
      <c r="IK513" s="83"/>
      <c r="IL513" s="83"/>
      <c r="IM513" s="83"/>
      <c r="IN513" s="83"/>
      <c r="IO513" s="83"/>
      <c r="IP513" s="83"/>
      <c r="IQ513" s="83"/>
      <c r="IR513" s="83"/>
      <c r="IS513" s="83"/>
      <c r="IT513" s="83"/>
      <c r="IU513" s="83"/>
      <c r="IV513" s="83"/>
      <c r="IW513" s="83"/>
    </row>
    <row r="514" customFormat="false" ht="22.5" hidden="false" customHeight="false" outlineLevel="0" collapsed="false">
      <c r="A514" s="54"/>
      <c r="B514" s="55" t="n">
        <v>36325</v>
      </c>
      <c r="C514" s="56"/>
      <c r="D514" s="57"/>
      <c r="E514" s="70" t="s">
        <v>1452</v>
      </c>
      <c r="F514" s="70" t="s">
        <v>1460</v>
      </c>
      <c r="G514" s="58" t="s">
        <v>60</v>
      </c>
      <c r="H514" s="62" t="n">
        <v>9717</v>
      </c>
      <c r="I514" s="53"/>
      <c r="J514" s="79"/>
      <c r="K514" s="53"/>
      <c r="L514" s="70"/>
      <c r="M514" s="70" t="s">
        <v>151</v>
      </c>
      <c r="N514" s="53" t="s">
        <v>152</v>
      </c>
      <c r="O514" s="53" t="s">
        <v>62</v>
      </c>
      <c r="P514" s="60"/>
      <c r="Q514" s="53" t="n">
        <v>271</v>
      </c>
      <c r="R514" s="53" t="n">
        <v>271</v>
      </c>
      <c r="S514" s="61" t="n">
        <f aca="false">+R514-Q514</f>
        <v>0</v>
      </c>
      <c r="T514" s="47" t="s">
        <v>1461</v>
      </c>
      <c r="U514" s="53" t="n">
        <f aca="false">48+223</f>
        <v>271</v>
      </c>
      <c r="V514" s="53" t="n">
        <f aca="false">48+223</f>
        <v>271</v>
      </c>
      <c r="W514" s="53" t="n">
        <v>271</v>
      </c>
      <c r="X514" s="53" t="n">
        <v>271</v>
      </c>
      <c r="Y514" s="46" t="n">
        <f aca="false">+X514-V514</f>
        <v>0</v>
      </c>
      <c r="Z514" s="61" t="n">
        <f aca="false">+X514-W514</f>
        <v>0</v>
      </c>
      <c r="AA514" s="15" t="s">
        <v>63</v>
      </c>
      <c r="AB514" s="71"/>
      <c r="AD514" s="62"/>
      <c r="AE514" s="62" t="n">
        <v>134987</v>
      </c>
      <c r="AF514" s="59" t="s">
        <v>70</v>
      </c>
      <c r="AG514" s="64" t="n">
        <v>0.06</v>
      </c>
      <c r="AH514" s="80"/>
      <c r="AI514" s="66" t="s">
        <v>53</v>
      </c>
      <c r="AJ514" s="66" t="s">
        <v>4</v>
      </c>
      <c r="AK514" s="53" t="s">
        <v>1455</v>
      </c>
      <c r="AL514" s="0"/>
      <c r="AM514" s="0"/>
      <c r="AN514" s="0"/>
      <c r="AO514" s="0"/>
      <c r="AP514" s="0"/>
      <c r="AQ514" s="0"/>
      <c r="AR514" s="0"/>
      <c r="AS514" s="0"/>
      <c r="AT514" s="0"/>
      <c r="AU514" s="0"/>
      <c r="AV514" s="0"/>
      <c r="AW514" s="0"/>
      <c r="AX514" s="0"/>
      <c r="AY514" s="0"/>
      <c r="AZ514" s="0"/>
      <c r="BA514" s="0"/>
      <c r="BB514" s="0"/>
      <c r="BC514" s="0"/>
      <c r="BD514" s="0"/>
      <c r="BE514" s="0"/>
      <c r="BF514" s="0"/>
      <c r="BG514" s="0"/>
      <c r="BH514" s="0"/>
      <c r="BI514" s="0"/>
      <c r="BJ514" s="0"/>
      <c r="BK514" s="0"/>
      <c r="BL514" s="0"/>
      <c r="BM514" s="0"/>
      <c r="BN514" s="0"/>
      <c r="BO514" s="0"/>
      <c r="BP514" s="0"/>
      <c r="BQ514" s="0"/>
      <c r="BR514" s="0"/>
      <c r="BS514" s="0"/>
      <c r="BT514" s="0"/>
      <c r="BU514" s="0"/>
      <c r="BV514" s="0"/>
      <c r="BW514" s="0"/>
      <c r="BX514" s="0"/>
      <c r="BY514" s="0"/>
      <c r="BZ514" s="0"/>
      <c r="CA514" s="0"/>
      <c r="CB514" s="0"/>
      <c r="CC514" s="0"/>
      <c r="CD514" s="0"/>
      <c r="CE514" s="0"/>
      <c r="CF514" s="0"/>
      <c r="CG514" s="0"/>
      <c r="CH514" s="0"/>
      <c r="CI514" s="0"/>
      <c r="CJ514" s="0"/>
      <c r="CK514" s="0"/>
      <c r="CL514" s="0"/>
      <c r="CM514" s="0"/>
      <c r="CN514" s="0"/>
      <c r="CO514" s="0"/>
      <c r="CP514" s="0"/>
      <c r="CQ514" s="0"/>
      <c r="CR514" s="0"/>
      <c r="CS514" s="0"/>
      <c r="CT514" s="0"/>
      <c r="CU514" s="0"/>
      <c r="CV514" s="0"/>
      <c r="CW514" s="0"/>
      <c r="CX514" s="0"/>
      <c r="CY514" s="0"/>
      <c r="CZ514" s="0"/>
      <c r="DA514" s="0"/>
      <c r="DB514" s="0"/>
      <c r="DC514" s="0"/>
      <c r="DD514" s="0"/>
      <c r="DE514" s="0"/>
      <c r="DF514" s="0"/>
      <c r="DG514" s="0"/>
      <c r="DH514" s="0"/>
      <c r="DI514" s="0"/>
      <c r="DJ514" s="0"/>
      <c r="DK514" s="0"/>
      <c r="DL514" s="0"/>
      <c r="DM514" s="0"/>
      <c r="DN514" s="0"/>
      <c r="DO514" s="0"/>
      <c r="DP514" s="0"/>
      <c r="DQ514" s="0"/>
      <c r="DR514" s="0"/>
      <c r="DS514" s="0"/>
      <c r="DT514" s="0"/>
      <c r="DU514" s="0"/>
      <c r="DV514" s="0"/>
      <c r="DW514" s="0"/>
      <c r="DX514" s="0"/>
      <c r="DY514" s="0"/>
      <c r="DZ514" s="0"/>
      <c r="EA514" s="0"/>
      <c r="EB514" s="0"/>
      <c r="EC514" s="0"/>
      <c r="ED514" s="0"/>
      <c r="EE514" s="0"/>
      <c r="EF514" s="0"/>
      <c r="EG514" s="0"/>
      <c r="EH514" s="0"/>
      <c r="EI514" s="0"/>
      <c r="EJ514" s="0"/>
      <c r="EK514" s="0"/>
      <c r="EL514" s="0"/>
      <c r="EM514" s="0"/>
      <c r="EN514" s="0"/>
      <c r="EO514" s="0"/>
      <c r="EP514" s="0"/>
      <c r="EQ514" s="0"/>
      <c r="ER514" s="0"/>
      <c r="ES514" s="0"/>
      <c r="ET514" s="0"/>
      <c r="EU514" s="0"/>
      <c r="EV514" s="0"/>
      <c r="EW514" s="0"/>
      <c r="EX514" s="0"/>
      <c r="EY514" s="0"/>
      <c r="EZ514" s="0"/>
      <c r="FA514" s="0"/>
      <c r="FB514" s="0"/>
      <c r="FC514" s="0"/>
      <c r="FD514" s="0"/>
      <c r="FE514" s="0"/>
      <c r="FF514" s="0"/>
      <c r="FG514" s="0"/>
      <c r="FH514" s="0"/>
      <c r="FI514" s="0"/>
      <c r="FJ514" s="0"/>
      <c r="FK514" s="0"/>
      <c r="FL514" s="0"/>
      <c r="FM514" s="0"/>
      <c r="FN514" s="0"/>
      <c r="FO514" s="0"/>
      <c r="FP514" s="0"/>
      <c r="FQ514" s="0"/>
      <c r="FR514" s="0"/>
      <c r="FS514" s="0"/>
      <c r="FT514" s="0"/>
      <c r="FU514" s="0"/>
      <c r="FV514" s="0"/>
      <c r="FW514" s="0"/>
      <c r="FX514" s="0"/>
      <c r="FY514" s="0"/>
      <c r="FZ514" s="0"/>
      <c r="GA514" s="0"/>
      <c r="GB514" s="0"/>
      <c r="GC514" s="0"/>
      <c r="GD514" s="0"/>
      <c r="GE514" s="0"/>
      <c r="GF514" s="0"/>
      <c r="GG514" s="0"/>
      <c r="GH514" s="0"/>
      <c r="GI514" s="0"/>
      <c r="GJ514" s="0"/>
      <c r="GK514" s="0"/>
      <c r="GL514" s="0"/>
      <c r="GM514" s="0"/>
      <c r="GN514" s="0"/>
      <c r="GO514" s="0"/>
      <c r="GP514" s="0"/>
      <c r="GQ514" s="0"/>
      <c r="GR514" s="0"/>
      <c r="GS514" s="0"/>
      <c r="GT514" s="0"/>
      <c r="GU514" s="0"/>
      <c r="GV514" s="0"/>
      <c r="GW514" s="0"/>
      <c r="GX514" s="0"/>
      <c r="GY514" s="0"/>
      <c r="GZ514" s="0"/>
      <c r="HA514" s="0"/>
      <c r="HB514" s="0"/>
      <c r="HC514" s="0"/>
      <c r="HD514" s="0"/>
      <c r="HE514" s="0"/>
      <c r="HF514" s="0"/>
      <c r="HG514" s="0"/>
      <c r="HH514" s="0"/>
      <c r="HI514" s="0"/>
      <c r="HJ514" s="0"/>
      <c r="HK514" s="0"/>
      <c r="HL514" s="0"/>
      <c r="HM514" s="0"/>
      <c r="HN514" s="0"/>
      <c r="HO514" s="0"/>
      <c r="HP514" s="0"/>
      <c r="HQ514" s="0"/>
      <c r="HR514" s="0"/>
      <c r="HS514" s="0"/>
      <c r="HT514" s="0"/>
      <c r="HU514" s="0"/>
      <c r="HV514" s="0"/>
      <c r="HW514" s="0"/>
      <c r="HX514" s="0"/>
      <c r="HY514" s="0"/>
      <c r="HZ514" s="0"/>
      <c r="IA514" s="0"/>
      <c r="IB514" s="0"/>
      <c r="IC514" s="0"/>
      <c r="ID514" s="0"/>
      <c r="IE514" s="0"/>
      <c r="IF514" s="0"/>
      <c r="IG514" s="0"/>
      <c r="IH514" s="0"/>
      <c r="II514" s="0"/>
      <c r="IJ514" s="0"/>
      <c r="IK514" s="0"/>
      <c r="IL514" s="0"/>
      <c r="IM514" s="0"/>
      <c r="IN514" s="0"/>
      <c r="IO514" s="0"/>
      <c r="IP514" s="0"/>
      <c r="IQ514" s="0"/>
      <c r="IR514" s="0"/>
      <c r="IS514" s="0"/>
      <c r="IT514" s="0"/>
      <c r="IU514" s="0"/>
      <c r="IV514" s="0"/>
      <c r="IW514" s="0"/>
    </row>
    <row r="515" customFormat="false" ht="12.75" hidden="false" customHeight="false" outlineLevel="0" collapsed="false">
      <c r="A515" s="54"/>
      <c r="B515" s="55" t="s">
        <v>42</v>
      </c>
      <c r="C515" s="70"/>
      <c r="D515" s="53"/>
      <c r="E515" s="70" t="s">
        <v>1462</v>
      </c>
      <c r="F515" s="70" t="s">
        <v>1463</v>
      </c>
      <c r="G515" s="58" t="s">
        <v>60</v>
      </c>
      <c r="H515" s="62" t="n">
        <v>4181</v>
      </c>
      <c r="I515" s="53"/>
      <c r="J515" s="79"/>
      <c r="K515" s="53"/>
      <c r="L515" s="70"/>
      <c r="M515" s="70" t="s">
        <v>1462</v>
      </c>
      <c r="N515" s="53"/>
      <c r="O515" s="53" t="s">
        <v>318</v>
      </c>
      <c r="P515" s="60"/>
      <c r="Q515" s="53" t="n">
        <v>445</v>
      </c>
      <c r="R515" s="53" t="n">
        <v>445</v>
      </c>
      <c r="S515" s="61" t="n">
        <f aca="false">+R515-Q515</f>
        <v>0</v>
      </c>
      <c r="T515" s="47" t="s">
        <v>63</v>
      </c>
      <c r="U515" s="53" t="n">
        <v>420</v>
      </c>
      <c r="V515" s="53" t="n">
        <v>420</v>
      </c>
      <c r="W515" s="53" t="n">
        <v>338</v>
      </c>
      <c r="X515" s="53" t="n">
        <v>338</v>
      </c>
      <c r="Y515" s="46" t="n">
        <f aca="false">+X515-V515</f>
        <v>-82</v>
      </c>
      <c r="Z515" s="61" t="n">
        <f aca="false">+X515-W515</f>
        <v>0</v>
      </c>
      <c r="AA515" s="15" t="s">
        <v>63</v>
      </c>
      <c r="AB515" s="71"/>
      <c r="AD515" s="62" t="n">
        <v>348124</v>
      </c>
      <c r="AE515" s="62" t="n">
        <v>141123</v>
      </c>
      <c r="AF515" s="59" t="s">
        <v>70</v>
      </c>
      <c r="AG515" s="64" t="n">
        <v>0.128</v>
      </c>
      <c r="AH515" s="65" t="n">
        <v>9812</v>
      </c>
      <c r="AI515" s="66" t="s">
        <v>81</v>
      </c>
      <c r="AJ515" s="66" t="s">
        <v>4</v>
      </c>
      <c r="AK515" s="53" t="s">
        <v>1464</v>
      </c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  <c r="BC515" s="0"/>
      <c r="BD515" s="0"/>
      <c r="BE515" s="0"/>
      <c r="BF515" s="0"/>
      <c r="BG515" s="0"/>
      <c r="BH515" s="0"/>
      <c r="BI515" s="0"/>
      <c r="BJ515" s="0"/>
      <c r="BK515" s="0"/>
      <c r="BL515" s="0"/>
      <c r="BM515" s="0"/>
      <c r="BN515" s="0"/>
      <c r="BO515" s="0"/>
      <c r="BP515" s="0"/>
      <c r="BQ515" s="0"/>
      <c r="BR515" s="0"/>
      <c r="BS515" s="0"/>
      <c r="BT515" s="0"/>
      <c r="BU515" s="0"/>
      <c r="BV515" s="0"/>
      <c r="BW515" s="0"/>
      <c r="BX515" s="0"/>
      <c r="BY515" s="0"/>
      <c r="BZ515" s="0"/>
      <c r="CA515" s="0"/>
      <c r="CB515" s="0"/>
      <c r="CC515" s="0"/>
      <c r="CD515" s="0"/>
      <c r="CE515" s="0"/>
      <c r="CF515" s="0"/>
      <c r="CG515" s="0"/>
      <c r="CH515" s="0"/>
      <c r="CI515" s="0"/>
      <c r="CJ515" s="0"/>
      <c r="CK515" s="0"/>
      <c r="CL515" s="0"/>
      <c r="CM515" s="0"/>
      <c r="CN515" s="0"/>
      <c r="CO515" s="0"/>
      <c r="CP515" s="0"/>
      <c r="CQ515" s="0"/>
      <c r="CR515" s="0"/>
      <c r="CS515" s="0"/>
      <c r="CT515" s="0"/>
      <c r="CU515" s="0"/>
      <c r="CV515" s="0"/>
      <c r="CW515" s="0"/>
      <c r="CX515" s="0"/>
      <c r="CY515" s="0"/>
      <c r="CZ515" s="0"/>
      <c r="DA515" s="0"/>
      <c r="DB515" s="0"/>
      <c r="DC515" s="0"/>
      <c r="DD515" s="0"/>
      <c r="DE515" s="0"/>
      <c r="DF515" s="0"/>
      <c r="DG515" s="0"/>
      <c r="DH515" s="0"/>
      <c r="DI515" s="0"/>
      <c r="DJ515" s="0"/>
      <c r="DK515" s="0"/>
      <c r="DL515" s="0"/>
      <c r="DM515" s="0"/>
      <c r="DN515" s="0"/>
      <c r="DO515" s="0"/>
      <c r="DP515" s="0"/>
      <c r="DQ515" s="0"/>
      <c r="DR515" s="0"/>
      <c r="DS515" s="0"/>
      <c r="DT515" s="0"/>
      <c r="DU515" s="0"/>
      <c r="DV515" s="0"/>
      <c r="DW515" s="0"/>
      <c r="DX515" s="0"/>
      <c r="DY515" s="0"/>
      <c r="DZ515" s="0"/>
      <c r="EA515" s="0"/>
      <c r="EB515" s="0"/>
      <c r="EC515" s="0"/>
      <c r="ED515" s="0"/>
      <c r="EE515" s="0"/>
      <c r="EF515" s="0"/>
      <c r="EG515" s="0"/>
      <c r="EH515" s="0"/>
      <c r="EI515" s="0"/>
      <c r="EJ515" s="0"/>
      <c r="EK515" s="0"/>
      <c r="EL515" s="0"/>
      <c r="EM515" s="0"/>
      <c r="EN515" s="0"/>
      <c r="EO515" s="0"/>
      <c r="EP515" s="0"/>
      <c r="EQ515" s="0"/>
      <c r="ER515" s="0"/>
      <c r="ES515" s="0"/>
      <c r="ET515" s="0"/>
      <c r="EU515" s="0"/>
      <c r="EV515" s="0"/>
      <c r="EW515" s="0"/>
      <c r="EX515" s="0"/>
      <c r="EY515" s="0"/>
      <c r="EZ515" s="0"/>
      <c r="FA515" s="0"/>
      <c r="FB515" s="0"/>
      <c r="FC515" s="0"/>
      <c r="FD515" s="0"/>
      <c r="FE515" s="0"/>
      <c r="FF515" s="0"/>
      <c r="FG515" s="0"/>
      <c r="FH515" s="0"/>
      <c r="FI515" s="0"/>
      <c r="FJ515" s="0"/>
      <c r="FK515" s="0"/>
      <c r="FL515" s="0"/>
      <c r="FM515" s="0"/>
      <c r="FN515" s="0"/>
      <c r="FO515" s="0"/>
      <c r="FP515" s="0"/>
      <c r="FQ515" s="0"/>
      <c r="FR515" s="0"/>
      <c r="FS515" s="0"/>
      <c r="FT515" s="0"/>
      <c r="FU515" s="0"/>
      <c r="FV515" s="0"/>
      <c r="FW515" s="0"/>
      <c r="FX515" s="0"/>
      <c r="FY515" s="0"/>
      <c r="FZ515" s="0"/>
      <c r="GA515" s="0"/>
      <c r="GB515" s="0"/>
      <c r="GC515" s="0"/>
      <c r="GD515" s="0"/>
      <c r="GE515" s="0"/>
      <c r="GF515" s="0"/>
      <c r="GG515" s="0"/>
      <c r="GH515" s="0"/>
      <c r="GI515" s="0"/>
      <c r="GJ515" s="0"/>
      <c r="GK515" s="0"/>
      <c r="GL515" s="0"/>
      <c r="GM515" s="0"/>
      <c r="GN515" s="0"/>
      <c r="GO515" s="0"/>
      <c r="GP515" s="0"/>
      <c r="GQ515" s="0"/>
      <c r="GR515" s="0"/>
      <c r="GS515" s="0"/>
      <c r="GT515" s="0"/>
      <c r="GU515" s="0"/>
      <c r="GV515" s="0"/>
      <c r="GW515" s="0"/>
      <c r="GX515" s="0"/>
      <c r="GY515" s="0"/>
      <c r="GZ515" s="0"/>
      <c r="HA515" s="0"/>
      <c r="HB515" s="0"/>
      <c r="HC515" s="0"/>
      <c r="HD515" s="0"/>
      <c r="HE515" s="0"/>
      <c r="HF515" s="0"/>
      <c r="HG515" s="0"/>
      <c r="HH515" s="0"/>
      <c r="HI515" s="0"/>
      <c r="HJ515" s="0"/>
      <c r="HK515" s="0"/>
      <c r="HL515" s="0"/>
      <c r="HM515" s="0"/>
      <c r="HN515" s="0"/>
      <c r="HO515" s="0"/>
      <c r="HP515" s="0"/>
      <c r="HQ515" s="0"/>
      <c r="HR515" s="0"/>
      <c r="HS515" s="0"/>
      <c r="HT515" s="0"/>
      <c r="HU515" s="0"/>
      <c r="HV515" s="0"/>
      <c r="HW515" s="0"/>
      <c r="HX515" s="0"/>
      <c r="HY515" s="0"/>
      <c r="HZ515" s="0"/>
      <c r="IA515" s="0"/>
      <c r="IB515" s="0"/>
      <c r="IC515" s="0"/>
      <c r="ID515" s="0"/>
      <c r="IE515" s="0"/>
      <c r="IF515" s="0"/>
      <c r="IG515" s="0"/>
      <c r="IH515" s="0"/>
      <c r="II515" s="0"/>
      <c r="IJ515" s="0"/>
      <c r="IK515" s="0"/>
      <c r="IL515" s="0"/>
      <c r="IM515" s="0"/>
      <c r="IN515" s="0"/>
      <c r="IO515" s="0"/>
      <c r="IP515" s="0"/>
      <c r="IQ515" s="0"/>
      <c r="IR515" s="0"/>
      <c r="IS515" s="0"/>
      <c r="IT515" s="0"/>
      <c r="IU515" s="0"/>
      <c r="IV515" s="0"/>
      <c r="IW515" s="0"/>
    </row>
    <row r="516" customFormat="false" ht="12.75" hidden="false" customHeight="false" outlineLevel="0" collapsed="false">
      <c r="A516" s="43"/>
      <c r="B516" s="11" t="s">
        <v>42</v>
      </c>
      <c r="E516" s="3" t="s">
        <v>702</v>
      </c>
      <c r="F516" s="3" t="s">
        <v>1465</v>
      </c>
      <c r="G516" s="6" t="s">
        <v>60</v>
      </c>
      <c r="H516" s="6" t="n">
        <v>6188</v>
      </c>
      <c r="I516" s="4" t="n">
        <v>600</v>
      </c>
      <c r="J516" s="4" t="s">
        <v>46</v>
      </c>
      <c r="L516" s="1" t="s">
        <v>47</v>
      </c>
      <c r="M516" s="3" t="s">
        <v>702</v>
      </c>
      <c r="N516" s="45"/>
      <c r="O516" s="1" t="s">
        <v>105</v>
      </c>
      <c r="Q516" s="1" t="n">
        <v>20</v>
      </c>
      <c r="R516" s="1" t="n">
        <v>20</v>
      </c>
      <c r="S516" s="14" t="n">
        <f aca="false">+R516-Q516</f>
        <v>0</v>
      </c>
      <c r="T516" s="15" t="s">
        <v>50</v>
      </c>
      <c r="U516" s="1" t="n">
        <v>0</v>
      </c>
      <c r="V516" s="1" t="n">
        <v>11</v>
      </c>
      <c r="W516" s="1" t="n">
        <v>13</v>
      </c>
      <c r="X516" s="1" t="n">
        <v>13</v>
      </c>
      <c r="Y516" s="46" t="n">
        <f aca="false">+X516-V516</f>
        <v>2</v>
      </c>
      <c r="Z516" s="14" t="n">
        <f aca="false">+X516-W516</f>
        <v>0</v>
      </c>
      <c r="AA516" s="15" t="s">
        <v>50</v>
      </c>
      <c r="AB516" s="48"/>
      <c r="AC516" s="45"/>
      <c r="AD516" s="5" t="n">
        <v>346143</v>
      </c>
      <c r="AE516" s="5" t="n">
        <v>136185</v>
      </c>
      <c r="AF516" s="49" t="s">
        <v>52</v>
      </c>
      <c r="AG516" s="50" t="n">
        <v>0.33</v>
      </c>
      <c r="AH516" s="51" t="n">
        <v>9907</v>
      </c>
      <c r="AI516" s="52" t="s">
        <v>71</v>
      </c>
      <c r="AJ516" s="52" t="s">
        <v>4</v>
      </c>
      <c r="AK516" s="4" t="s">
        <v>1466</v>
      </c>
      <c r="AL516" s="0"/>
      <c r="AM516" s="0"/>
      <c r="AN516" s="0"/>
      <c r="AO516" s="0"/>
      <c r="AP516" s="0"/>
      <c r="AQ516" s="0"/>
      <c r="AR516" s="0"/>
      <c r="AS516" s="0"/>
      <c r="AT516" s="0"/>
      <c r="AU516" s="0"/>
      <c r="AV516" s="0"/>
      <c r="AW516" s="0"/>
      <c r="AX516" s="0"/>
      <c r="AY516" s="0"/>
      <c r="AZ516" s="0"/>
      <c r="BA516" s="0"/>
      <c r="BB516" s="0"/>
      <c r="BC516" s="0"/>
      <c r="BD516" s="0"/>
      <c r="BE516" s="0"/>
      <c r="BF516" s="0"/>
      <c r="BG516" s="0"/>
      <c r="BH516" s="0"/>
      <c r="BI516" s="0"/>
      <c r="BJ516" s="0"/>
      <c r="BK516" s="0"/>
      <c r="BL516" s="0"/>
      <c r="BM516" s="0"/>
      <c r="BN516" s="0"/>
      <c r="BO516" s="0"/>
      <c r="BP516" s="0"/>
      <c r="BQ516" s="0"/>
      <c r="BR516" s="0"/>
      <c r="BS516" s="0"/>
      <c r="BT516" s="0"/>
      <c r="BU516" s="0"/>
      <c r="BV516" s="0"/>
      <c r="BW516" s="0"/>
      <c r="BX516" s="0"/>
      <c r="BY516" s="0"/>
      <c r="BZ516" s="0"/>
      <c r="CA516" s="0"/>
      <c r="CB516" s="0"/>
      <c r="CC516" s="0"/>
      <c r="CD516" s="0"/>
      <c r="CE516" s="0"/>
      <c r="CF516" s="0"/>
      <c r="CG516" s="0"/>
      <c r="CH516" s="0"/>
      <c r="CI516" s="0"/>
      <c r="CJ516" s="0"/>
      <c r="CK516" s="0"/>
      <c r="CL516" s="0"/>
      <c r="CM516" s="0"/>
      <c r="CN516" s="0"/>
      <c r="CO516" s="0"/>
      <c r="CP516" s="0"/>
      <c r="CQ516" s="0"/>
      <c r="CR516" s="0"/>
      <c r="CS516" s="0"/>
      <c r="CT516" s="0"/>
      <c r="CU516" s="0"/>
      <c r="CV516" s="0"/>
      <c r="CW516" s="0"/>
      <c r="CX516" s="0"/>
      <c r="CY516" s="0"/>
      <c r="CZ516" s="0"/>
      <c r="DA516" s="0"/>
      <c r="DB516" s="0"/>
      <c r="DC516" s="0"/>
      <c r="DD516" s="0"/>
      <c r="DE516" s="0"/>
      <c r="DF516" s="0"/>
      <c r="DG516" s="0"/>
      <c r="DH516" s="0"/>
      <c r="DI516" s="0"/>
      <c r="DJ516" s="0"/>
      <c r="DK516" s="0"/>
      <c r="DL516" s="0"/>
      <c r="DM516" s="0"/>
      <c r="DN516" s="0"/>
      <c r="DO516" s="0"/>
      <c r="DP516" s="0"/>
      <c r="DQ516" s="0"/>
      <c r="DR516" s="0"/>
      <c r="DS516" s="0"/>
      <c r="DT516" s="0"/>
      <c r="DU516" s="0"/>
      <c r="DV516" s="0"/>
      <c r="DW516" s="0"/>
      <c r="DX516" s="0"/>
      <c r="DY516" s="0"/>
      <c r="DZ516" s="0"/>
      <c r="EA516" s="0"/>
      <c r="EB516" s="0"/>
      <c r="EC516" s="0"/>
      <c r="ED516" s="0"/>
      <c r="EE516" s="0"/>
      <c r="EF516" s="0"/>
      <c r="EG516" s="0"/>
      <c r="EH516" s="0"/>
      <c r="EI516" s="0"/>
      <c r="EJ516" s="0"/>
      <c r="EK516" s="0"/>
      <c r="EL516" s="0"/>
      <c r="EM516" s="0"/>
      <c r="EN516" s="0"/>
      <c r="EO516" s="0"/>
      <c r="EP516" s="0"/>
      <c r="EQ516" s="0"/>
      <c r="ER516" s="0"/>
      <c r="ES516" s="0"/>
      <c r="ET516" s="0"/>
      <c r="EU516" s="0"/>
      <c r="EV516" s="0"/>
      <c r="EW516" s="0"/>
      <c r="EX516" s="0"/>
      <c r="EY516" s="0"/>
      <c r="EZ516" s="0"/>
      <c r="FA516" s="0"/>
      <c r="FB516" s="0"/>
      <c r="FC516" s="0"/>
      <c r="FD516" s="0"/>
      <c r="FE516" s="0"/>
      <c r="FF516" s="0"/>
      <c r="FG516" s="0"/>
      <c r="FH516" s="0"/>
      <c r="FI516" s="0"/>
      <c r="FJ516" s="0"/>
      <c r="FK516" s="0"/>
      <c r="FL516" s="0"/>
      <c r="FM516" s="0"/>
      <c r="FN516" s="0"/>
      <c r="FO516" s="0"/>
      <c r="FP516" s="0"/>
      <c r="FQ516" s="0"/>
      <c r="FR516" s="0"/>
      <c r="FS516" s="0"/>
      <c r="FT516" s="0"/>
      <c r="FU516" s="0"/>
      <c r="FV516" s="0"/>
      <c r="FW516" s="0"/>
      <c r="FX516" s="0"/>
      <c r="FY516" s="0"/>
      <c r="FZ516" s="0"/>
      <c r="GA516" s="0"/>
      <c r="GB516" s="0"/>
      <c r="GC516" s="0"/>
      <c r="GD516" s="0"/>
      <c r="GE516" s="0"/>
      <c r="GF516" s="0"/>
      <c r="GG516" s="0"/>
      <c r="GH516" s="0"/>
      <c r="GI516" s="0"/>
      <c r="GJ516" s="0"/>
      <c r="GK516" s="0"/>
      <c r="GL516" s="0"/>
      <c r="GM516" s="0"/>
      <c r="GN516" s="0"/>
      <c r="GO516" s="0"/>
      <c r="GP516" s="0"/>
      <c r="GQ516" s="0"/>
      <c r="GR516" s="0"/>
      <c r="GS516" s="0"/>
      <c r="GT516" s="0"/>
      <c r="GU516" s="0"/>
      <c r="GV516" s="0"/>
      <c r="GW516" s="0"/>
      <c r="GX516" s="0"/>
      <c r="GY516" s="0"/>
      <c r="GZ516" s="0"/>
      <c r="HA516" s="0"/>
      <c r="HB516" s="0"/>
      <c r="HC516" s="0"/>
      <c r="HD516" s="0"/>
      <c r="HE516" s="0"/>
      <c r="HF516" s="0"/>
      <c r="HG516" s="0"/>
      <c r="HH516" s="0"/>
      <c r="HI516" s="0"/>
      <c r="HJ516" s="0"/>
      <c r="HK516" s="0"/>
      <c r="HL516" s="0"/>
      <c r="HM516" s="0"/>
      <c r="HN516" s="0"/>
      <c r="HO516" s="0"/>
      <c r="HP516" s="0"/>
      <c r="HQ516" s="0"/>
      <c r="HR516" s="0"/>
      <c r="HS516" s="0"/>
      <c r="HT516" s="0"/>
      <c r="HU516" s="0"/>
      <c r="HV516" s="0"/>
      <c r="HW516" s="0"/>
      <c r="HX516" s="0"/>
      <c r="HY516" s="0"/>
      <c r="HZ516" s="0"/>
      <c r="IA516" s="0"/>
      <c r="IB516" s="0"/>
      <c r="IC516" s="0"/>
      <c r="ID516" s="0"/>
      <c r="IE516" s="0"/>
      <c r="IF516" s="0"/>
      <c r="IG516" s="0"/>
      <c r="IH516" s="0"/>
      <c r="II516" s="0"/>
      <c r="IJ516" s="0"/>
      <c r="IK516" s="0"/>
      <c r="IL516" s="0"/>
      <c r="IM516" s="0"/>
      <c r="IN516" s="0"/>
      <c r="IO516" s="0"/>
      <c r="IP516" s="0"/>
      <c r="IQ516" s="0"/>
      <c r="IR516" s="0"/>
      <c r="IS516" s="0"/>
      <c r="IT516" s="0"/>
      <c r="IU516" s="0"/>
      <c r="IV516" s="0"/>
      <c r="IW516" s="0"/>
    </row>
    <row r="517" customFormat="false" ht="12.75" hidden="false" customHeight="false" outlineLevel="0" collapsed="false">
      <c r="A517" s="43"/>
      <c r="B517" s="11" t="s">
        <v>42</v>
      </c>
      <c r="E517" s="3" t="s">
        <v>702</v>
      </c>
      <c r="F517" s="3" t="s">
        <v>1467</v>
      </c>
      <c r="G517" s="6" t="s">
        <v>60</v>
      </c>
      <c r="H517" s="6" t="n">
        <v>6528</v>
      </c>
      <c r="I517" s="4" t="n">
        <v>460</v>
      </c>
      <c r="J517" s="4" t="s">
        <v>46</v>
      </c>
      <c r="L517" s="1" t="s">
        <v>47</v>
      </c>
      <c r="M517" s="3" t="s">
        <v>702</v>
      </c>
      <c r="N517" s="45"/>
      <c r="O517" s="1" t="s">
        <v>738</v>
      </c>
      <c r="Q517" s="1" t="n">
        <v>208</v>
      </c>
      <c r="R517" s="1" t="n">
        <v>208</v>
      </c>
      <c r="S517" s="14" t="n">
        <f aca="false">+R517-Q517</f>
        <v>0</v>
      </c>
      <c r="T517" s="15" t="s">
        <v>63</v>
      </c>
      <c r="U517" s="1" t="n">
        <v>175</v>
      </c>
      <c r="V517" s="1" t="n">
        <v>175</v>
      </c>
      <c r="W517" s="1" t="n">
        <v>183</v>
      </c>
      <c r="X517" s="1" t="n">
        <v>183</v>
      </c>
      <c r="Y517" s="46" t="n">
        <f aca="false">+X517-V517</f>
        <v>8</v>
      </c>
      <c r="Z517" s="14" t="n">
        <f aca="false">+X517-W517</f>
        <v>0</v>
      </c>
      <c r="AA517" s="47" t="s">
        <v>69</v>
      </c>
      <c r="AB517" s="48"/>
      <c r="AC517" s="45"/>
      <c r="AD517" s="5" t="n">
        <v>361734</v>
      </c>
      <c r="AE517" s="5" t="n">
        <v>130476</v>
      </c>
      <c r="AF517" s="49" t="s">
        <v>52</v>
      </c>
      <c r="AG517" s="50" t="n">
        <v>0.107</v>
      </c>
      <c r="AH517" s="51" t="n">
        <v>9903</v>
      </c>
      <c r="AI517" s="52" t="s">
        <v>71</v>
      </c>
      <c r="AJ517" s="52" t="s">
        <v>4</v>
      </c>
      <c r="AK517" s="4" t="s">
        <v>1468</v>
      </c>
      <c r="AL517" s="0"/>
      <c r="AM517" s="0"/>
      <c r="AN517" s="0"/>
      <c r="AO517" s="0"/>
      <c r="AP517" s="0"/>
      <c r="AQ517" s="0"/>
      <c r="AR517" s="0"/>
      <c r="AS517" s="0"/>
      <c r="AT517" s="0"/>
      <c r="AU517" s="0"/>
      <c r="AV517" s="0"/>
      <c r="AW517" s="0"/>
      <c r="AX517" s="0"/>
      <c r="AY517" s="0"/>
      <c r="AZ517" s="0"/>
      <c r="BA517" s="0"/>
      <c r="BB517" s="0"/>
      <c r="BC517" s="0"/>
      <c r="BD517" s="0"/>
      <c r="BE517" s="0"/>
      <c r="BF517" s="0"/>
      <c r="BG517" s="0"/>
      <c r="BH517" s="0"/>
      <c r="BI517" s="0"/>
      <c r="BJ517" s="0"/>
      <c r="BK517" s="0"/>
      <c r="BL517" s="0"/>
      <c r="BM517" s="0"/>
      <c r="BN517" s="0"/>
      <c r="BO517" s="0"/>
      <c r="BP517" s="0"/>
      <c r="BQ517" s="0"/>
      <c r="BR517" s="0"/>
      <c r="BS517" s="0"/>
      <c r="BT517" s="0"/>
      <c r="BU517" s="0"/>
      <c r="BV517" s="0"/>
      <c r="BW517" s="0"/>
      <c r="BX517" s="0"/>
      <c r="BY517" s="0"/>
      <c r="BZ517" s="0"/>
      <c r="CA517" s="0"/>
      <c r="CB517" s="0"/>
      <c r="CC517" s="0"/>
      <c r="CD517" s="0"/>
      <c r="CE517" s="0"/>
      <c r="CF517" s="0"/>
      <c r="CG517" s="0"/>
      <c r="CH517" s="0"/>
      <c r="CI517" s="0"/>
      <c r="CJ517" s="0"/>
      <c r="CK517" s="0"/>
      <c r="CL517" s="0"/>
      <c r="CM517" s="0"/>
      <c r="CN517" s="0"/>
      <c r="CO517" s="0"/>
      <c r="CP517" s="0"/>
      <c r="CQ517" s="0"/>
      <c r="CR517" s="0"/>
      <c r="CS517" s="0"/>
      <c r="CT517" s="0"/>
      <c r="CU517" s="0"/>
      <c r="CV517" s="0"/>
      <c r="CW517" s="0"/>
      <c r="CX517" s="0"/>
      <c r="CY517" s="0"/>
      <c r="CZ517" s="0"/>
      <c r="DA517" s="0"/>
      <c r="DB517" s="0"/>
      <c r="DC517" s="0"/>
      <c r="DD517" s="0"/>
      <c r="DE517" s="0"/>
      <c r="DF517" s="0"/>
      <c r="DG517" s="0"/>
      <c r="DH517" s="0"/>
      <c r="DI517" s="0"/>
      <c r="DJ517" s="0"/>
      <c r="DK517" s="0"/>
      <c r="DL517" s="0"/>
      <c r="DM517" s="0"/>
      <c r="DN517" s="0"/>
      <c r="DO517" s="0"/>
      <c r="DP517" s="0"/>
      <c r="DQ517" s="0"/>
      <c r="DR517" s="0"/>
      <c r="DS517" s="0"/>
      <c r="DT517" s="0"/>
      <c r="DU517" s="0"/>
      <c r="DV517" s="0"/>
      <c r="DW517" s="0"/>
      <c r="DX517" s="0"/>
      <c r="DY517" s="0"/>
      <c r="DZ517" s="0"/>
      <c r="EA517" s="0"/>
      <c r="EB517" s="0"/>
      <c r="EC517" s="0"/>
      <c r="ED517" s="0"/>
      <c r="EE517" s="0"/>
      <c r="EF517" s="0"/>
      <c r="EG517" s="0"/>
      <c r="EH517" s="0"/>
      <c r="EI517" s="0"/>
      <c r="EJ517" s="0"/>
      <c r="EK517" s="0"/>
      <c r="EL517" s="0"/>
      <c r="EM517" s="0"/>
      <c r="EN517" s="0"/>
      <c r="EO517" s="0"/>
      <c r="EP517" s="0"/>
      <c r="EQ517" s="0"/>
      <c r="ER517" s="0"/>
      <c r="ES517" s="0"/>
      <c r="ET517" s="0"/>
      <c r="EU517" s="0"/>
      <c r="EV517" s="0"/>
      <c r="EW517" s="0"/>
      <c r="EX517" s="0"/>
      <c r="EY517" s="0"/>
      <c r="EZ517" s="0"/>
      <c r="FA517" s="0"/>
      <c r="FB517" s="0"/>
      <c r="FC517" s="0"/>
      <c r="FD517" s="0"/>
      <c r="FE517" s="0"/>
      <c r="FF517" s="0"/>
      <c r="FG517" s="0"/>
      <c r="FH517" s="0"/>
      <c r="FI517" s="0"/>
      <c r="FJ517" s="0"/>
      <c r="FK517" s="0"/>
      <c r="FL517" s="0"/>
      <c r="FM517" s="0"/>
      <c r="FN517" s="0"/>
      <c r="FO517" s="0"/>
      <c r="FP517" s="0"/>
      <c r="FQ517" s="0"/>
      <c r="FR517" s="0"/>
      <c r="FS517" s="0"/>
      <c r="FT517" s="0"/>
      <c r="FU517" s="0"/>
      <c r="FV517" s="0"/>
      <c r="FW517" s="0"/>
      <c r="FX517" s="0"/>
      <c r="FY517" s="0"/>
      <c r="FZ517" s="0"/>
      <c r="GA517" s="0"/>
      <c r="GB517" s="0"/>
      <c r="GC517" s="0"/>
      <c r="GD517" s="0"/>
      <c r="GE517" s="0"/>
      <c r="GF517" s="0"/>
      <c r="GG517" s="0"/>
      <c r="GH517" s="0"/>
      <c r="GI517" s="0"/>
      <c r="GJ517" s="0"/>
      <c r="GK517" s="0"/>
      <c r="GL517" s="0"/>
      <c r="GM517" s="0"/>
      <c r="GN517" s="0"/>
      <c r="GO517" s="0"/>
      <c r="GP517" s="0"/>
      <c r="GQ517" s="0"/>
      <c r="GR517" s="0"/>
      <c r="GS517" s="0"/>
      <c r="GT517" s="0"/>
      <c r="GU517" s="0"/>
      <c r="GV517" s="0"/>
      <c r="GW517" s="0"/>
      <c r="GX517" s="0"/>
      <c r="GY517" s="0"/>
      <c r="GZ517" s="0"/>
      <c r="HA517" s="0"/>
      <c r="HB517" s="0"/>
      <c r="HC517" s="0"/>
      <c r="HD517" s="0"/>
      <c r="HE517" s="0"/>
      <c r="HF517" s="0"/>
      <c r="HG517" s="0"/>
      <c r="HH517" s="0"/>
      <c r="HI517" s="0"/>
      <c r="HJ517" s="0"/>
      <c r="HK517" s="0"/>
      <c r="HL517" s="0"/>
      <c r="HM517" s="0"/>
      <c r="HN517" s="0"/>
      <c r="HO517" s="0"/>
      <c r="HP517" s="0"/>
      <c r="HQ517" s="0"/>
      <c r="HR517" s="0"/>
      <c r="HS517" s="0"/>
      <c r="HT517" s="0"/>
      <c r="HU517" s="0"/>
      <c r="HV517" s="0"/>
      <c r="HW517" s="0"/>
      <c r="HX517" s="0"/>
      <c r="HY517" s="0"/>
      <c r="HZ517" s="0"/>
      <c r="IA517" s="0"/>
      <c r="IB517" s="0"/>
      <c r="IC517" s="0"/>
      <c r="ID517" s="0"/>
      <c r="IE517" s="0"/>
      <c r="IF517" s="0"/>
      <c r="IG517" s="0"/>
      <c r="IH517" s="0"/>
      <c r="II517" s="0"/>
      <c r="IJ517" s="0"/>
      <c r="IK517" s="0"/>
      <c r="IL517" s="0"/>
      <c r="IM517" s="0"/>
      <c r="IN517" s="0"/>
      <c r="IO517" s="0"/>
      <c r="IP517" s="0"/>
      <c r="IQ517" s="0"/>
      <c r="IR517" s="0"/>
      <c r="IS517" s="0"/>
      <c r="IT517" s="0"/>
      <c r="IU517" s="0"/>
      <c r="IV517" s="0"/>
      <c r="IW517" s="0"/>
    </row>
    <row r="518" customFormat="false" ht="12.75" hidden="false" customHeight="false" outlineLevel="0" collapsed="false">
      <c r="A518" s="43"/>
      <c r="B518" s="11" t="s">
        <v>42</v>
      </c>
      <c r="C518" s="68"/>
      <c r="D518" s="1"/>
      <c r="E518" s="3" t="s">
        <v>702</v>
      </c>
      <c r="F518" s="3" t="s">
        <v>1469</v>
      </c>
      <c r="G518" s="6" t="s">
        <v>60</v>
      </c>
      <c r="H518" s="6" t="n">
        <v>6846</v>
      </c>
      <c r="I518" s="4" t="n">
        <v>601</v>
      </c>
      <c r="J518" s="4" t="s">
        <v>46</v>
      </c>
      <c r="L518" s="1" t="s">
        <v>47</v>
      </c>
      <c r="M518" s="3" t="s">
        <v>702</v>
      </c>
      <c r="N518" s="45"/>
      <c r="O518" s="1" t="s">
        <v>98</v>
      </c>
      <c r="Q518" s="1" t="n">
        <v>84</v>
      </c>
      <c r="R518" s="1" t="n">
        <v>84</v>
      </c>
      <c r="S518" s="14" t="n">
        <f aca="false">+R518-Q518</f>
        <v>0</v>
      </c>
      <c r="T518" s="15" t="s">
        <v>63</v>
      </c>
      <c r="U518" s="1" t="n">
        <v>136</v>
      </c>
      <c r="V518" s="1" t="n">
        <v>136</v>
      </c>
      <c r="W518" s="1" t="n">
        <v>134</v>
      </c>
      <c r="X518" s="1" t="n">
        <v>134</v>
      </c>
      <c r="Y518" s="46" t="n">
        <f aca="false">+X518-V518</f>
        <v>-2</v>
      </c>
      <c r="Z518" s="14" t="n">
        <f aca="false">+X518-W518</f>
        <v>0</v>
      </c>
      <c r="AA518" s="47" t="s">
        <v>69</v>
      </c>
      <c r="AB518" s="48"/>
      <c r="AC518" s="45"/>
      <c r="AD518" s="5" t="n">
        <v>346138</v>
      </c>
      <c r="AE518" s="5" t="n">
        <v>136171</v>
      </c>
      <c r="AF518" s="49" t="s">
        <v>52</v>
      </c>
      <c r="AG518" s="50" t="n">
        <v>0.08</v>
      </c>
      <c r="AH518" s="51" t="n">
        <v>9812</v>
      </c>
      <c r="AI518" s="52" t="s">
        <v>81</v>
      </c>
      <c r="AJ518" s="52" t="s">
        <v>4</v>
      </c>
      <c r="AK518" s="4" t="s">
        <v>1470</v>
      </c>
      <c r="AL518" s="0"/>
      <c r="AM518" s="0"/>
      <c r="AN518" s="0"/>
      <c r="AO518" s="0"/>
      <c r="AP518" s="0"/>
      <c r="AQ518" s="0"/>
      <c r="AR518" s="0"/>
      <c r="AS518" s="0"/>
      <c r="AT518" s="0"/>
      <c r="AU518" s="0"/>
      <c r="AV518" s="0"/>
      <c r="AW518" s="0"/>
      <c r="AX518" s="0"/>
      <c r="AY518" s="0"/>
      <c r="AZ518" s="0"/>
      <c r="BA518" s="0"/>
      <c r="BB518" s="0"/>
      <c r="BC518" s="0"/>
      <c r="BD518" s="0"/>
      <c r="BE518" s="0"/>
      <c r="BF518" s="0"/>
      <c r="BG518" s="0"/>
      <c r="BH518" s="0"/>
      <c r="BI518" s="0"/>
      <c r="BJ518" s="0"/>
      <c r="BK518" s="0"/>
      <c r="BL518" s="0"/>
      <c r="BM518" s="0"/>
      <c r="BN518" s="0"/>
      <c r="BO518" s="0"/>
      <c r="BP518" s="0"/>
      <c r="BQ518" s="0"/>
      <c r="BR518" s="0"/>
      <c r="BS518" s="0"/>
      <c r="BT518" s="0"/>
      <c r="BU518" s="0"/>
      <c r="BV518" s="0"/>
      <c r="BW518" s="0"/>
      <c r="BX518" s="0"/>
      <c r="BY518" s="0"/>
      <c r="BZ518" s="0"/>
      <c r="CA518" s="0"/>
      <c r="CB518" s="0"/>
      <c r="CC518" s="0"/>
      <c r="CD518" s="0"/>
      <c r="CE518" s="0"/>
      <c r="CF518" s="0"/>
      <c r="CG518" s="0"/>
      <c r="CH518" s="0"/>
      <c r="CI518" s="0"/>
      <c r="CJ518" s="0"/>
      <c r="CK518" s="0"/>
      <c r="CL518" s="0"/>
      <c r="CM518" s="0"/>
      <c r="CN518" s="0"/>
      <c r="CO518" s="0"/>
      <c r="CP518" s="0"/>
      <c r="CQ518" s="0"/>
      <c r="CR518" s="0"/>
      <c r="CS518" s="0"/>
      <c r="CT518" s="0"/>
      <c r="CU518" s="0"/>
      <c r="CV518" s="0"/>
      <c r="CW518" s="0"/>
      <c r="CX518" s="0"/>
      <c r="CY518" s="0"/>
      <c r="CZ518" s="0"/>
      <c r="DA518" s="0"/>
      <c r="DB518" s="0"/>
      <c r="DC518" s="0"/>
      <c r="DD518" s="0"/>
      <c r="DE518" s="0"/>
      <c r="DF518" s="0"/>
      <c r="DG518" s="0"/>
      <c r="DH518" s="0"/>
      <c r="DI518" s="0"/>
      <c r="DJ518" s="0"/>
      <c r="DK518" s="0"/>
      <c r="DL518" s="0"/>
      <c r="DM518" s="0"/>
      <c r="DN518" s="0"/>
      <c r="DO518" s="0"/>
      <c r="DP518" s="0"/>
      <c r="DQ518" s="0"/>
      <c r="DR518" s="0"/>
      <c r="DS518" s="0"/>
      <c r="DT518" s="0"/>
      <c r="DU518" s="0"/>
      <c r="DV518" s="0"/>
      <c r="DW518" s="0"/>
      <c r="DX518" s="0"/>
      <c r="DY518" s="0"/>
      <c r="DZ518" s="0"/>
      <c r="EA518" s="0"/>
      <c r="EB518" s="0"/>
      <c r="EC518" s="0"/>
      <c r="ED518" s="0"/>
      <c r="EE518" s="0"/>
      <c r="EF518" s="0"/>
      <c r="EG518" s="0"/>
      <c r="EH518" s="0"/>
      <c r="EI518" s="0"/>
      <c r="EJ518" s="0"/>
      <c r="EK518" s="0"/>
      <c r="EL518" s="0"/>
      <c r="EM518" s="0"/>
      <c r="EN518" s="0"/>
      <c r="EO518" s="0"/>
      <c r="EP518" s="0"/>
      <c r="EQ518" s="0"/>
      <c r="ER518" s="0"/>
      <c r="ES518" s="0"/>
      <c r="ET518" s="0"/>
      <c r="EU518" s="0"/>
      <c r="EV518" s="0"/>
      <c r="EW518" s="0"/>
      <c r="EX518" s="0"/>
      <c r="EY518" s="0"/>
      <c r="EZ518" s="0"/>
      <c r="FA518" s="0"/>
      <c r="FB518" s="0"/>
      <c r="FC518" s="0"/>
      <c r="FD518" s="0"/>
      <c r="FE518" s="0"/>
      <c r="FF518" s="0"/>
      <c r="FG518" s="0"/>
      <c r="FH518" s="0"/>
      <c r="FI518" s="0"/>
      <c r="FJ518" s="0"/>
      <c r="FK518" s="0"/>
      <c r="FL518" s="0"/>
      <c r="FM518" s="0"/>
      <c r="FN518" s="0"/>
      <c r="FO518" s="0"/>
      <c r="FP518" s="0"/>
      <c r="FQ518" s="0"/>
      <c r="FR518" s="0"/>
      <c r="FS518" s="0"/>
      <c r="FT518" s="0"/>
      <c r="FU518" s="0"/>
      <c r="FV518" s="0"/>
      <c r="FW518" s="0"/>
      <c r="FX518" s="0"/>
      <c r="FY518" s="0"/>
      <c r="FZ518" s="0"/>
      <c r="GA518" s="0"/>
      <c r="GB518" s="0"/>
      <c r="GC518" s="0"/>
      <c r="GD518" s="0"/>
      <c r="GE518" s="0"/>
      <c r="GF518" s="0"/>
      <c r="GG518" s="0"/>
      <c r="GH518" s="0"/>
      <c r="GI518" s="0"/>
      <c r="GJ518" s="0"/>
      <c r="GK518" s="0"/>
      <c r="GL518" s="0"/>
      <c r="GM518" s="0"/>
      <c r="GN518" s="0"/>
      <c r="GO518" s="0"/>
      <c r="GP518" s="0"/>
      <c r="GQ518" s="0"/>
      <c r="GR518" s="0"/>
      <c r="GS518" s="0"/>
      <c r="GT518" s="0"/>
      <c r="GU518" s="0"/>
      <c r="GV518" s="0"/>
      <c r="GW518" s="0"/>
      <c r="GX518" s="0"/>
      <c r="GY518" s="0"/>
      <c r="GZ518" s="0"/>
      <c r="HA518" s="0"/>
      <c r="HB518" s="0"/>
      <c r="HC518" s="0"/>
      <c r="HD518" s="0"/>
      <c r="HE518" s="0"/>
      <c r="HF518" s="0"/>
      <c r="HG518" s="0"/>
      <c r="HH518" s="0"/>
      <c r="HI518" s="0"/>
      <c r="HJ518" s="0"/>
      <c r="HK518" s="0"/>
      <c r="HL518" s="0"/>
      <c r="HM518" s="0"/>
      <c r="HN518" s="0"/>
      <c r="HO518" s="0"/>
      <c r="HP518" s="0"/>
      <c r="HQ518" s="0"/>
      <c r="HR518" s="0"/>
      <c r="HS518" s="0"/>
      <c r="HT518" s="0"/>
      <c r="HU518" s="0"/>
      <c r="HV518" s="0"/>
      <c r="HW518" s="0"/>
      <c r="HX518" s="0"/>
      <c r="HY518" s="0"/>
      <c r="HZ518" s="0"/>
      <c r="IA518" s="0"/>
      <c r="IB518" s="0"/>
      <c r="IC518" s="0"/>
      <c r="ID518" s="0"/>
      <c r="IE518" s="0"/>
      <c r="IF518" s="0"/>
      <c r="IG518" s="0"/>
      <c r="IH518" s="0"/>
      <c r="II518" s="0"/>
      <c r="IJ518" s="0"/>
      <c r="IK518" s="0"/>
      <c r="IL518" s="0"/>
      <c r="IM518" s="0"/>
      <c r="IN518" s="0"/>
      <c r="IO518" s="0"/>
      <c r="IP518" s="0"/>
      <c r="IQ518" s="0"/>
      <c r="IR518" s="0"/>
      <c r="IS518" s="0"/>
      <c r="IT518" s="0"/>
      <c r="IU518" s="0"/>
      <c r="IV518" s="0"/>
      <c r="IW518" s="0"/>
    </row>
    <row r="519" customFormat="false" ht="22.5" hidden="false" customHeight="false" outlineLevel="0" collapsed="false">
      <c r="A519" s="43"/>
      <c r="B519" s="11" t="s">
        <v>42</v>
      </c>
      <c r="E519" s="3" t="s">
        <v>1471</v>
      </c>
      <c r="F519" s="3" t="s">
        <v>427</v>
      </c>
      <c r="G519" s="6" t="s">
        <v>60</v>
      </c>
      <c r="H519" s="6" t="n">
        <v>6598</v>
      </c>
      <c r="I519" s="4" t="n">
        <v>764</v>
      </c>
      <c r="J519" s="4" t="s">
        <v>46</v>
      </c>
      <c r="L519" s="1" t="s">
        <v>47</v>
      </c>
      <c r="M519" s="3" t="s">
        <v>1472</v>
      </c>
      <c r="N519" s="45"/>
      <c r="O519" s="1" t="s">
        <v>213</v>
      </c>
      <c r="Q519" s="1"/>
      <c r="R519" s="14"/>
      <c r="S519" s="14" t="n">
        <f aca="false">+R519-Q519</f>
        <v>0</v>
      </c>
      <c r="T519" s="15" t="s">
        <v>51</v>
      </c>
      <c r="U519" s="1" t="n">
        <v>3348</v>
      </c>
      <c r="V519" s="1" t="n">
        <v>3366</v>
      </c>
      <c r="W519" s="1" t="n">
        <v>2930</v>
      </c>
      <c r="X519" s="1" t="n">
        <v>3470</v>
      </c>
      <c r="Y519" s="46" t="n">
        <f aca="false">+X519-V519</f>
        <v>104</v>
      </c>
      <c r="Z519" s="14" t="n">
        <f aca="false">+X519-W519</f>
        <v>540</v>
      </c>
      <c r="AA519" s="15" t="s">
        <v>255</v>
      </c>
      <c r="AB519" s="48"/>
      <c r="AC519" s="45"/>
      <c r="AD519" s="45"/>
      <c r="AE519" s="5" t="n">
        <v>26680</v>
      </c>
      <c r="AF519" s="49" t="s">
        <v>52</v>
      </c>
      <c r="AG519" s="50" t="n">
        <v>0.06</v>
      </c>
      <c r="AH519" s="51"/>
      <c r="AI519" s="52" t="s">
        <v>53</v>
      </c>
      <c r="AJ519" s="52" t="s">
        <v>4</v>
      </c>
      <c r="AK519" s="4" t="s">
        <v>64</v>
      </c>
      <c r="AL519" s="0"/>
      <c r="AM519" s="0"/>
      <c r="AN519" s="0"/>
      <c r="AO519" s="0"/>
      <c r="AP519" s="0"/>
      <c r="AQ519" s="0"/>
      <c r="AR519" s="0"/>
      <c r="AS519" s="0"/>
      <c r="AT519" s="0"/>
      <c r="AU519" s="0"/>
      <c r="AV519" s="0"/>
      <c r="AW519" s="0"/>
      <c r="AX519" s="0"/>
      <c r="AY519" s="0"/>
      <c r="AZ519" s="0"/>
      <c r="BA519" s="0"/>
      <c r="BB519" s="0"/>
      <c r="BC519" s="0"/>
      <c r="BD519" s="0"/>
      <c r="BE519" s="0"/>
      <c r="BF519" s="0"/>
      <c r="BG519" s="0"/>
      <c r="BH519" s="0"/>
      <c r="BI519" s="0"/>
      <c r="BJ519" s="0"/>
      <c r="BK519" s="0"/>
      <c r="BL519" s="0"/>
      <c r="BM519" s="0"/>
      <c r="BN519" s="0"/>
      <c r="BO519" s="0"/>
      <c r="BP519" s="0"/>
      <c r="BQ519" s="0"/>
      <c r="BR519" s="0"/>
      <c r="BS519" s="0"/>
      <c r="BT519" s="0"/>
      <c r="BU519" s="0"/>
      <c r="BV519" s="0"/>
      <c r="BW519" s="0"/>
      <c r="BX519" s="0"/>
      <c r="BY519" s="0"/>
      <c r="BZ519" s="0"/>
      <c r="CA519" s="0"/>
      <c r="CB519" s="0"/>
      <c r="CC519" s="0"/>
      <c r="CD519" s="0"/>
      <c r="CE519" s="0"/>
      <c r="CF519" s="0"/>
      <c r="CG519" s="0"/>
      <c r="CH519" s="0"/>
      <c r="CI519" s="0"/>
      <c r="CJ519" s="0"/>
      <c r="CK519" s="0"/>
      <c r="CL519" s="0"/>
      <c r="CM519" s="0"/>
      <c r="CN519" s="0"/>
      <c r="CO519" s="0"/>
      <c r="CP519" s="0"/>
      <c r="CQ519" s="0"/>
      <c r="CR519" s="0"/>
      <c r="CS519" s="0"/>
      <c r="CT519" s="0"/>
      <c r="CU519" s="0"/>
      <c r="CV519" s="0"/>
      <c r="CW519" s="0"/>
      <c r="CX519" s="0"/>
      <c r="CY519" s="0"/>
      <c r="CZ519" s="0"/>
      <c r="DA519" s="0"/>
      <c r="DB519" s="0"/>
      <c r="DC519" s="0"/>
      <c r="DD519" s="0"/>
      <c r="DE519" s="0"/>
      <c r="DF519" s="0"/>
      <c r="DG519" s="0"/>
      <c r="DH519" s="0"/>
      <c r="DI519" s="0"/>
      <c r="DJ519" s="0"/>
      <c r="DK519" s="0"/>
      <c r="DL519" s="0"/>
      <c r="DM519" s="0"/>
      <c r="DN519" s="0"/>
      <c r="DO519" s="0"/>
      <c r="DP519" s="0"/>
      <c r="DQ519" s="0"/>
      <c r="DR519" s="0"/>
      <c r="DS519" s="0"/>
      <c r="DT519" s="0"/>
      <c r="DU519" s="0"/>
      <c r="DV519" s="0"/>
      <c r="DW519" s="0"/>
      <c r="DX519" s="0"/>
      <c r="DY519" s="0"/>
      <c r="DZ519" s="0"/>
      <c r="EA519" s="0"/>
      <c r="EB519" s="0"/>
      <c r="EC519" s="0"/>
      <c r="ED519" s="0"/>
      <c r="EE519" s="0"/>
      <c r="EF519" s="0"/>
      <c r="EG519" s="0"/>
      <c r="EH519" s="0"/>
      <c r="EI519" s="0"/>
      <c r="EJ519" s="0"/>
      <c r="EK519" s="0"/>
      <c r="EL519" s="0"/>
      <c r="EM519" s="0"/>
      <c r="EN519" s="0"/>
      <c r="EO519" s="0"/>
      <c r="EP519" s="0"/>
      <c r="EQ519" s="0"/>
      <c r="ER519" s="0"/>
      <c r="ES519" s="0"/>
      <c r="ET519" s="0"/>
      <c r="EU519" s="0"/>
      <c r="EV519" s="0"/>
      <c r="EW519" s="0"/>
      <c r="EX519" s="0"/>
      <c r="EY519" s="0"/>
      <c r="EZ519" s="0"/>
      <c r="FA519" s="0"/>
      <c r="FB519" s="0"/>
      <c r="FC519" s="0"/>
      <c r="FD519" s="0"/>
      <c r="FE519" s="0"/>
      <c r="FF519" s="0"/>
      <c r="FG519" s="0"/>
      <c r="FH519" s="0"/>
      <c r="FI519" s="0"/>
      <c r="FJ519" s="0"/>
      <c r="FK519" s="0"/>
      <c r="FL519" s="0"/>
      <c r="FM519" s="0"/>
      <c r="FN519" s="0"/>
      <c r="FO519" s="0"/>
      <c r="FP519" s="0"/>
      <c r="FQ519" s="0"/>
      <c r="FR519" s="0"/>
      <c r="FS519" s="0"/>
      <c r="FT519" s="0"/>
      <c r="FU519" s="0"/>
      <c r="FV519" s="0"/>
      <c r="FW519" s="0"/>
      <c r="FX519" s="0"/>
      <c r="FY519" s="0"/>
      <c r="FZ519" s="0"/>
      <c r="GA519" s="0"/>
      <c r="GB519" s="0"/>
      <c r="GC519" s="0"/>
      <c r="GD519" s="0"/>
      <c r="GE519" s="0"/>
      <c r="GF519" s="0"/>
      <c r="GG519" s="0"/>
      <c r="GH519" s="0"/>
      <c r="GI519" s="0"/>
      <c r="GJ519" s="0"/>
      <c r="GK519" s="0"/>
      <c r="GL519" s="0"/>
      <c r="GM519" s="0"/>
      <c r="GN519" s="0"/>
      <c r="GO519" s="0"/>
      <c r="GP519" s="0"/>
      <c r="GQ519" s="0"/>
      <c r="GR519" s="0"/>
      <c r="GS519" s="0"/>
      <c r="GT519" s="0"/>
      <c r="GU519" s="0"/>
      <c r="GV519" s="0"/>
      <c r="GW519" s="0"/>
      <c r="GX519" s="0"/>
      <c r="GY519" s="0"/>
      <c r="GZ519" s="0"/>
      <c r="HA519" s="0"/>
      <c r="HB519" s="0"/>
      <c r="HC519" s="0"/>
      <c r="HD519" s="0"/>
      <c r="HE519" s="0"/>
      <c r="HF519" s="0"/>
      <c r="HG519" s="0"/>
      <c r="HH519" s="0"/>
      <c r="HI519" s="0"/>
      <c r="HJ519" s="0"/>
      <c r="HK519" s="0"/>
      <c r="HL519" s="0"/>
      <c r="HM519" s="0"/>
      <c r="HN519" s="0"/>
      <c r="HO519" s="0"/>
      <c r="HP519" s="0"/>
      <c r="HQ519" s="0"/>
      <c r="HR519" s="0"/>
      <c r="HS519" s="0"/>
      <c r="HT519" s="0"/>
      <c r="HU519" s="0"/>
      <c r="HV519" s="0"/>
      <c r="HW519" s="0"/>
      <c r="HX519" s="0"/>
      <c r="HY519" s="0"/>
      <c r="HZ519" s="0"/>
      <c r="IA519" s="0"/>
      <c r="IB519" s="0"/>
      <c r="IC519" s="0"/>
      <c r="ID519" s="0"/>
      <c r="IE519" s="0"/>
      <c r="IF519" s="0"/>
      <c r="IG519" s="0"/>
      <c r="IH519" s="0"/>
      <c r="II519" s="0"/>
      <c r="IJ519" s="0"/>
      <c r="IK519" s="0"/>
      <c r="IL519" s="0"/>
      <c r="IM519" s="0"/>
      <c r="IN519" s="0"/>
      <c r="IO519" s="0"/>
      <c r="IP519" s="0"/>
      <c r="IQ519" s="0"/>
      <c r="IR519" s="0"/>
      <c r="IS519" s="0"/>
      <c r="IT519" s="0"/>
      <c r="IU519" s="0"/>
      <c r="IV519" s="0"/>
      <c r="IW519" s="0"/>
    </row>
    <row r="520" customFormat="false" ht="12.75" hidden="false" customHeight="false" outlineLevel="0" collapsed="false">
      <c r="A520" s="43"/>
      <c r="B520" s="11" t="s">
        <v>42</v>
      </c>
      <c r="E520" s="68" t="s">
        <v>1473</v>
      </c>
      <c r="F520" s="68" t="s">
        <v>1474</v>
      </c>
      <c r="G520" s="6" t="s">
        <v>60</v>
      </c>
      <c r="H520" s="5" t="n">
        <v>6898</v>
      </c>
      <c r="I520" s="1"/>
      <c r="J520" s="69"/>
      <c r="K520" s="1"/>
      <c r="L520" s="68"/>
      <c r="M520" s="68" t="s">
        <v>1473</v>
      </c>
      <c r="N520" s="1"/>
      <c r="O520" s="1" t="s">
        <v>76</v>
      </c>
      <c r="Q520" s="1" t="n">
        <v>23</v>
      </c>
      <c r="R520" s="1" t="n">
        <v>23</v>
      </c>
      <c r="S520" s="14" t="n">
        <f aca="false">+R520-Q520</f>
        <v>0</v>
      </c>
      <c r="T520" s="15" t="s">
        <v>166</v>
      </c>
      <c r="U520" s="1" t="n">
        <v>0</v>
      </c>
      <c r="V520" s="1" t="n">
        <v>110</v>
      </c>
      <c r="W520" s="1" t="n">
        <v>110</v>
      </c>
      <c r="X520" s="1" t="n">
        <v>110</v>
      </c>
      <c r="Y520" s="46" t="n">
        <f aca="false">+X520-V520</f>
        <v>0</v>
      </c>
      <c r="Z520" s="14" t="n">
        <f aca="false">+X520-W520</f>
        <v>0</v>
      </c>
      <c r="AA520" s="15" t="s">
        <v>166</v>
      </c>
      <c r="AB520" s="15"/>
      <c r="AC520" s="45"/>
      <c r="AD520" s="5" t="n">
        <v>347222</v>
      </c>
      <c r="AE520" s="5" t="n">
        <v>130512</v>
      </c>
      <c r="AF520" s="44" t="s">
        <v>52</v>
      </c>
      <c r="AG520" s="50" t="n">
        <v>0.21</v>
      </c>
      <c r="AH520" s="51" t="n">
        <v>9904</v>
      </c>
      <c r="AI520" s="52" t="s">
        <v>71</v>
      </c>
      <c r="AJ520" s="52" t="s">
        <v>4</v>
      </c>
      <c r="AK520" s="1" t="s">
        <v>1475</v>
      </c>
      <c r="AL520" s="0"/>
      <c r="AM520" s="0"/>
      <c r="AN520" s="0"/>
      <c r="AO520" s="0"/>
      <c r="AP520" s="0"/>
      <c r="AQ520" s="0"/>
      <c r="AR520" s="0"/>
      <c r="AS520" s="0"/>
      <c r="AT520" s="0"/>
      <c r="AU520" s="0"/>
      <c r="AV520" s="0"/>
      <c r="AW520" s="0"/>
      <c r="AX520" s="0"/>
      <c r="AY520" s="0"/>
      <c r="AZ520" s="0"/>
      <c r="BA520" s="0"/>
      <c r="BB520" s="0"/>
      <c r="BC520" s="0"/>
      <c r="BD520" s="0"/>
      <c r="BE520" s="0"/>
      <c r="BF520" s="0"/>
      <c r="BG520" s="0"/>
      <c r="BH520" s="0"/>
      <c r="BI520" s="0"/>
      <c r="BJ520" s="0"/>
      <c r="BK520" s="0"/>
      <c r="BL520" s="0"/>
      <c r="BM520" s="0"/>
      <c r="BN520" s="0"/>
      <c r="BO520" s="0"/>
      <c r="BP520" s="0"/>
      <c r="BQ520" s="0"/>
      <c r="BR520" s="0"/>
      <c r="BS520" s="0"/>
      <c r="BT520" s="0"/>
      <c r="BU520" s="0"/>
      <c r="BV520" s="0"/>
      <c r="BW520" s="0"/>
      <c r="BX520" s="0"/>
      <c r="BY520" s="0"/>
      <c r="BZ520" s="0"/>
      <c r="CA520" s="0"/>
      <c r="CB520" s="0"/>
      <c r="CC520" s="0"/>
      <c r="CD520" s="0"/>
      <c r="CE520" s="0"/>
      <c r="CF520" s="0"/>
      <c r="CG520" s="0"/>
      <c r="CH520" s="0"/>
      <c r="CI520" s="0"/>
      <c r="CJ520" s="0"/>
      <c r="CK520" s="0"/>
      <c r="CL520" s="0"/>
      <c r="CM520" s="0"/>
      <c r="CN520" s="0"/>
      <c r="CO520" s="0"/>
      <c r="CP520" s="0"/>
      <c r="CQ520" s="0"/>
      <c r="CR520" s="0"/>
      <c r="CS520" s="0"/>
      <c r="CT520" s="0"/>
      <c r="CU520" s="0"/>
      <c r="CV520" s="0"/>
      <c r="CW520" s="0"/>
      <c r="CX520" s="0"/>
      <c r="CY520" s="0"/>
      <c r="CZ520" s="0"/>
      <c r="DA520" s="0"/>
      <c r="DB520" s="0"/>
      <c r="DC520" s="0"/>
      <c r="DD520" s="0"/>
      <c r="DE520" s="0"/>
      <c r="DF520" s="0"/>
      <c r="DG520" s="0"/>
      <c r="DH520" s="0"/>
      <c r="DI520" s="0"/>
      <c r="DJ520" s="0"/>
      <c r="DK520" s="0"/>
      <c r="DL520" s="0"/>
      <c r="DM520" s="0"/>
      <c r="DN520" s="0"/>
      <c r="DO520" s="0"/>
      <c r="DP520" s="0"/>
      <c r="DQ520" s="0"/>
      <c r="DR520" s="0"/>
      <c r="DS520" s="0"/>
      <c r="DT520" s="0"/>
      <c r="DU520" s="0"/>
      <c r="DV520" s="0"/>
      <c r="DW520" s="0"/>
      <c r="DX520" s="0"/>
      <c r="DY520" s="0"/>
      <c r="DZ520" s="0"/>
      <c r="EA520" s="0"/>
      <c r="EB520" s="0"/>
      <c r="EC520" s="0"/>
      <c r="ED520" s="0"/>
      <c r="EE520" s="0"/>
      <c r="EF520" s="0"/>
      <c r="EG520" s="0"/>
      <c r="EH520" s="0"/>
      <c r="EI520" s="0"/>
      <c r="EJ520" s="0"/>
      <c r="EK520" s="0"/>
      <c r="EL520" s="0"/>
      <c r="EM520" s="0"/>
      <c r="EN520" s="0"/>
      <c r="EO520" s="0"/>
      <c r="EP520" s="0"/>
      <c r="EQ520" s="0"/>
      <c r="ER520" s="0"/>
      <c r="ES520" s="0"/>
      <c r="ET520" s="0"/>
      <c r="EU520" s="0"/>
      <c r="EV520" s="0"/>
      <c r="EW520" s="0"/>
      <c r="EX520" s="0"/>
      <c r="EY520" s="0"/>
      <c r="EZ520" s="0"/>
      <c r="FA520" s="0"/>
      <c r="FB520" s="0"/>
      <c r="FC520" s="0"/>
      <c r="FD520" s="0"/>
      <c r="FE520" s="0"/>
      <c r="FF520" s="0"/>
      <c r="FG520" s="0"/>
      <c r="FH520" s="0"/>
      <c r="FI520" s="0"/>
      <c r="FJ520" s="0"/>
      <c r="FK520" s="0"/>
      <c r="FL520" s="0"/>
      <c r="FM520" s="0"/>
      <c r="FN520" s="0"/>
      <c r="FO520" s="0"/>
      <c r="FP520" s="0"/>
      <c r="FQ520" s="0"/>
      <c r="FR520" s="0"/>
      <c r="FS520" s="0"/>
      <c r="FT520" s="0"/>
      <c r="FU520" s="0"/>
      <c r="FV520" s="0"/>
      <c r="FW520" s="0"/>
      <c r="FX520" s="0"/>
      <c r="FY520" s="0"/>
      <c r="FZ520" s="0"/>
      <c r="GA520" s="0"/>
      <c r="GB520" s="0"/>
      <c r="GC520" s="0"/>
      <c r="GD520" s="0"/>
      <c r="GE520" s="0"/>
      <c r="GF520" s="0"/>
      <c r="GG520" s="0"/>
      <c r="GH520" s="0"/>
      <c r="GI520" s="0"/>
      <c r="GJ520" s="0"/>
      <c r="GK520" s="0"/>
      <c r="GL520" s="0"/>
      <c r="GM520" s="0"/>
      <c r="GN520" s="0"/>
      <c r="GO520" s="0"/>
      <c r="GP520" s="0"/>
      <c r="GQ520" s="0"/>
      <c r="GR520" s="0"/>
      <c r="GS520" s="0"/>
      <c r="GT520" s="0"/>
      <c r="GU520" s="0"/>
      <c r="GV520" s="0"/>
      <c r="GW520" s="0"/>
      <c r="GX520" s="0"/>
      <c r="GY520" s="0"/>
      <c r="GZ520" s="0"/>
      <c r="HA520" s="0"/>
      <c r="HB520" s="0"/>
      <c r="HC520" s="0"/>
      <c r="HD520" s="0"/>
      <c r="HE520" s="0"/>
      <c r="HF520" s="0"/>
      <c r="HG520" s="0"/>
      <c r="HH520" s="0"/>
      <c r="HI520" s="0"/>
      <c r="HJ520" s="0"/>
      <c r="HK520" s="0"/>
      <c r="HL520" s="0"/>
      <c r="HM520" s="0"/>
      <c r="HN520" s="0"/>
      <c r="HO520" s="0"/>
      <c r="HP520" s="0"/>
      <c r="HQ520" s="0"/>
      <c r="HR520" s="0"/>
      <c r="HS520" s="0"/>
      <c r="HT520" s="0"/>
      <c r="HU520" s="0"/>
      <c r="HV520" s="0"/>
      <c r="HW520" s="0"/>
      <c r="HX520" s="0"/>
      <c r="HY520" s="0"/>
      <c r="HZ520" s="0"/>
      <c r="IA520" s="0"/>
      <c r="IB520" s="0"/>
      <c r="IC520" s="0"/>
      <c r="ID520" s="0"/>
      <c r="IE520" s="0"/>
      <c r="IF520" s="0"/>
      <c r="IG520" s="0"/>
      <c r="IH520" s="0"/>
      <c r="II520" s="0"/>
      <c r="IJ520" s="0"/>
      <c r="IK520" s="0"/>
      <c r="IL520" s="0"/>
      <c r="IM520" s="0"/>
      <c r="IN520" s="0"/>
      <c r="IO520" s="0"/>
      <c r="IP520" s="0"/>
      <c r="IQ520" s="0"/>
      <c r="IR520" s="0"/>
      <c r="IS520" s="0"/>
      <c r="IT520" s="0"/>
      <c r="IU520" s="0"/>
      <c r="IV520" s="0"/>
      <c r="IW520" s="0"/>
    </row>
    <row r="521" customFormat="false" ht="12.75" hidden="false" customHeight="false" outlineLevel="0" collapsed="false">
      <c r="A521" s="43"/>
      <c r="B521" s="11"/>
      <c r="E521" s="68" t="s">
        <v>1476</v>
      </c>
      <c r="F521" s="68" t="s">
        <v>150</v>
      </c>
      <c r="G521" s="6"/>
      <c r="H521" s="5" t="n">
        <v>5053</v>
      </c>
      <c r="I521" s="1"/>
      <c r="J521" s="69"/>
      <c r="K521" s="1"/>
      <c r="L521" s="68"/>
      <c r="M521" s="68"/>
      <c r="N521" s="1"/>
      <c r="O521" s="1" t="s">
        <v>86</v>
      </c>
      <c r="Q521" s="1"/>
      <c r="R521" s="14"/>
      <c r="S521" s="14"/>
      <c r="T521" s="15"/>
      <c r="U521" s="1" t="n">
        <v>69</v>
      </c>
      <c r="V521" s="1" t="n">
        <v>0</v>
      </c>
      <c r="W521" s="1" t="n">
        <v>216</v>
      </c>
      <c r="X521" s="1" t="n">
        <v>216</v>
      </c>
      <c r="Y521" s="46" t="n">
        <f aca="false">+X521-V521</f>
        <v>216</v>
      </c>
      <c r="Z521" s="14"/>
      <c r="AA521" s="15" t="s">
        <v>100</v>
      </c>
      <c r="AB521" s="48"/>
      <c r="AC521" s="45"/>
      <c r="AD521" s="5"/>
      <c r="AE521" s="5" t="n">
        <v>132477</v>
      </c>
      <c r="AF521" s="44"/>
      <c r="AG521" s="50"/>
      <c r="AH521" s="73"/>
      <c r="AI521" s="52"/>
      <c r="AJ521" s="52"/>
      <c r="AK521" s="1"/>
      <c r="AL521" s="0"/>
      <c r="AM521" s="0"/>
      <c r="AN521" s="0"/>
      <c r="AO521" s="0"/>
      <c r="AP521" s="0"/>
      <c r="AQ521" s="0"/>
      <c r="AR521" s="0"/>
      <c r="AS521" s="0"/>
      <c r="AT521" s="0"/>
      <c r="AU521" s="0"/>
      <c r="AV521" s="0"/>
      <c r="AW521" s="0"/>
      <c r="AX521" s="0"/>
      <c r="AY521" s="0"/>
      <c r="AZ521" s="0"/>
      <c r="BA521" s="0"/>
      <c r="BB521" s="0"/>
      <c r="BC521" s="0"/>
      <c r="BD521" s="0"/>
      <c r="BE521" s="0"/>
      <c r="BF521" s="0"/>
      <c r="BG521" s="0"/>
      <c r="BH521" s="0"/>
      <c r="BI521" s="0"/>
      <c r="BJ521" s="0"/>
      <c r="BK521" s="0"/>
      <c r="BL521" s="0"/>
      <c r="BM521" s="0"/>
      <c r="BN521" s="0"/>
      <c r="BO521" s="0"/>
      <c r="BP521" s="0"/>
      <c r="BQ521" s="0"/>
      <c r="BR521" s="0"/>
      <c r="BS521" s="0"/>
      <c r="BT521" s="0"/>
      <c r="BU521" s="0"/>
      <c r="BV521" s="0"/>
      <c r="BW521" s="0"/>
      <c r="BX521" s="0"/>
      <c r="BY521" s="0"/>
      <c r="BZ521" s="0"/>
      <c r="CA521" s="0"/>
      <c r="CB521" s="0"/>
      <c r="CC521" s="0"/>
      <c r="CD521" s="0"/>
      <c r="CE521" s="0"/>
      <c r="CF521" s="0"/>
      <c r="CG521" s="0"/>
      <c r="CH521" s="0"/>
      <c r="CI521" s="0"/>
      <c r="CJ521" s="0"/>
      <c r="CK521" s="0"/>
      <c r="CL521" s="0"/>
      <c r="CM521" s="0"/>
      <c r="CN521" s="0"/>
      <c r="CO521" s="0"/>
      <c r="CP521" s="0"/>
      <c r="CQ521" s="0"/>
      <c r="CR521" s="0"/>
      <c r="CS521" s="0"/>
      <c r="CT521" s="0"/>
      <c r="CU521" s="0"/>
      <c r="CV521" s="0"/>
      <c r="CW521" s="0"/>
      <c r="CX521" s="0"/>
      <c r="CY521" s="0"/>
      <c r="CZ521" s="0"/>
      <c r="DA521" s="0"/>
      <c r="DB521" s="0"/>
      <c r="DC521" s="0"/>
      <c r="DD521" s="0"/>
      <c r="DE521" s="0"/>
      <c r="DF521" s="0"/>
      <c r="DG521" s="0"/>
      <c r="DH521" s="0"/>
      <c r="DI521" s="0"/>
      <c r="DJ521" s="0"/>
      <c r="DK521" s="0"/>
      <c r="DL521" s="0"/>
      <c r="DM521" s="0"/>
      <c r="DN521" s="0"/>
      <c r="DO521" s="0"/>
      <c r="DP521" s="0"/>
      <c r="DQ521" s="0"/>
      <c r="DR521" s="0"/>
      <c r="DS521" s="0"/>
      <c r="DT521" s="0"/>
      <c r="DU521" s="0"/>
      <c r="DV521" s="0"/>
      <c r="DW521" s="0"/>
      <c r="DX521" s="0"/>
      <c r="DY521" s="0"/>
      <c r="DZ521" s="0"/>
      <c r="EA521" s="0"/>
      <c r="EB521" s="0"/>
      <c r="EC521" s="0"/>
      <c r="ED521" s="0"/>
      <c r="EE521" s="0"/>
      <c r="EF521" s="0"/>
      <c r="EG521" s="0"/>
      <c r="EH521" s="0"/>
      <c r="EI521" s="0"/>
      <c r="EJ521" s="0"/>
      <c r="EK521" s="0"/>
      <c r="EL521" s="0"/>
      <c r="EM521" s="0"/>
      <c r="EN521" s="0"/>
      <c r="EO521" s="0"/>
      <c r="EP521" s="0"/>
      <c r="EQ521" s="0"/>
      <c r="ER521" s="0"/>
      <c r="ES521" s="0"/>
      <c r="ET521" s="0"/>
      <c r="EU521" s="0"/>
      <c r="EV521" s="0"/>
      <c r="EW521" s="0"/>
      <c r="EX521" s="0"/>
      <c r="EY521" s="0"/>
      <c r="EZ521" s="0"/>
      <c r="FA521" s="0"/>
      <c r="FB521" s="0"/>
      <c r="FC521" s="0"/>
      <c r="FD521" s="0"/>
      <c r="FE521" s="0"/>
      <c r="FF521" s="0"/>
      <c r="FG521" s="0"/>
      <c r="FH521" s="0"/>
      <c r="FI521" s="0"/>
      <c r="FJ521" s="0"/>
      <c r="FK521" s="0"/>
      <c r="FL521" s="0"/>
      <c r="FM521" s="0"/>
      <c r="FN521" s="0"/>
      <c r="FO521" s="0"/>
      <c r="FP521" s="0"/>
      <c r="FQ521" s="0"/>
      <c r="FR521" s="0"/>
      <c r="FS521" s="0"/>
      <c r="FT521" s="0"/>
      <c r="FU521" s="0"/>
      <c r="FV521" s="0"/>
      <c r="FW521" s="0"/>
      <c r="FX521" s="0"/>
      <c r="FY521" s="0"/>
      <c r="FZ521" s="0"/>
      <c r="GA521" s="0"/>
      <c r="GB521" s="0"/>
      <c r="GC521" s="0"/>
      <c r="GD521" s="0"/>
      <c r="GE521" s="0"/>
      <c r="GF521" s="0"/>
      <c r="GG521" s="0"/>
      <c r="GH521" s="0"/>
      <c r="GI521" s="0"/>
      <c r="GJ521" s="0"/>
      <c r="GK521" s="0"/>
      <c r="GL521" s="0"/>
      <c r="GM521" s="0"/>
      <c r="GN521" s="0"/>
      <c r="GO521" s="0"/>
      <c r="GP521" s="0"/>
      <c r="GQ521" s="0"/>
      <c r="GR521" s="0"/>
      <c r="GS521" s="0"/>
      <c r="GT521" s="0"/>
      <c r="GU521" s="0"/>
      <c r="GV521" s="0"/>
      <c r="GW521" s="0"/>
      <c r="GX521" s="0"/>
      <c r="GY521" s="0"/>
      <c r="GZ521" s="0"/>
      <c r="HA521" s="0"/>
      <c r="HB521" s="0"/>
      <c r="HC521" s="0"/>
      <c r="HD521" s="0"/>
      <c r="HE521" s="0"/>
      <c r="HF521" s="0"/>
      <c r="HG521" s="0"/>
      <c r="HH521" s="0"/>
      <c r="HI521" s="0"/>
      <c r="HJ521" s="0"/>
      <c r="HK521" s="0"/>
      <c r="HL521" s="0"/>
      <c r="HM521" s="0"/>
      <c r="HN521" s="0"/>
      <c r="HO521" s="0"/>
      <c r="HP521" s="0"/>
      <c r="HQ521" s="0"/>
      <c r="HR521" s="0"/>
      <c r="HS521" s="0"/>
      <c r="HT521" s="0"/>
      <c r="HU521" s="0"/>
      <c r="HV521" s="0"/>
      <c r="HW521" s="0"/>
      <c r="HX521" s="0"/>
      <c r="HY521" s="0"/>
      <c r="HZ521" s="0"/>
      <c r="IA521" s="0"/>
      <c r="IB521" s="0"/>
      <c r="IC521" s="0"/>
      <c r="ID521" s="0"/>
      <c r="IE521" s="0"/>
      <c r="IF521" s="0"/>
      <c r="IG521" s="0"/>
      <c r="IH521" s="0"/>
      <c r="II521" s="0"/>
      <c r="IJ521" s="0"/>
      <c r="IK521" s="0"/>
      <c r="IL521" s="0"/>
      <c r="IM521" s="0"/>
      <c r="IN521" s="0"/>
      <c r="IO521" s="0"/>
      <c r="IP521" s="0"/>
      <c r="IQ521" s="0"/>
      <c r="IR521" s="0"/>
      <c r="IS521" s="0"/>
      <c r="IT521" s="0"/>
      <c r="IU521" s="0"/>
      <c r="IV521" s="0"/>
      <c r="IW521" s="0"/>
    </row>
    <row r="522" customFormat="false" ht="12.75" hidden="false" customHeight="false" outlineLevel="0" collapsed="false">
      <c r="A522" s="54"/>
      <c r="B522" s="55" t="s">
        <v>42</v>
      </c>
      <c r="C522" s="56"/>
      <c r="D522" s="57"/>
      <c r="E522" s="56" t="s">
        <v>1477</v>
      </c>
      <c r="F522" s="56" t="s">
        <v>1478</v>
      </c>
      <c r="G522" s="58" t="s">
        <v>60</v>
      </c>
      <c r="H522" s="58" t="n">
        <v>4284</v>
      </c>
      <c r="I522" s="57" t="n">
        <v>556</v>
      </c>
      <c r="J522" s="57" t="s">
        <v>46</v>
      </c>
      <c r="K522" s="57"/>
      <c r="L522" s="53" t="s">
        <v>47</v>
      </c>
      <c r="M522" s="56" t="s">
        <v>1477</v>
      </c>
      <c r="N522" s="0"/>
      <c r="O522" s="53" t="s">
        <v>76</v>
      </c>
      <c r="P522" s="60"/>
      <c r="Q522" s="53" t="n">
        <v>22</v>
      </c>
      <c r="R522" s="53" t="n">
        <v>22</v>
      </c>
      <c r="S522" s="61" t="n">
        <f aca="false">+R522-Q522</f>
        <v>0</v>
      </c>
      <c r="T522" s="47" t="s">
        <v>50</v>
      </c>
      <c r="U522" s="53" t="n">
        <v>21</v>
      </c>
      <c r="V522" s="53" t="n">
        <v>21</v>
      </c>
      <c r="W522" s="53" t="n">
        <v>11</v>
      </c>
      <c r="X522" s="53" t="n">
        <v>11</v>
      </c>
      <c r="Y522" s="46" t="n">
        <f aca="false">+X522-V522</f>
        <v>-10</v>
      </c>
      <c r="Z522" s="61" t="n">
        <f aca="false">+X522-W522</f>
        <v>0</v>
      </c>
      <c r="AA522" s="47" t="s">
        <v>69</v>
      </c>
      <c r="AB522" s="71"/>
      <c r="AD522" s="62" t="n">
        <v>369996</v>
      </c>
      <c r="AE522" s="62" t="n">
        <v>130551</v>
      </c>
      <c r="AF522" s="63" t="s">
        <v>52</v>
      </c>
      <c r="AG522" s="64" t="n">
        <v>0.33</v>
      </c>
      <c r="AH522" s="65" t="n">
        <v>9904</v>
      </c>
      <c r="AI522" s="66" t="s">
        <v>71</v>
      </c>
      <c r="AJ522" s="66" t="s">
        <v>4</v>
      </c>
      <c r="AK522" s="57" t="s">
        <v>1479</v>
      </c>
      <c r="AL522" s="0"/>
      <c r="AM522" s="0"/>
      <c r="AN522" s="0"/>
      <c r="AO522" s="0"/>
      <c r="AP522" s="0"/>
      <c r="AQ522" s="0"/>
      <c r="AR522" s="0"/>
      <c r="AS522" s="0"/>
      <c r="AT522" s="0"/>
      <c r="AU522" s="0"/>
      <c r="AV522" s="0"/>
      <c r="AW522" s="0"/>
      <c r="AX522" s="0"/>
      <c r="AY522" s="0"/>
      <c r="AZ522" s="0"/>
      <c r="BA522" s="0"/>
      <c r="BB522" s="0"/>
      <c r="BC522" s="0"/>
      <c r="BD522" s="0"/>
      <c r="BE522" s="0"/>
      <c r="BF522" s="0"/>
      <c r="BG522" s="0"/>
      <c r="BH522" s="0"/>
      <c r="BI522" s="0"/>
      <c r="BJ522" s="0"/>
      <c r="BK522" s="0"/>
      <c r="BL522" s="0"/>
      <c r="BM522" s="0"/>
      <c r="BN522" s="0"/>
      <c r="BO522" s="0"/>
      <c r="BP522" s="0"/>
      <c r="BQ522" s="0"/>
      <c r="BR522" s="0"/>
      <c r="BS522" s="0"/>
      <c r="BT522" s="0"/>
      <c r="BU522" s="0"/>
      <c r="BV522" s="0"/>
      <c r="BW522" s="0"/>
      <c r="BX522" s="0"/>
      <c r="BY522" s="0"/>
      <c r="BZ522" s="0"/>
      <c r="CA522" s="0"/>
      <c r="CB522" s="0"/>
      <c r="CC522" s="0"/>
      <c r="CD522" s="0"/>
      <c r="CE522" s="0"/>
      <c r="CF522" s="0"/>
      <c r="CG522" s="0"/>
      <c r="CH522" s="0"/>
      <c r="CI522" s="0"/>
      <c r="CJ522" s="0"/>
      <c r="CK522" s="0"/>
      <c r="CL522" s="0"/>
      <c r="CM522" s="0"/>
      <c r="CN522" s="0"/>
      <c r="CO522" s="0"/>
      <c r="CP522" s="0"/>
      <c r="CQ522" s="0"/>
      <c r="CR522" s="0"/>
      <c r="CS522" s="0"/>
      <c r="CT522" s="0"/>
      <c r="CU522" s="0"/>
      <c r="CV522" s="0"/>
      <c r="CW522" s="0"/>
      <c r="CX522" s="0"/>
      <c r="CY522" s="0"/>
      <c r="CZ522" s="0"/>
      <c r="DA522" s="0"/>
      <c r="DB522" s="0"/>
      <c r="DC522" s="0"/>
      <c r="DD522" s="0"/>
      <c r="DE522" s="0"/>
      <c r="DF522" s="0"/>
      <c r="DG522" s="0"/>
      <c r="DH522" s="0"/>
      <c r="DI522" s="0"/>
      <c r="DJ522" s="0"/>
      <c r="DK522" s="0"/>
      <c r="DL522" s="0"/>
      <c r="DM522" s="0"/>
      <c r="DN522" s="0"/>
      <c r="DO522" s="0"/>
      <c r="DP522" s="0"/>
      <c r="DQ522" s="0"/>
      <c r="DR522" s="0"/>
      <c r="DS522" s="0"/>
      <c r="DT522" s="0"/>
      <c r="DU522" s="0"/>
      <c r="DV522" s="0"/>
      <c r="DW522" s="0"/>
      <c r="DX522" s="0"/>
      <c r="DY522" s="0"/>
      <c r="DZ522" s="0"/>
      <c r="EA522" s="0"/>
      <c r="EB522" s="0"/>
      <c r="EC522" s="0"/>
      <c r="ED522" s="0"/>
      <c r="EE522" s="0"/>
      <c r="EF522" s="0"/>
      <c r="EG522" s="0"/>
      <c r="EH522" s="0"/>
      <c r="EI522" s="0"/>
      <c r="EJ522" s="0"/>
      <c r="EK522" s="0"/>
      <c r="EL522" s="0"/>
      <c r="EM522" s="0"/>
      <c r="EN522" s="0"/>
      <c r="EO522" s="0"/>
      <c r="EP522" s="0"/>
      <c r="EQ522" s="0"/>
      <c r="ER522" s="0"/>
      <c r="ES522" s="0"/>
      <c r="ET522" s="0"/>
      <c r="EU522" s="0"/>
      <c r="EV522" s="0"/>
      <c r="EW522" s="0"/>
      <c r="EX522" s="0"/>
      <c r="EY522" s="0"/>
      <c r="EZ522" s="0"/>
      <c r="FA522" s="0"/>
      <c r="FB522" s="0"/>
      <c r="FC522" s="0"/>
      <c r="FD522" s="0"/>
      <c r="FE522" s="0"/>
      <c r="FF522" s="0"/>
      <c r="FG522" s="0"/>
      <c r="FH522" s="0"/>
      <c r="FI522" s="0"/>
      <c r="FJ522" s="0"/>
      <c r="FK522" s="0"/>
      <c r="FL522" s="0"/>
      <c r="FM522" s="0"/>
      <c r="FN522" s="0"/>
      <c r="FO522" s="0"/>
      <c r="FP522" s="0"/>
      <c r="FQ522" s="0"/>
      <c r="FR522" s="0"/>
      <c r="FS522" s="0"/>
      <c r="FT522" s="0"/>
      <c r="FU522" s="0"/>
      <c r="FV522" s="0"/>
      <c r="FW522" s="0"/>
      <c r="FX522" s="0"/>
      <c r="FY522" s="0"/>
      <c r="FZ522" s="0"/>
      <c r="GA522" s="0"/>
      <c r="GB522" s="0"/>
      <c r="GC522" s="0"/>
      <c r="GD522" s="0"/>
      <c r="GE522" s="0"/>
      <c r="GF522" s="0"/>
      <c r="GG522" s="0"/>
      <c r="GH522" s="0"/>
      <c r="GI522" s="0"/>
      <c r="GJ522" s="0"/>
      <c r="GK522" s="0"/>
      <c r="GL522" s="0"/>
      <c r="GM522" s="0"/>
      <c r="GN522" s="0"/>
      <c r="GO522" s="0"/>
      <c r="GP522" s="0"/>
      <c r="GQ522" s="0"/>
      <c r="GR522" s="0"/>
      <c r="GS522" s="0"/>
      <c r="GT522" s="0"/>
      <c r="GU522" s="0"/>
      <c r="GV522" s="0"/>
      <c r="GW522" s="0"/>
      <c r="GX522" s="0"/>
      <c r="GY522" s="0"/>
      <c r="GZ522" s="0"/>
      <c r="HA522" s="0"/>
      <c r="HB522" s="0"/>
      <c r="HC522" s="0"/>
      <c r="HD522" s="0"/>
      <c r="HE522" s="0"/>
      <c r="HF522" s="0"/>
      <c r="HG522" s="0"/>
      <c r="HH522" s="0"/>
      <c r="HI522" s="0"/>
      <c r="HJ522" s="0"/>
      <c r="HK522" s="0"/>
      <c r="HL522" s="0"/>
      <c r="HM522" s="0"/>
      <c r="HN522" s="0"/>
      <c r="HO522" s="0"/>
      <c r="HP522" s="0"/>
      <c r="HQ522" s="0"/>
      <c r="HR522" s="0"/>
      <c r="HS522" s="0"/>
      <c r="HT522" s="0"/>
      <c r="HU522" s="0"/>
      <c r="HV522" s="0"/>
      <c r="HW522" s="0"/>
      <c r="HX522" s="0"/>
      <c r="HY522" s="0"/>
      <c r="HZ522" s="0"/>
      <c r="IA522" s="0"/>
      <c r="IB522" s="0"/>
      <c r="IC522" s="0"/>
      <c r="ID522" s="0"/>
      <c r="IE522" s="0"/>
      <c r="IF522" s="0"/>
      <c r="IG522" s="0"/>
      <c r="IH522" s="0"/>
      <c r="II522" s="0"/>
      <c r="IJ522" s="0"/>
      <c r="IK522" s="0"/>
      <c r="IL522" s="0"/>
      <c r="IM522" s="0"/>
      <c r="IN522" s="0"/>
      <c r="IO522" s="0"/>
      <c r="IP522" s="0"/>
      <c r="IQ522" s="0"/>
      <c r="IR522" s="0"/>
      <c r="IS522" s="0"/>
      <c r="IT522" s="0"/>
      <c r="IU522" s="0"/>
      <c r="IV522" s="0"/>
      <c r="IW522" s="0"/>
    </row>
    <row r="523" customFormat="false" ht="12.75" hidden="false" customHeight="false" outlineLevel="0" collapsed="false">
      <c r="A523" s="43"/>
      <c r="B523" s="11" t="s">
        <v>42</v>
      </c>
      <c r="E523" s="3" t="s">
        <v>1480</v>
      </c>
      <c r="F523" s="3" t="s">
        <v>1481</v>
      </c>
      <c r="G523" s="6" t="s">
        <v>60</v>
      </c>
      <c r="H523" s="6" t="n">
        <v>566</v>
      </c>
      <c r="I523" s="4" t="n">
        <v>555</v>
      </c>
      <c r="J523" s="4" t="s">
        <v>46</v>
      </c>
      <c r="L523" s="1" t="s">
        <v>47</v>
      </c>
      <c r="M523" s="3" t="s">
        <v>1482</v>
      </c>
      <c r="N523" s="45"/>
      <c r="O523" s="1" t="s">
        <v>76</v>
      </c>
      <c r="Q523" s="74" t="n">
        <v>0</v>
      </c>
      <c r="R523" s="1" t="n">
        <v>329</v>
      </c>
      <c r="S523" s="14" t="n">
        <f aca="false">+R523-Q523</f>
        <v>329</v>
      </c>
      <c r="T523" s="15" t="s">
        <v>224</v>
      </c>
      <c r="U523" s="74" t="n">
        <v>690</v>
      </c>
      <c r="V523" s="74" t="n">
        <v>690</v>
      </c>
      <c r="W523" s="74" t="n">
        <v>252</v>
      </c>
      <c r="X523" s="74" t="n">
        <v>252</v>
      </c>
      <c r="Y523" s="46" t="n">
        <f aca="false">+X523-V523</f>
        <v>-438</v>
      </c>
      <c r="Z523" s="14" t="n">
        <f aca="false">+X523-W523</f>
        <v>0</v>
      </c>
      <c r="AA523" s="15" t="s">
        <v>63</v>
      </c>
      <c r="AB523" s="48"/>
      <c r="AC523" s="45"/>
      <c r="AD523" s="45"/>
      <c r="AE523" s="5" t="n">
        <v>138542</v>
      </c>
      <c r="AF523" s="49" t="s">
        <v>52</v>
      </c>
      <c r="AG523" s="50"/>
      <c r="AH523" s="51"/>
      <c r="AI523" s="52"/>
      <c r="AJ523" s="52" t="s">
        <v>4</v>
      </c>
      <c r="AK523" s="4" t="s">
        <v>1483</v>
      </c>
      <c r="AL523" s="0"/>
      <c r="AM523" s="0"/>
      <c r="AN523" s="0"/>
      <c r="AO523" s="0"/>
      <c r="AP523" s="0"/>
      <c r="AQ523" s="0"/>
      <c r="AR523" s="0"/>
      <c r="AS523" s="0"/>
      <c r="AT523" s="0"/>
      <c r="AU523" s="0"/>
      <c r="AV523" s="0"/>
      <c r="AW523" s="0"/>
      <c r="AX523" s="0"/>
      <c r="AY523" s="0"/>
      <c r="AZ523" s="0"/>
      <c r="BA523" s="0"/>
      <c r="BB523" s="0"/>
      <c r="BC523" s="0"/>
      <c r="BD523" s="0"/>
      <c r="BE523" s="0"/>
      <c r="BF523" s="0"/>
      <c r="BG523" s="0"/>
      <c r="BH523" s="0"/>
      <c r="BI523" s="0"/>
      <c r="BJ523" s="0"/>
      <c r="BK523" s="0"/>
      <c r="BL523" s="0"/>
      <c r="BM523" s="0"/>
      <c r="BN523" s="0"/>
      <c r="BO523" s="0"/>
      <c r="BP523" s="0"/>
      <c r="BQ523" s="0"/>
      <c r="BR523" s="0"/>
      <c r="BS523" s="0"/>
      <c r="BT523" s="0"/>
      <c r="BU523" s="0"/>
      <c r="BV523" s="0"/>
      <c r="BW523" s="0"/>
      <c r="BX523" s="0"/>
      <c r="BY523" s="0"/>
      <c r="BZ523" s="0"/>
      <c r="CA523" s="0"/>
      <c r="CB523" s="0"/>
      <c r="CC523" s="0"/>
      <c r="CD523" s="0"/>
      <c r="CE523" s="0"/>
      <c r="CF523" s="0"/>
      <c r="CG523" s="0"/>
      <c r="CH523" s="0"/>
      <c r="CI523" s="0"/>
      <c r="CJ523" s="0"/>
      <c r="CK523" s="0"/>
      <c r="CL523" s="0"/>
      <c r="CM523" s="0"/>
      <c r="CN523" s="0"/>
      <c r="CO523" s="0"/>
      <c r="CP523" s="0"/>
      <c r="CQ523" s="0"/>
      <c r="CR523" s="0"/>
      <c r="CS523" s="0"/>
      <c r="CT523" s="0"/>
      <c r="CU523" s="0"/>
      <c r="CV523" s="0"/>
      <c r="CW523" s="0"/>
      <c r="CX523" s="0"/>
      <c r="CY523" s="0"/>
      <c r="CZ523" s="0"/>
      <c r="DA523" s="0"/>
      <c r="DB523" s="0"/>
      <c r="DC523" s="0"/>
      <c r="DD523" s="0"/>
      <c r="DE523" s="0"/>
      <c r="DF523" s="0"/>
      <c r="DG523" s="0"/>
      <c r="DH523" s="0"/>
      <c r="DI523" s="0"/>
      <c r="DJ523" s="0"/>
      <c r="DK523" s="0"/>
      <c r="DL523" s="0"/>
      <c r="DM523" s="0"/>
      <c r="DN523" s="0"/>
      <c r="DO523" s="0"/>
      <c r="DP523" s="0"/>
      <c r="DQ523" s="0"/>
      <c r="DR523" s="0"/>
      <c r="DS523" s="0"/>
      <c r="DT523" s="0"/>
      <c r="DU523" s="0"/>
      <c r="DV523" s="0"/>
      <c r="DW523" s="0"/>
      <c r="DX523" s="0"/>
      <c r="DY523" s="0"/>
      <c r="DZ523" s="0"/>
      <c r="EA523" s="0"/>
      <c r="EB523" s="0"/>
      <c r="EC523" s="0"/>
      <c r="ED523" s="0"/>
      <c r="EE523" s="0"/>
      <c r="EF523" s="0"/>
      <c r="EG523" s="0"/>
      <c r="EH523" s="0"/>
      <c r="EI523" s="0"/>
      <c r="EJ523" s="0"/>
      <c r="EK523" s="0"/>
      <c r="EL523" s="0"/>
      <c r="EM523" s="0"/>
      <c r="EN523" s="0"/>
      <c r="EO523" s="0"/>
      <c r="EP523" s="0"/>
      <c r="EQ523" s="0"/>
      <c r="ER523" s="0"/>
      <c r="ES523" s="0"/>
      <c r="ET523" s="0"/>
      <c r="EU523" s="0"/>
      <c r="EV523" s="0"/>
      <c r="EW523" s="0"/>
      <c r="EX523" s="0"/>
      <c r="EY523" s="0"/>
      <c r="EZ523" s="0"/>
      <c r="FA523" s="0"/>
      <c r="FB523" s="0"/>
      <c r="FC523" s="0"/>
      <c r="FD523" s="0"/>
      <c r="FE523" s="0"/>
      <c r="FF523" s="0"/>
      <c r="FG523" s="0"/>
      <c r="FH523" s="0"/>
      <c r="FI523" s="0"/>
      <c r="FJ523" s="0"/>
      <c r="FK523" s="0"/>
      <c r="FL523" s="0"/>
      <c r="FM523" s="0"/>
      <c r="FN523" s="0"/>
      <c r="FO523" s="0"/>
      <c r="FP523" s="0"/>
      <c r="FQ523" s="0"/>
      <c r="FR523" s="0"/>
      <c r="FS523" s="0"/>
      <c r="FT523" s="0"/>
      <c r="FU523" s="0"/>
      <c r="FV523" s="0"/>
      <c r="FW523" s="0"/>
      <c r="FX523" s="0"/>
      <c r="FY523" s="0"/>
      <c r="FZ523" s="0"/>
      <c r="GA523" s="0"/>
      <c r="GB523" s="0"/>
      <c r="GC523" s="0"/>
      <c r="GD523" s="0"/>
      <c r="GE523" s="0"/>
      <c r="GF523" s="0"/>
      <c r="GG523" s="0"/>
      <c r="GH523" s="0"/>
      <c r="GI523" s="0"/>
      <c r="GJ523" s="0"/>
      <c r="GK523" s="0"/>
      <c r="GL523" s="0"/>
      <c r="GM523" s="0"/>
      <c r="GN523" s="0"/>
      <c r="GO523" s="0"/>
      <c r="GP523" s="0"/>
      <c r="GQ523" s="0"/>
      <c r="GR523" s="0"/>
      <c r="GS523" s="0"/>
      <c r="GT523" s="0"/>
      <c r="GU523" s="0"/>
      <c r="GV523" s="0"/>
      <c r="GW523" s="0"/>
      <c r="GX523" s="0"/>
      <c r="GY523" s="0"/>
      <c r="GZ523" s="0"/>
      <c r="HA523" s="0"/>
      <c r="HB523" s="0"/>
      <c r="HC523" s="0"/>
      <c r="HD523" s="0"/>
      <c r="HE523" s="0"/>
      <c r="HF523" s="0"/>
      <c r="HG523" s="0"/>
      <c r="HH523" s="0"/>
      <c r="HI523" s="0"/>
      <c r="HJ523" s="0"/>
      <c r="HK523" s="0"/>
      <c r="HL523" s="0"/>
      <c r="HM523" s="0"/>
      <c r="HN523" s="0"/>
      <c r="HO523" s="0"/>
      <c r="HP523" s="0"/>
      <c r="HQ523" s="0"/>
      <c r="HR523" s="0"/>
      <c r="HS523" s="0"/>
      <c r="HT523" s="0"/>
      <c r="HU523" s="0"/>
      <c r="HV523" s="0"/>
      <c r="HW523" s="0"/>
      <c r="HX523" s="0"/>
      <c r="HY523" s="0"/>
      <c r="HZ523" s="0"/>
      <c r="IA523" s="0"/>
      <c r="IB523" s="0"/>
      <c r="IC523" s="0"/>
      <c r="ID523" s="0"/>
      <c r="IE523" s="0"/>
      <c r="IF523" s="0"/>
      <c r="IG523" s="0"/>
      <c r="IH523" s="0"/>
      <c r="II523" s="0"/>
      <c r="IJ523" s="0"/>
      <c r="IK523" s="0"/>
      <c r="IL523" s="0"/>
      <c r="IM523" s="0"/>
      <c r="IN523" s="0"/>
      <c r="IO523" s="0"/>
      <c r="IP523" s="0"/>
      <c r="IQ523" s="0"/>
      <c r="IR523" s="0"/>
      <c r="IS523" s="0"/>
      <c r="IT523" s="0"/>
      <c r="IU523" s="0"/>
      <c r="IV523" s="0"/>
      <c r="IW523" s="0"/>
    </row>
    <row r="524" customFormat="false" ht="12.75" hidden="true" customHeight="false" outlineLevel="0" collapsed="false">
      <c r="A524" s="54"/>
      <c r="B524" s="154"/>
      <c r="C524" s="70"/>
      <c r="D524" s="53"/>
      <c r="E524" s="70" t="s">
        <v>1484</v>
      </c>
      <c r="F524" s="70"/>
      <c r="G524" s="58"/>
      <c r="H524" s="62"/>
      <c r="I524" s="53"/>
      <c r="J524" s="79"/>
      <c r="K524" s="53"/>
      <c r="L524" s="70"/>
      <c r="M524" s="70"/>
      <c r="N524" s="53"/>
      <c r="O524" s="53"/>
      <c r="P524" s="60"/>
      <c r="Q524" s="61"/>
      <c r="R524" s="61"/>
      <c r="S524" s="61"/>
      <c r="T524" s="47"/>
      <c r="U524" s="61"/>
      <c r="V524" s="61"/>
      <c r="W524" s="61"/>
      <c r="X524" s="61"/>
      <c r="Y524" s="61"/>
      <c r="Z524" s="61"/>
      <c r="AA524" s="47"/>
      <c r="AB524" s="155"/>
      <c r="AD524" s="108"/>
      <c r="AE524" s="62"/>
      <c r="AF524" s="59"/>
      <c r="AG524" s="64"/>
      <c r="AH524" s="80"/>
      <c r="AI524" s="109"/>
      <c r="AJ524" s="109"/>
      <c r="AK524" s="53"/>
      <c r="AL524" s="0"/>
      <c r="AM524" s="0"/>
      <c r="AN524" s="0"/>
      <c r="AO524" s="0"/>
      <c r="AP524" s="0"/>
      <c r="AQ524" s="0"/>
      <c r="AR524" s="0"/>
      <c r="AS524" s="0"/>
      <c r="AT524" s="0"/>
      <c r="AU524" s="0"/>
      <c r="AV524" s="0"/>
      <c r="AW524" s="0"/>
      <c r="AX524" s="0"/>
      <c r="AY524" s="0"/>
      <c r="AZ524" s="0"/>
      <c r="BA524" s="0"/>
      <c r="BB524" s="0"/>
      <c r="BC524" s="0"/>
      <c r="BD524" s="0"/>
      <c r="BE524" s="0"/>
      <c r="BF524" s="0"/>
      <c r="BG524" s="0"/>
      <c r="BH524" s="0"/>
      <c r="BI524" s="0"/>
      <c r="BJ524" s="0"/>
      <c r="BK524" s="0"/>
      <c r="BL524" s="0"/>
      <c r="BM524" s="0"/>
      <c r="BN524" s="0"/>
      <c r="BO524" s="0"/>
      <c r="BP524" s="0"/>
      <c r="BQ524" s="0"/>
      <c r="BR524" s="0"/>
      <c r="BS524" s="0"/>
      <c r="BT524" s="0"/>
      <c r="BU524" s="0"/>
      <c r="BV524" s="0"/>
      <c r="BW524" s="0"/>
      <c r="BX524" s="0"/>
      <c r="BY524" s="0"/>
      <c r="BZ524" s="0"/>
      <c r="CA524" s="0"/>
      <c r="CB524" s="0"/>
      <c r="CC524" s="0"/>
      <c r="CD524" s="0"/>
      <c r="CE524" s="0"/>
      <c r="CF524" s="0"/>
      <c r="CG524" s="0"/>
      <c r="CH524" s="0"/>
      <c r="CI524" s="0"/>
      <c r="CJ524" s="0"/>
      <c r="CK524" s="0"/>
      <c r="CL524" s="0"/>
      <c r="CM524" s="0"/>
      <c r="CN524" s="0"/>
      <c r="CO524" s="0"/>
      <c r="CP524" s="0"/>
      <c r="CQ524" s="0"/>
      <c r="CR524" s="0"/>
      <c r="CS524" s="0"/>
      <c r="CT524" s="0"/>
      <c r="CU524" s="0"/>
      <c r="CV524" s="0"/>
      <c r="CW524" s="0"/>
      <c r="CX524" s="0"/>
      <c r="CY524" s="0"/>
      <c r="CZ524" s="0"/>
      <c r="DA524" s="0"/>
      <c r="DB524" s="0"/>
      <c r="DC524" s="0"/>
      <c r="DD524" s="0"/>
      <c r="DE524" s="0"/>
      <c r="DF524" s="0"/>
      <c r="DG524" s="0"/>
      <c r="DH524" s="0"/>
      <c r="DI524" s="0"/>
      <c r="DJ524" s="0"/>
      <c r="DK524" s="0"/>
      <c r="DL524" s="0"/>
      <c r="DM524" s="0"/>
      <c r="DN524" s="0"/>
      <c r="DO524" s="0"/>
      <c r="DP524" s="0"/>
      <c r="DQ524" s="0"/>
      <c r="DR524" s="0"/>
      <c r="DS524" s="0"/>
      <c r="DT524" s="0"/>
      <c r="DU524" s="0"/>
      <c r="DV524" s="0"/>
      <c r="DW524" s="0"/>
      <c r="DX524" s="0"/>
      <c r="DY524" s="0"/>
      <c r="DZ524" s="0"/>
      <c r="EA524" s="0"/>
      <c r="EB524" s="0"/>
      <c r="EC524" s="0"/>
      <c r="ED524" s="0"/>
      <c r="EE524" s="0"/>
      <c r="EF524" s="0"/>
      <c r="EG524" s="0"/>
      <c r="EH524" s="0"/>
      <c r="EI524" s="0"/>
      <c r="EJ524" s="0"/>
      <c r="EK524" s="0"/>
      <c r="EL524" s="0"/>
      <c r="EM524" s="0"/>
      <c r="EN524" s="0"/>
      <c r="EO524" s="0"/>
      <c r="EP524" s="0"/>
      <c r="EQ524" s="0"/>
      <c r="ER524" s="0"/>
      <c r="ES524" s="0"/>
      <c r="ET524" s="0"/>
      <c r="EU524" s="0"/>
      <c r="EV524" s="0"/>
      <c r="EW524" s="0"/>
      <c r="EX524" s="0"/>
      <c r="EY524" s="0"/>
      <c r="EZ524" s="0"/>
      <c r="FA524" s="0"/>
      <c r="FB524" s="0"/>
      <c r="FC524" s="0"/>
      <c r="FD524" s="0"/>
      <c r="FE524" s="0"/>
      <c r="FF524" s="0"/>
      <c r="FG524" s="0"/>
      <c r="FH524" s="0"/>
      <c r="FI524" s="0"/>
      <c r="FJ524" s="0"/>
      <c r="FK524" s="0"/>
      <c r="FL524" s="0"/>
      <c r="FM524" s="0"/>
      <c r="FN524" s="0"/>
      <c r="FO524" s="0"/>
      <c r="FP524" s="0"/>
      <c r="FQ524" s="0"/>
      <c r="FR524" s="0"/>
      <c r="FS524" s="0"/>
      <c r="FT524" s="0"/>
      <c r="FU524" s="0"/>
      <c r="FV524" s="0"/>
      <c r="FW524" s="0"/>
      <c r="FX524" s="0"/>
      <c r="FY524" s="0"/>
      <c r="FZ524" s="0"/>
      <c r="GA524" s="0"/>
      <c r="GB524" s="0"/>
      <c r="GC524" s="0"/>
      <c r="GD524" s="0"/>
      <c r="GE524" s="0"/>
      <c r="GF524" s="0"/>
      <c r="GG524" s="0"/>
      <c r="GH524" s="0"/>
      <c r="GI524" s="0"/>
      <c r="GJ524" s="0"/>
      <c r="GK524" s="0"/>
      <c r="GL524" s="0"/>
      <c r="GM524" s="0"/>
      <c r="GN524" s="0"/>
      <c r="GO524" s="0"/>
      <c r="GP524" s="0"/>
      <c r="GQ524" s="0"/>
      <c r="GR524" s="0"/>
      <c r="GS524" s="0"/>
      <c r="GT524" s="0"/>
      <c r="GU524" s="0"/>
      <c r="GV524" s="0"/>
      <c r="GW524" s="0"/>
      <c r="GX524" s="0"/>
      <c r="GY524" s="0"/>
      <c r="GZ524" s="0"/>
      <c r="HA524" s="0"/>
      <c r="HB524" s="0"/>
      <c r="HC524" s="0"/>
      <c r="HD524" s="0"/>
      <c r="HE524" s="0"/>
      <c r="HF524" s="0"/>
      <c r="HG524" s="0"/>
      <c r="HH524" s="0"/>
      <c r="HI524" s="0"/>
      <c r="HJ524" s="0"/>
      <c r="HK524" s="0"/>
      <c r="HL524" s="0"/>
      <c r="HM524" s="0"/>
      <c r="HN524" s="0"/>
      <c r="HO524" s="0"/>
      <c r="HP524" s="0"/>
      <c r="HQ524" s="0"/>
      <c r="HR524" s="0"/>
      <c r="HS524" s="0"/>
      <c r="HT524" s="0"/>
      <c r="HU524" s="0"/>
      <c r="HV524" s="0"/>
      <c r="HW524" s="0"/>
      <c r="HX524" s="0"/>
      <c r="HY524" s="0"/>
      <c r="HZ524" s="0"/>
      <c r="IA524" s="0"/>
      <c r="IB524" s="0"/>
      <c r="IC524" s="0"/>
      <c r="ID524" s="0"/>
      <c r="IE524" s="0"/>
      <c r="IF524" s="0"/>
      <c r="IG524" s="0"/>
      <c r="IH524" s="0"/>
      <c r="II524" s="0"/>
      <c r="IJ524" s="0"/>
      <c r="IK524" s="0"/>
      <c r="IL524" s="0"/>
      <c r="IM524" s="0"/>
      <c r="IN524" s="0"/>
      <c r="IO524" s="0"/>
      <c r="IP524" s="0"/>
      <c r="IQ524" s="0"/>
      <c r="IR524" s="0"/>
      <c r="IS524" s="0"/>
      <c r="IT524" s="0"/>
      <c r="IU524" s="0"/>
      <c r="IV524" s="0"/>
      <c r="IW524" s="0"/>
    </row>
    <row r="525" customFormat="false" ht="12.75" hidden="false" customHeight="false" outlineLevel="0" collapsed="false">
      <c r="A525" s="54"/>
      <c r="B525" s="154"/>
      <c r="C525" s="70"/>
      <c r="D525" s="53"/>
      <c r="E525" s="70"/>
      <c r="F525" s="70"/>
      <c r="G525" s="58"/>
      <c r="H525" s="62"/>
      <c r="I525" s="53"/>
      <c r="J525" s="79"/>
      <c r="K525" s="53"/>
      <c r="L525" s="70"/>
      <c r="M525" s="70"/>
      <c r="N525" s="53"/>
      <c r="O525" s="53"/>
      <c r="P525" s="60"/>
      <c r="Q525" s="61"/>
      <c r="R525" s="61"/>
      <c r="S525" s="61"/>
      <c r="T525" s="47"/>
      <c r="U525" s="61"/>
      <c r="V525" s="61"/>
      <c r="W525" s="61"/>
      <c r="X525" s="61"/>
      <c r="Y525" s="61"/>
      <c r="Z525" s="61"/>
      <c r="AA525" s="47"/>
      <c r="AB525" s="155"/>
      <c r="AD525" s="62"/>
      <c r="AE525" s="62"/>
      <c r="AF525" s="59"/>
      <c r="AG525" s="64"/>
      <c r="AH525" s="80"/>
      <c r="AI525" s="109"/>
      <c r="AJ525" s="109"/>
      <c r="AK525" s="53"/>
      <c r="AL525" s="0"/>
      <c r="AM525" s="0"/>
      <c r="AN525" s="0"/>
      <c r="AO525" s="0"/>
      <c r="AP525" s="0"/>
      <c r="AQ525" s="0"/>
      <c r="AR525" s="0"/>
      <c r="AS525" s="0"/>
      <c r="AT525" s="0"/>
      <c r="AU525" s="0"/>
      <c r="AV525" s="0"/>
      <c r="AW525" s="0"/>
      <c r="AX525" s="0"/>
      <c r="AY525" s="0"/>
      <c r="AZ525" s="0"/>
      <c r="BA525" s="0"/>
      <c r="BB525" s="0"/>
      <c r="BC525" s="0"/>
      <c r="BD525" s="0"/>
      <c r="BE525" s="0"/>
      <c r="BF525" s="0"/>
      <c r="BG525" s="0"/>
      <c r="BH525" s="0"/>
      <c r="BI525" s="0"/>
      <c r="BJ525" s="0"/>
      <c r="BK525" s="0"/>
      <c r="BL525" s="0"/>
      <c r="BM525" s="0"/>
      <c r="BN525" s="0"/>
      <c r="BO525" s="0"/>
      <c r="BP525" s="0"/>
      <c r="BQ525" s="0"/>
      <c r="BR525" s="0"/>
      <c r="BS525" s="0"/>
      <c r="BT525" s="0"/>
      <c r="BU525" s="0"/>
      <c r="BV525" s="0"/>
      <c r="BW525" s="0"/>
      <c r="BX525" s="0"/>
      <c r="BY525" s="0"/>
      <c r="BZ525" s="0"/>
      <c r="CA525" s="0"/>
      <c r="CB525" s="0"/>
      <c r="CC525" s="0"/>
      <c r="CD525" s="0"/>
      <c r="CE525" s="0"/>
      <c r="CF525" s="0"/>
      <c r="CG525" s="0"/>
      <c r="CH525" s="0"/>
      <c r="CI525" s="0"/>
      <c r="CJ525" s="0"/>
      <c r="CK525" s="0"/>
      <c r="CL525" s="0"/>
      <c r="CM525" s="0"/>
      <c r="CN525" s="0"/>
      <c r="CO525" s="0"/>
      <c r="CP525" s="0"/>
      <c r="CQ525" s="0"/>
      <c r="CR525" s="0"/>
      <c r="CS525" s="0"/>
      <c r="CT525" s="0"/>
      <c r="CU525" s="0"/>
      <c r="CV525" s="0"/>
      <c r="CW525" s="0"/>
      <c r="CX525" s="0"/>
      <c r="CY525" s="0"/>
      <c r="CZ525" s="0"/>
      <c r="DA525" s="0"/>
      <c r="DB525" s="0"/>
      <c r="DC525" s="0"/>
      <c r="DD525" s="0"/>
      <c r="DE525" s="0"/>
      <c r="DF525" s="0"/>
      <c r="DG525" s="0"/>
      <c r="DH525" s="0"/>
      <c r="DI525" s="0"/>
      <c r="DJ525" s="0"/>
      <c r="DK525" s="0"/>
      <c r="DL525" s="0"/>
      <c r="DM525" s="0"/>
      <c r="DN525" s="0"/>
      <c r="DO525" s="0"/>
      <c r="DP525" s="0"/>
      <c r="DQ525" s="0"/>
      <c r="DR525" s="0"/>
      <c r="DS525" s="0"/>
      <c r="DT525" s="0"/>
      <c r="DU525" s="0"/>
      <c r="DV525" s="0"/>
      <c r="DW525" s="0"/>
      <c r="DX525" s="0"/>
      <c r="DY525" s="0"/>
      <c r="DZ525" s="0"/>
      <c r="EA525" s="0"/>
      <c r="EB525" s="0"/>
      <c r="EC525" s="0"/>
      <c r="ED525" s="0"/>
      <c r="EE525" s="0"/>
      <c r="EF525" s="0"/>
      <c r="EG525" s="0"/>
      <c r="EH525" s="0"/>
      <c r="EI525" s="0"/>
      <c r="EJ525" s="0"/>
      <c r="EK525" s="0"/>
      <c r="EL525" s="0"/>
      <c r="EM525" s="0"/>
      <c r="EN525" s="0"/>
      <c r="EO525" s="0"/>
      <c r="EP525" s="0"/>
      <c r="EQ525" s="0"/>
      <c r="ER525" s="0"/>
      <c r="ES525" s="0"/>
      <c r="ET525" s="0"/>
      <c r="EU525" s="0"/>
      <c r="EV525" s="0"/>
      <c r="EW525" s="0"/>
      <c r="EX525" s="0"/>
      <c r="EY525" s="0"/>
      <c r="EZ525" s="0"/>
      <c r="FA525" s="0"/>
      <c r="FB525" s="0"/>
      <c r="FC525" s="0"/>
      <c r="FD525" s="0"/>
      <c r="FE525" s="0"/>
      <c r="FF525" s="0"/>
      <c r="FG525" s="0"/>
      <c r="FH525" s="0"/>
      <c r="FI525" s="0"/>
      <c r="FJ525" s="0"/>
      <c r="FK525" s="0"/>
      <c r="FL525" s="0"/>
      <c r="FM525" s="0"/>
      <c r="FN525" s="0"/>
      <c r="FO525" s="0"/>
      <c r="FP525" s="0"/>
      <c r="FQ525" s="0"/>
      <c r="FR525" s="0"/>
      <c r="FS525" s="0"/>
      <c r="FT525" s="0"/>
      <c r="FU525" s="0"/>
      <c r="FV525" s="0"/>
      <c r="FW525" s="0"/>
      <c r="FX525" s="0"/>
      <c r="FY525" s="0"/>
      <c r="FZ525" s="0"/>
      <c r="GA525" s="0"/>
      <c r="GB525" s="0"/>
      <c r="GC525" s="0"/>
      <c r="GD525" s="0"/>
      <c r="GE525" s="0"/>
      <c r="GF525" s="0"/>
      <c r="GG525" s="0"/>
      <c r="GH525" s="0"/>
      <c r="GI525" s="0"/>
      <c r="GJ525" s="0"/>
      <c r="GK525" s="0"/>
      <c r="GL525" s="0"/>
      <c r="GM525" s="0"/>
      <c r="GN525" s="0"/>
      <c r="GO525" s="0"/>
      <c r="GP525" s="0"/>
      <c r="GQ525" s="0"/>
      <c r="GR525" s="0"/>
      <c r="GS525" s="0"/>
      <c r="GT525" s="0"/>
      <c r="GU525" s="0"/>
      <c r="GV525" s="0"/>
      <c r="GW525" s="0"/>
      <c r="GX525" s="0"/>
      <c r="GY525" s="0"/>
      <c r="GZ525" s="0"/>
      <c r="HA525" s="0"/>
      <c r="HB525" s="0"/>
      <c r="HC525" s="0"/>
      <c r="HD525" s="0"/>
      <c r="HE525" s="0"/>
      <c r="HF525" s="0"/>
      <c r="HG525" s="0"/>
      <c r="HH525" s="0"/>
      <c r="HI525" s="0"/>
      <c r="HJ525" s="0"/>
      <c r="HK525" s="0"/>
      <c r="HL525" s="0"/>
      <c r="HM525" s="0"/>
      <c r="HN525" s="0"/>
      <c r="HO525" s="0"/>
      <c r="HP525" s="0"/>
      <c r="HQ525" s="0"/>
      <c r="HR525" s="0"/>
      <c r="HS525" s="0"/>
      <c r="HT525" s="0"/>
      <c r="HU525" s="0"/>
      <c r="HV525" s="0"/>
      <c r="HW525" s="0"/>
      <c r="HX525" s="0"/>
      <c r="HY525" s="0"/>
      <c r="HZ525" s="0"/>
      <c r="IA525" s="0"/>
      <c r="IB525" s="0"/>
      <c r="IC525" s="0"/>
      <c r="ID525" s="0"/>
      <c r="IE525" s="0"/>
      <c r="IF525" s="0"/>
      <c r="IG525" s="0"/>
      <c r="IH525" s="0"/>
      <c r="II525" s="0"/>
      <c r="IJ525" s="0"/>
      <c r="IK525" s="0"/>
      <c r="IL525" s="0"/>
      <c r="IM525" s="0"/>
      <c r="IN525" s="0"/>
      <c r="IO525" s="0"/>
      <c r="IP525" s="0"/>
      <c r="IQ525" s="0"/>
      <c r="IR525" s="0"/>
      <c r="IS525" s="0"/>
      <c r="IT525" s="0"/>
      <c r="IU525" s="0"/>
      <c r="IV525" s="0"/>
      <c r="IW525" s="0"/>
    </row>
    <row r="526" customFormat="false" ht="12.75" hidden="false" customHeight="false" outlineLevel="0" collapsed="false">
      <c r="A526" s="54"/>
      <c r="B526" s="156"/>
      <c r="C526" s="56"/>
      <c r="D526" s="57"/>
      <c r="E526" s="56"/>
      <c r="F526" s="56"/>
      <c r="G526" s="58"/>
      <c r="H526" s="58"/>
      <c r="I526" s="57"/>
      <c r="J526" s="57"/>
      <c r="K526" s="57"/>
      <c r="L526" s="53"/>
      <c r="M526" s="56"/>
      <c r="N526" s="0"/>
      <c r="O526" s="53"/>
      <c r="P526" s="157"/>
      <c r="Q526" s="53"/>
      <c r="R526" s="61"/>
      <c r="S526" s="157"/>
      <c r="T526" s="47"/>
      <c r="U526" s="53"/>
      <c r="V526" s="61"/>
      <c r="W526" s="53"/>
      <c r="X526" s="61"/>
      <c r="Y526" s="61"/>
      <c r="Z526" s="157"/>
      <c r="AA526" s="47"/>
      <c r="AB526" s="155"/>
      <c r="AD526" s="62"/>
      <c r="AE526" s="62"/>
      <c r="AF526" s="63"/>
      <c r="AG526" s="64"/>
      <c r="AH526" s="65"/>
      <c r="AI526" s="66"/>
      <c r="AJ526" s="66"/>
      <c r="AK526" s="57"/>
      <c r="AL526" s="0"/>
      <c r="AM526" s="0"/>
      <c r="AN526" s="0"/>
      <c r="AO526" s="0"/>
      <c r="AP526" s="0"/>
      <c r="AQ526" s="0"/>
      <c r="AR526" s="0"/>
      <c r="AS526" s="0"/>
      <c r="AT526" s="0"/>
      <c r="AU526" s="0"/>
      <c r="AV526" s="0"/>
      <c r="AW526" s="0"/>
      <c r="AX526" s="0"/>
      <c r="AY526" s="0"/>
      <c r="AZ526" s="0"/>
      <c r="BA526" s="0"/>
      <c r="BB526" s="0"/>
      <c r="BC526" s="0"/>
      <c r="BD526" s="0"/>
      <c r="BE526" s="0"/>
      <c r="BF526" s="0"/>
      <c r="BG526" s="0"/>
      <c r="BH526" s="0"/>
      <c r="BI526" s="0"/>
      <c r="BJ526" s="0"/>
      <c r="BK526" s="0"/>
      <c r="BL526" s="0"/>
      <c r="BM526" s="0"/>
      <c r="BN526" s="0"/>
      <c r="BO526" s="0"/>
      <c r="BP526" s="0"/>
      <c r="BQ526" s="0"/>
      <c r="BR526" s="0"/>
      <c r="BS526" s="0"/>
      <c r="BT526" s="0"/>
      <c r="BU526" s="0"/>
      <c r="BV526" s="0"/>
      <c r="BW526" s="0"/>
      <c r="BX526" s="0"/>
      <c r="BY526" s="0"/>
      <c r="BZ526" s="0"/>
      <c r="CA526" s="0"/>
      <c r="CB526" s="0"/>
      <c r="CC526" s="0"/>
      <c r="CD526" s="0"/>
      <c r="CE526" s="0"/>
      <c r="CF526" s="0"/>
      <c r="CG526" s="0"/>
      <c r="CH526" s="0"/>
      <c r="CI526" s="0"/>
      <c r="CJ526" s="0"/>
      <c r="CK526" s="0"/>
      <c r="CL526" s="0"/>
      <c r="CM526" s="0"/>
      <c r="CN526" s="0"/>
      <c r="CO526" s="0"/>
      <c r="CP526" s="0"/>
      <c r="CQ526" s="0"/>
      <c r="CR526" s="0"/>
      <c r="CS526" s="0"/>
      <c r="CT526" s="0"/>
      <c r="CU526" s="0"/>
      <c r="CV526" s="0"/>
      <c r="CW526" s="0"/>
      <c r="CX526" s="0"/>
      <c r="CY526" s="0"/>
      <c r="CZ526" s="0"/>
      <c r="DA526" s="0"/>
      <c r="DB526" s="0"/>
      <c r="DC526" s="0"/>
      <c r="DD526" s="0"/>
      <c r="DE526" s="0"/>
      <c r="DF526" s="0"/>
      <c r="DG526" s="0"/>
      <c r="DH526" s="0"/>
      <c r="DI526" s="0"/>
      <c r="DJ526" s="0"/>
      <c r="DK526" s="0"/>
      <c r="DL526" s="0"/>
      <c r="DM526" s="0"/>
      <c r="DN526" s="0"/>
      <c r="DO526" s="0"/>
      <c r="DP526" s="0"/>
      <c r="DQ526" s="0"/>
      <c r="DR526" s="0"/>
      <c r="DS526" s="0"/>
      <c r="DT526" s="0"/>
      <c r="DU526" s="0"/>
      <c r="DV526" s="0"/>
      <c r="DW526" s="0"/>
      <c r="DX526" s="0"/>
      <c r="DY526" s="0"/>
      <c r="DZ526" s="0"/>
      <c r="EA526" s="0"/>
      <c r="EB526" s="0"/>
      <c r="EC526" s="0"/>
      <c r="ED526" s="0"/>
      <c r="EE526" s="0"/>
      <c r="EF526" s="0"/>
      <c r="EG526" s="0"/>
      <c r="EH526" s="0"/>
      <c r="EI526" s="0"/>
      <c r="EJ526" s="0"/>
      <c r="EK526" s="0"/>
      <c r="EL526" s="0"/>
      <c r="EM526" s="0"/>
      <c r="EN526" s="0"/>
      <c r="EO526" s="0"/>
      <c r="EP526" s="0"/>
      <c r="EQ526" s="0"/>
      <c r="ER526" s="0"/>
      <c r="ES526" s="0"/>
      <c r="ET526" s="0"/>
      <c r="EU526" s="0"/>
      <c r="EV526" s="0"/>
      <c r="EW526" s="0"/>
      <c r="EX526" s="0"/>
      <c r="EY526" s="0"/>
      <c r="EZ526" s="0"/>
      <c r="FA526" s="0"/>
      <c r="FB526" s="0"/>
      <c r="FC526" s="0"/>
      <c r="FD526" s="0"/>
      <c r="FE526" s="0"/>
      <c r="FF526" s="0"/>
      <c r="FG526" s="0"/>
      <c r="FH526" s="0"/>
      <c r="FI526" s="0"/>
      <c r="FJ526" s="0"/>
      <c r="FK526" s="0"/>
      <c r="FL526" s="0"/>
      <c r="FM526" s="0"/>
      <c r="FN526" s="0"/>
      <c r="FO526" s="0"/>
      <c r="FP526" s="0"/>
      <c r="FQ526" s="0"/>
      <c r="FR526" s="0"/>
      <c r="FS526" s="0"/>
      <c r="FT526" s="0"/>
      <c r="FU526" s="0"/>
      <c r="FV526" s="0"/>
      <c r="FW526" s="0"/>
      <c r="FX526" s="0"/>
      <c r="FY526" s="0"/>
      <c r="FZ526" s="0"/>
      <c r="GA526" s="0"/>
      <c r="GB526" s="0"/>
      <c r="GC526" s="0"/>
      <c r="GD526" s="0"/>
      <c r="GE526" s="0"/>
      <c r="GF526" s="0"/>
      <c r="GG526" s="0"/>
      <c r="GH526" s="0"/>
      <c r="GI526" s="0"/>
      <c r="GJ526" s="0"/>
      <c r="GK526" s="0"/>
      <c r="GL526" s="0"/>
      <c r="GM526" s="0"/>
      <c r="GN526" s="0"/>
      <c r="GO526" s="0"/>
      <c r="GP526" s="0"/>
      <c r="GQ526" s="0"/>
      <c r="GR526" s="0"/>
      <c r="GS526" s="0"/>
      <c r="GT526" s="0"/>
      <c r="GU526" s="0"/>
      <c r="GV526" s="0"/>
      <c r="GW526" s="0"/>
      <c r="GX526" s="0"/>
      <c r="GY526" s="0"/>
      <c r="GZ526" s="0"/>
      <c r="HA526" s="0"/>
      <c r="HB526" s="0"/>
      <c r="HC526" s="0"/>
      <c r="HD526" s="0"/>
      <c r="HE526" s="0"/>
      <c r="HF526" s="0"/>
      <c r="HG526" s="0"/>
      <c r="HH526" s="0"/>
      <c r="HI526" s="0"/>
      <c r="HJ526" s="0"/>
      <c r="HK526" s="0"/>
      <c r="HL526" s="0"/>
      <c r="HM526" s="0"/>
      <c r="HN526" s="0"/>
      <c r="HO526" s="0"/>
      <c r="HP526" s="0"/>
      <c r="HQ526" s="0"/>
      <c r="HR526" s="0"/>
      <c r="HS526" s="0"/>
      <c r="HT526" s="0"/>
      <c r="HU526" s="0"/>
      <c r="HV526" s="0"/>
      <c r="HW526" s="0"/>
      <c r="HX526" s="0"/>
      <c r="HY526" s="0"/>
      <c r="HZ526" s="0"/>
      <c r="IA526" s="0"/>
      <c r="IB526" s="0"/>
      <c r="IC526" s="0"/>
      <c r="ID526" s="0"/>
      <c r="IE526" s="0"/>
      <c r="IF526" s="0"/>
      <c r="IG526" s="0"/>
      <c r="IH526" s="0"/>
      <c r="II526" s="0"/>
      <c r="IJ526" s="0"/>
      <c r="IK526" s="0"/>
      <c r="IL526" s="0"/>
      <c r="IM526" s="0"/>
      <c r="IN526" s="0"/>
      <c r="IO526" s="0"/>
      <c r="IP526" s="0"/>
      <c r="IQ526" s="0"/>
      <c r="IR526" s="0"/>
      <c r="IS526" s="0"/>
      <c r="IT526" s="0"/>
      <c r="IU526" s="0"/>
      <c r="IV526" s="0"/>
      <c r="IW526" s="0"/>
    </row>
    <row r="527" customFormat="false" ht="12.75" hidden="false" customHeight="false" outlineLevel="0" collapsed="false">
      <c r="A527" s="54"/>
      <c r="B527" s="156"/>
      <c r="C527" s="56"/>
      <c r="D527" s="57"/>
      <c r="E527" s="56"/>
      <c r="F527" s="56"/>
      <c r="G527" s="58"/>
      <c r="H527" s="58" t="n">
        <f aca="false">COUNTA(H5:H525)</f>
        <v>519</v>
      </c>
      <c r="I527" s="57"/>
      <c r="J527" s="57"/>
      <c r="K527" s="58" t="n">
        <f aca="false">COUNTA(K5:K525)</f>
        <v>34</v>
      </c>
      <c r="L527" s="53"/>
      <c r="M527" s="56"/>
      <c r="N527" s="0"/>
      <c r="O527" s="53"/>
      <c r="P527" s="61"/>
      <c r="Q527" s="61" t="n">
        <f aca="false">SUBTOTAL(9,Q5:Q526)</f>
        <v>535970</v>
      </c>
      <c r="R527" s="61" t="n">
        <f aca="false">SUBTOTAL(9,R5:R526)</f>
        <v>696870</v>
      </c>
      <c r="S527" s="61" t="n">
        <f aca="false">SUBTOTAL(9,S5:S526)</f>
        <v>160900</v>
      </c>
      <c r="T527" s="47"/>
      <c r="U527" s="61" t="n">
        <f aca="false">SUBTOTAL(9,U5:U526)</f>
        <v>615567</v>
      </c>
      <c r="V527" s="61" t="n">
        <f aca="false">SUBTOTAL(9,V5:V526)</f>
        <v>727911</v>
      </c>
      <c r="W527" s="61" t="n">
        <f aca="false">SUBTOTAL(9,W5:W526)</f>
        <v>703508</v>
      </c>
      <c r="X527" s="61" t="n">
        <f aca="false">SUBTOTAL(9,X5:X526)</f>
        <v>732053</v>
      </c>
      <c r="Y527" s="61" t="n">
        <f aca="false">SUBTOTAL(9,Y5:Y526)</f>
        <v>4142</v>
      </c>
      <c r="Z527" s="61" t="n">
        <f aca="false">SUBTOTAL(9,Z5:Z526)</f>
        <v>28563</v>
      </c>
      <c r="AA527" s="47"/>
      <c r="AB527" s="155"/>
      <c r="AD527" s="62"/>
      <c r="AE527" s="22"/>
      <c r="AF527" s="63"/>
      <c r="AG527" s="64"/>
      <c r="AH527" s="65"/>
      <c r="AI527" s="66"/>
      <c r="AJ527" s="66"/>
      <c r="AK527" s="57"/>
      <c r="AL527" s="0"/>
      <c r="AM527" s="0"/>
      <c r="AN527" s="0"/>
      <c r="AO527" s="0"/>
      <c r="AP527" s="0"/>
      <c r="AQ527" s="0"/>
      <c r="AR527" s="0"/>
      <c r="AS527" s="0"/>
      <c r="AT527" s="0"/>
      <c r="AU527" s="0"/>
      <c r="AV527" s="0"/>
      <c r="AW527" s="0"/>
      <c r="AX527" s="0"/>
      <c r="AY527" s="0"/>
      <c r="AZ527" s="0"/>
      <c r="BA527" s="0"/>
      <c r="BB527" s="0"/>
      <c r="BC527" s="0"/>
      <c r="BD527" s="0"/>
      <c r="BE527" s="0"/>
      <c r="BF527" s="0"/>
      <c r="BG527" s="0"/>
      <c r="BH527" s="0"/>
      <c r="BI527" s="0"/>
      <c r="BJ527" s="0"/>
      <c r="BK527" s="0"/>
      <c r="BL527" s="0"/>
      <c r="BM527" s="0"/>
      <c r="BN527" s="0"/>
      <c r="BO527" s="0"/>
      <c r="BP527" s="0"/>
      <c r="BQ527" s="0"/>
      <c r="BR527" s="0"/>
      <c r="BS527" s="0"/>
      <c r="BT527" s="0"/>
      <c r="BU527" s="0"/>
      <c r="BV527" s="0"/>
      <c r="BW527" s="0"/>
      <c r="BX527" s="0"/>
      <c r="BY527" s="0"/>
      <c r="BZ527" s="0"/>
      <c r="CA527" s="0"/>
      <c r="CB527" s="0"/>
      <c r="CC527" s="0"/>
      <c r="CD527" s="0"/>
      <c r="CE527" s="0"/>
      <c r="CF527" s="0"/>
      <c r="CG527" s="0"/>
      <c r="CH527" s="0"/>
      <c r="CI527" s="0"/>
      <c r="CJ527" s="0"/>
      <c r="CK527" s="0"/>
      <c r="CL527" s="0"/>
      <c r="CM527" s="0"/>
      <c r="CN527" s="0"/>
      <c r="CO527" s="0"/>
      <c r="CP527" s="0"/>
      <c r="CQ527" s="0"/>
      <c r="CR527" s="0"/>
      <c r="CS527" s="0"/>
      <c r="CT527" s="0"/>
      <c r="CU527" s="0"/>
      <c r="CV527" s="0"/>
      <c r="CW527" s="0"/>
      <c r="CX527" s="0"/>
      <c r="CY527" s="0"/>
      <c r="CZ527" s="0"/>
      <c r="DA527" s="0"/>
      <c r="DB527" s="0"/>
      <c r="DC527" s="0"/>
      <c r="DD527" s="0"/>
      <c r="DE527" s="0"/>
      <c r="DF527" s="0"/>
      <c r="DG527" s="0"/>
      <c r="DH527" s="0"/>
      <c r="DI527" s="0"/>
      <c r="DJ527" s="0"/>
      <c r="DK527" s="0"/>
      <c r="DL527" s="0"/>
      <c r="DM527" s="0"/>
      <c r="DN527" s="0"/>
      <c r="DO527" s="0"/>
      <c r="DP527" s="0"/>
      <c r="DQ527" s="0"/>
      <c r="DR527" s="0"/>
      <c r="DS527" s="0"/>
      <c r="DT527" s="0"/>
      <c r="DU527" s="0"/>
      <c r="DV527" s="0"/>
      <c r="DW527" s="0"/>
      <c r="DX527" s="0"/>
      <c r="DY527" s="0"/>
      <c r="DZ527" s="0"/>
      <c r="EA527" s="0"/>
      <c r="EB527" s="0"/>
      <c r="EC527" s="0"/>
      <c r="ED527" s="0"/>
      <c r="EE527" s="0"/>
      <c r="EF527" s="0"/>
      <c r="EG527" s="0"/>
      <c r="EH527" s="0"/>
      <c r="EI527" s="0"/>
      <c r="EJ527" s="0"/>
      <c r="EK527" s="0"/>
      <c r="EL527" s="0"/>
      <c r="EM527" s="0"/>
      <c r="EN527" s="0"/>
      <c r="EO527" s="0"/>
      <c r="EP527" s="0"/>
      <c r="EQ527" s="0"/>
      <c r="ER527" s="0"/>
      <c r="ES527" s="0"/>
      <c r="ET527" s="0"/>
      <c r="EU527" s="0"/>
      <c r="EV527" s="0"/>
      <c r="EW527" s="0"/>
      <c r="EX527" s="0"/>
      <c r="EY527" s="0"/>
      <c r="EZ527" s="0"/>
      <c r="FA527" s="0"/>
      <c r="FB527" s="0"/>
      <c r="FC527" s="0"/>
      <c r="FD527" s="0"/>
      <c r="FE527" s="0"/>
      <c r="FF527" s="0"/>
      <c r="FG527" s="0"/>
      <c r="FH527" s="0"/>
      <c r="FI527" s="0"/>
      <c r="FJ527" s="0"/>
      <c r="FK527" s="0"/>
      <c r="FL527" s="0"/>
      <c r="FM527" s="0"/>
      <c r="FN527" s="0"/>
      <c r="FO527" s="0"/>
      <c r="FP527" s="0"/>
      <c r="FQ527" s="0"/>
      <c r="FR527" s="0"/>
      <c r="FS527" s="0"/>
      <c r="FT527" s="0"/>
      <c r="FU527" s="0"/>
      <c r="FV527" s="0"/>
      <c r="FW527" s="0"/>
      <c r="FX527" s="0"/>
      <c r="FY527" s="0"/>
      <c r="FZ527" s="0"/>
      <c r="GA527" s="0"/>
      <c r="GB527" s="0"/>
      <c r="GC527" s="0"/>
      <c r="GD527" s="0"/>
      <c r="GE527" s="0"/>
      <c r="GF527" s="0"/>
      <c r="GG527" s="0"/>
      <c r="GH527" s="0"/>
      <c r="GI527" s="0"/>
      <c r="GJ527" s="0"/>
      <c r="GK527" s="0"/>
      <c r="GL527" s="0"/>
      <c r="GM527" s="0"/>
      <c r="GN527" s="0"/>
      <c r="GO527" s="0"/>
      <c r="GP527" s="0"/>
      <c r="GQ527" s="0"/>
      <c r="GR527" s="0"/>
      <c r="GS527" s="0"/>
      <c r="GT527" s="0"/>
      <c r="GU527" s="0"/>
      <c r="GV527" s="0"/>
      <c r="GW527" s="0"/>
      <c r="GX527" s="0"/>
      <c r="GY527" s="0"/>
      <c r="GZ527" s="0"/>
      <c r="HA527" s="0"/>
      <c r="HB527" s="0"/>
      <c r="HC527" s="0"/>
      <c r="HD527" s="0"/>
      <c r="HE527" s="0"/>
      <c r="HF527" s="0"/>
      <c r="HG527" s="0"/>
      <c r="HH527" s="0"/>
      <c r="HI527" s="0"/>
      <c r="HJ527" s="0"/>
      <c r="HK527" s="0"/>
      <c r="HL527" s="0"/>
      <c r="HM527" s="0"/>
      <c r="HN527" s="0"/>
      <c r="HO527" s="0"/>
      <c r="HP527" s="0"/>
      <c r="HQ527" s="0"/>
      <c r="HR527" s="0"/>
      <c r="HS527" s="0"/>
      <c r="HT527" s="0"/>
      <c r="HU527" s="0"/>
      <c r="HV527" s="0"/>
      <c r="HW527" s="0"/>
      <c r="HX527" s="0"/>
      <c r="HY527" s="0"/>
      <c r="HZ527" s="0"/>
      <c r="IA527" s="0"/>
      <c r="IB527" s="0"/>
      <c r="IC527" s="0"/>
      <c r="ID527" s="0"/>
      <c r="IE527" s="0"/>
      <c r="IF527" s="0"/>
      <c r="IG527" s="0"/>
      <c r="IH527" s="0"/>
      <c r="II527" s="0"/>
      <c r="IJ527" s="0"/>
      <c r="IK527" s="0"/>
      <c r="IL527" s="0"/>
      <c r="IM527" s="0"/>
      <c r="IN527" s="0"/>
      <c r="IO527" s="0"/>
      <c r="IP527" s="0"/>
      <c r="IQ527" s="0"/>
      <c r="IR527" s="0"/>
      <c r="IS527" s="0"/>
      <c r="IT527" s="0"/>
      <c r="IU527" s="0"/>
      <c r="IV527" s="0"/>
      <c r="IW527" s="0"/>
    </row>
    <row r="528" customFormat="false" ht="12.75" hidden="false" customHeight="false" outlineLevel="0" collapsed="false">
      <c r="A528" s="158"/>
      <c r="B528" s="159"/>
      <c r="C528" s="160"/>
      <c r="D528" s="158"/>
      <c r="E528" s="160" t="s">
        <v>1485</v>
      </c>
      <c r="F528" s="160"/>
      <c r="G528" s="161"/>
      <c r="H528" s="161"/>
      <c r="I528" s="161"/>
      <c r="J528" s="158"/>
      <c r="K528" s="158"/>
      <c r="L528" s="158"/>
      <c r="M528" s="160"/>
      <c r="N528" s="158"/>
      <c r="O528" s="158"/>
      <c r="P528" s="162"/>
      <c r="Q528" s="158"/>
      <c r="R528" s="162"/>
      <c r="S528" s="162"/>
      <c r="T528" s="163"/>
      <c r="U528" s="158"/>
      <c r="V528" s="162"/>
      <c r="W528" s="158"/>
      <c r="X528" s="162"/>
      <c r="Y528" s="162"/>
      <c r="Z528" s="162"/>
      <c r="AA528" s="163"/>
      <c r="AB528" s="161"/>
      <c r="AD528" s="161"/>
      <c r="AE528" s="161"/>
      <c r="AF528" s="161"/>
      <c r="AG528" s="164"/>
      <c r="AH528" s="161"/>
      <c r="AI528" s="165"/>
      <c r="AJ528" s="165"/>
      <c r="AK528" s="161"/>
      <c r="AL528" s="115"/>
      <c r="AM528" s="115"/>
      <c r="AN528" s="115"/>
      <c r="AO528" s="115"/>
      <c r="AP528" s="115"/>
      <c r="AQ528" s="115"/>
      <c r="AR528" s="115"/>
      <c r="AS528" s="115"/>
      <c r="AT528" s="115"/>
      <c r="AU528" s="115"/>
      <c r="AV528" s="115"/>
      <c r="AW528" s="115"/>
      <c r="AX528" s="115"/>
      <c r="AY528" s="115"/>
      <c r="AZ528" s="115"/>
      <c r="BA528" s="115"/>
      <c r="BB528" s="115"/>
      <c r="BC528" s="115"/>
      <c r="BD528" s="115"/>
      <c r="BE528" s="115"/>
      <c r="BF528" s="115"/>
      <c r="BG528" s="115"/>
      <c r="BH528" s="115"/>
      <c r="BI528" s="115"/>
      <c r="BJ528" s="115"/>
      <c r="BK528" s="115"/>
      <c r="BL528" s="115"/>
      <c r="BM528" s="115"/>
      <c r="BN528" s="115"/>
      <c r="BO528" s="115"/>
      <c r="BP528" s="115"/>
      <c r="BQ528" s="115"/>
      <c r="BR528" s="115"/>
      <c r="BS528" s="115"/>
      <c r="BT528" s="115"/>
      <c r="BU528" s="115"/>
      <c r="BV528" s="115"/>
      <c r="BW528" s="115"/>
      <c r="BX528" s="115"/>
      <c r="BY528" s="115"/>
      <c r="BZ528" s="115"/>
      <c r="CA528" s="115"/>
      <c r="CB528" s="115"/>
      <c r="CC528" s="115"/>
      <c r="CD528" s="115"/>
      <c r="CE528" s="115"/>
      <c r="CF528" s="115"/>
      <c r="CG528" s="115"/>
      <c r="CH528" s="115"/>
      <c r="CI528" s="115"/>
      <c r="CJ528" s="115"/>
      <c r="CK528" s="115"/>
      <c r="CL528" s="115"/>
      <c r="CM528" s="115"/>
      <c r="CN528" s="115"/>
      <c r="CO528" s="115"/>
      <c r="CP528" s="115"/>
      <c r="CQ528" s="115"/>
      <c r="CR528" s="115"/>
      <c r="CS528" s="115"/>
      <c r="CT528" s="115"/>
      <c r="CU528" s="115"/>
      <c r="CV528" s="115"/>
      <c r="CW528" s="115"/>
      <c r="CX528" s="115"/>
      <c r="CY528" s="115"/>
      <c r="CZ528" s="115"/>
      <c r="DA528" s="115"/>
      <c r="DB528" s="115"/>
      <c r="DC528" s="115"/>
      <c r="DD528" s="115"/>
      <c r="DE528" s="115"/>
      <c r="DF528" s="115"/>
      <c r="DG528" s="115"/>
      <c r="DH528" s="115"/>
      <c r="DI528" s="115"/>
      <c r="DJ528" s="115"/>
      <c r="DK528" s="115"/>
      <c r="DL528" s="115"/>
      <c r="DM528" s="115"/>
      <c r="DN528" s="115"/>
      <c r="DO528" s="115"/>
      <c r="DP528" s="115"/>
      <c r="DQ528" s="115"/>
      <c r="DR528" s="115"/>
      <c r="DS528" s="115"/>
      <c r="DT528" s="115"/>
      <c r="DU528" s="115"/>
      <c r="DV528" s="115"/>
      <c r="DW528" s="115"/>
      <c r="DX528" s="115"/>
      <c r="DY528" s="115"/>
      <c r="DZ528" s="115"/>
      <c r="EA528" s="115"/>
      <c r="EB528" s="115"/>
      <c r="EC528" s="115"/>
      <c r="ED528" s="115"/>
      <c r="EE528" s="115"/>
      <c r="EF528" s="115"/>
      <c r="EG528" s="115"/>
      <c r="EH528" s="115"/>
      <c r="EI528" s="115"/>
      <c r="EJ528" s="115"/>
      <c r="EK528" s="115"/>
      <c r="EL528" s="115"/>
      <c r="EM528" s="115"/>
      <c r="EN528" s="115"/>
      <c r="EO528" s="115"/>
      <c r="EP528" s="115"/>
      <c r="EQ528" s="115"/>
      <c r="ER528" s="115"/>
      <c r="ES528" s="115"/>
      <c r="ET528" s="115"/>
      <c r="EU528" s="115"/>
      <c r="EV528" s="115"/>
      <c r="EW528" s="115"/>
      <c r="EX528" s="115"/>
      <c r="EY528" s="115"/>
      <c r="EZ528" s="115"/>
      <c r="FA528" s="115"/>
      <c r="FB528" s="115"/>
      <c r="FC528" s="115"/>
      <c r="FD528" s="115"/>
      <c r="FE528" s="115"/>
      <c r="FF528" s="115"/>
      <c r="FG528" s="115"/>
      <c r="FH528" s="115"/>
      <c r="FI528" s="115"/>
      <c r="FJ528" s="115"/>
      <c r="FK528" s="115"/>
      <c r="FL528" s="115"/>
      <c r="FM528" s="115"/>
      <c r="FN528" s="115"/>
      <c r="FO528" s="115"/>
      <c r="FP528" s="115"/>
      <c r="FQ528" s="115"/>
      <c r="FR528" s="115"/>
      <c r="FS528" s="115"/>
      <c r="FT528" s="115"/>
      <c r="FU528" s="115"/>
      <c r="FV528" s="115"/>
      <c r="FW528" s="115"/>
      <c r="FX528" s="115"/>
      <c r="FY528" s="115"/>
      <c r="FZ528" s="115"/>
      <c r="GA528" s="115"/>
      <c r="GB528" s="115"/>
      <c r="GC528" s="115"/>
      <c r="GD528" s="115"/>
      <c r="GE528" s="115"/>
      <c r="GF528" s="115"/>
      <c r="GG528" s="115"/>
      <c r="GH528" s="115"/>
      <c r="GI528" s="115"/>
      <c r="GJ528" s="115"/>
      <c r="GK528" s="115"/>
      <c r="GL528" s="115"/>
      <c r="GM528" s="115"/>
      <c r="GN528" s="115"/>
      <c r="GO528" s="115"/>
      <c r="GP528" s="115"/>
      <c r="GQ528" s="115"/>
      <c r="GR528" s="115"/>
      <c r="GS528" s="115"/>
      <c r="GT528" s="115"/>
      <c r="GU528" s="115"/>
      <c r="GV528" s="115"/>
      <c r="GW528" s="115"/>
      <c r="GX528" s="115"/>
      <c r="GY528" s="115"/>
      <c r="GZ528" s="115"/>
      <c r="HA528" s="115"/>
      <c r="HB528" s="115"/>
      <c r="HC528" s="115"/>
      <c r="HD528" s="115"/>
      <c r="HE528" s="115"/>
      <c r="HF528" s="115"/>
      <c r="HG528" s="115"/>
      <c r="HH528" s="115"/>
      <c r="HI528" s="115"/>
      <c r="HJ528" s="115"/>
      <c r="HK528" s="115"/>
      <c r="HL528" s="115"/>
      <c r="HM528" s="115"/>
      <c r="HN528" s="115"/>
      <c r="HO528" s="115"/>
      <c r="HP528" s="115"/>
      <c r="HQ528" s="115"/>
      <c r="HR528" s="115"/>
      <c r="HS528" s="115"/>
      <c r="HT528" s="115"/>
      <c r="HU528" s="115"/>
      <c r="HV528" s="115"/>
      <c r="HW528" s="115"/>
      <c r="HX528" s="115"/>
      <c r="HY528" s="115"/>
      <c r="HZ528" s="115"/>
      <c r="IA528" s="115"/>
      <c r="IB528" s="115"/>
      <c r="IC528" s="115"/>
      <c r="ID528" s="115"/>
      <c r="IE528" s="115"/>
      <c r="IF528" s="115"/>
      <c r="IG528" s="115"/>
      <c r="IH528" s="115"/>
      <c r="II528" s="115"/>
      <c r="IJ528" s="115"/>
      <c r="IK528" s="115"/>
      <c r="IL528" s="115"/>
      <c r="IM528" s="115"/>
      <c r="IN528" s="115"/>
      <c r="IO528" s="115"/>
      <c r="IP528" s="115"/>
      <c r="IQ528" s="115"/>
      <c r="IR528" s="115"/>
      <c r="IS528" s="115"/>
      <c r="IT528" s="115"/>
      <c r="IU528" s="115"/>
      <c r="IV528" s="115"/>
      <c r="IW528" s="115"/>
    </row>
    <row r="529" customFormat="false" ht="12.75" hidden="false" customHeight="false" outlineLevel="0" collapsed="false">
      <c r="A529" s="54"/>
      <c r="B529" s="156"/>
      <c r="C529" s="56"/>
      <c r="D529" s="57"/>
      <c r="E529" s="56" t="s">
        <v>1486</v>
      </c>
      <c r="F529" s="56" t="s">
        <v>1486</v>
      </c>
      <c r="G529" s="58"/>
      <c r="H529" s="58"/>
      <c r="I529" s="57"/>
      <c r="J529" s="57"/>
      <c r="K529" s="57"/>
      <c r="L529" s="53"/>
      <c r="N529" s="0"/>
      <c r="P529" s="157"/>
      <c r="Q529" s="57" t="n">
        <v>140</v>
      </c>
      <c r="R529" s="61" t="n">
        <v>-140</v>
      </c>
      <c r="S529" s="157"/>
      <c r="T529" s="166"/>
      <c r="U529" s="57" t="n">
        <v>140</v>
      </c>
      <c r="V529" s="61" t="n">
        <v>-140</v>
      </c>
      <c r="W529" s="57" t="n">
        <v>140</v>
      </c>
      <c r="X529" s="61" t="n">
        <v>-140</v>
      </c>
      <c r="Y529" s="61"/>
      <c r="Z529" s="157"/>
      <c r="AA529" s="166"/>
      <c r="AB529" s="155"/>
      <c r="AD529" s="62"/>
      <c r="AE529" s="0"/>
      <c r="AF529" s="63"/>
      <c r="AG529" s="64"/>
      <c r="AH529" s="65"/>
      <c r="AI529" s="66"/>
      <c r="AJ529" s="66"/>
      <c r="AK529" s="57"/>
      <c r="AL529" s="0"/>
      <c r="AM529" s="0"/>
      <c r="AN529" s="0"/>
      <c r="AO529" s="0"/>
      <c r="AP529" s="0"/>
      <c r="AQ529" s="0"/>
      <c r="AR529" s="0"/>
      <c r="AS529" s="0"/>
      <c r="AT529" s="0"/>
      <c r="AU529" s="0"/>
      <c r="AV529" s="0"/>
      <c r="AW529" s="0"/>
      <c r="AX529" s="0"/>
      <c r="AY529" s="0"/>
      <c r="AZ529" s="0"/>
      <c r="BA529" s="0"/>
      <c r="BB529" s="0"/>
      <c r="BC529" s="0"/>
      <c r="BD529" s="0"/>
      <c r="BE529" s="0"/>
      <c r="BF529" s="0"/>
      <c r="BG529" s="0"/>
      <c r="BH529" s="0"/>
      <c r="BI529" s="0"/>
      <c r="BJ529" s="0"/>
      <c r="BK529" s="0"/>
      <c r="BL529" s="0"/>
      <c r="BM529" s="0"/>
      <c r="BN529" s="0"/>
      <c r="BO529" s="0"/>
      <c r="BP529" s="0"/>
      <c r="BQ529" s="0"/>
      <c r="BR529" s="0"/>
      <c r="BS529" s="0"/>
      <c r="BT529" s="0"/>
      <c r="BU529" s="0"/>
      <c r="BV529" s="0"/>
      <c r="BW529" s="0"/>
      <c r="BX529" s="0"/>
      <c r="BY529" s="0"/>
      <c r="BZ529" s="0"/>
      <c r="CA529" s="0"/>
      <c r="CB529" s="0"/>
      <c r="CC529" s="0"/>
      <c r="CD529" s="0"/>
      <c r="CE529" s="0"/>
      <c r="CF529" s="0"/>
      <c r="CG529" s="0"/>
      <c r="CH529" s="0"/>
      <c r="CI529" s="0"/>
      <c r="CJ529" s="0"/>
      <c r="CK529" s="0"/>
      <c r="CL529" s="0"/>
      <c r="CM529" s="0"/>
      <c r="CN529" s="0"/>
      <c r="CO529" s="0"/>
      <c r="CP529" s="0"/>
      <c r="CQ529" s="0"/>
      <c r="CR529" s="0"/>
      <c r="CS529" s="0"/>
      <c r="CT529" s="0"/>
      <c r="CU529" s="0"/>
      <c r="CV529" s="0"/>
      <c r="CW529" s="0"/>
      <c r="CX529" s="0"/>
      <c r="CY529" s="0"/>
      <c r="CZ529" s="0"/>
      <c r="DA529" s="0"/>
      <c r="DB529" s="0"/>
      <c r="DC529" s="0"/>
      <c r="DD529" s="0"/>
      <c r="DE529" s="0"/>
      <c r="DF529" s="0"/>
      <c r="DG529" s="0"/>
      <c r="DH529" s="0"/>
      <c r="DI529" s="0"/>
      <c r="DJ529" s="0"/>
      <c r="DK529" s="0"/>
      <c r="DL529" s="0"/>
      <c r="DM529" s="0"/>
      <c r="DN529" s="0"/>
      <c r="DO529" s="0"/>
      <c r="DP529" s="0"/>
      <c r="DQ529" s="0"/>
      <c r="DR529" s="0"/>
      <c r="DS529" s="0"/>
      <c r="DT529" s="0"/>
      <c r="DU529" s="0"/>
      <c r="DV529" s="0"/>
      <c r="DW529" s="0"/>
      <c r="DX529" s="0"/>
      <c r="DY529" s="0"/>
      <c r="DZ529" s="0"/>
      <c r="EA529" s="0"/>
      <c r="EB529" s="0"/>
      <c r="EC529" s="0"/>
      <c r="ED529" s="0"/>
      <c r="EE529" s="0"/>
      <c r="EF529" s="0"/>
      <c r="EG529" s="0"/>
      <c r="EH529" s="0"/>
      <c r="EI529" s="0"/>
      <c r="EJ529" s="0"/>
      <c r="EK529" s="0"/>
      <c r="EL529" s="0"/>
      <c r="EM529" s="0"/>
      <c r="EN529" s="0"/>
      <c r="EO529" s="0"/>
      <c r="EP529" s="0"/>
      <c r="EQ529" s="0"/>
      <c r="ER529" s="0"/>
      <c r="ES529" s="0"/>
      <c r="ET529" s="0"/>
      <c r="EU529" s="0"/>
      <c r="EV529" s="0"/>
      <c r="EW529" s="0"/>
      <c r="EX529" s="0"/>
      <c r="EY529" s="0"/>
      <c r="EZ529" s="0"/>
      <c r="FA529" s="0"/>
      <c r="FB529" s="0"/>
      <c r="FC529" s="0"/>
      <c r="FD529" s="0"/>
      <c r="FE529" s="0"/>
      <c r="FF529" s="0"/>
      <c r="FG529" s="0"/>
      <c r="FH529" s="0"/>
      <c r="FI529" s="0"/>
      <c r="FJ529" s="0"/>
      <c r="FK529" s="0"/>
      <c r="FL529" s="0"/>
      <c r="FM529" s="0"/>
      <c r="FN529" s="0"/>
      <c r="FO529" s="0"/>
      <c r="FP529" s="0"/>
      <c r="FQ529" s="0"/>
      <c r="FR529" s="0"/>
      <c r="FS529" s="0"/>
      <c r="FT529" s="0"/>
      <c r="FU529" s="0"/>
      <c r="FV529" s="0"/>
      <c r="FW529" s="0"/>
      <c r="FX529" s="0"/>
      <c r="FY529" s="0"/>
      <c r="FZ529" s="0"/>
      <c r="GA529" s="0"/>
      <c r="GB529" s="0"/>
      <c r="GC529" s="0"/>
      <c r="GD529" s="0"/>
      <c r="GE529" s="0"/>
      <c r="GF529" s="0"/>
      <c r="GG529" s="0"/>
      <c r="GH529" s="0"/>
      <c r="GI529" s="0"/>
      <c r="GJ529" s="0"/>
      <c r="GK529" s="0"/>
      <c r="GL529" s="0"/>
      <c r="GM529" s="0"/>
      <c r="GN529" s="0"/>
      <c r="GO529" s="0"/>
      <c r="GP529" s="0"/>
      <c r="GQ529" s="0"/>
      <c r="GR529" s="0"/>
      <c r="GS529" s="0"/>
      <c r="GT529" s="0"/>
      <c r="GU529" s="0"/>
      <c r="GV529" s="0"/>
      <c r="GW529" s="0"/>
      <c r="GX529" s="0"/>
      <c r="GY529" s="0"/>
      <c r="GZ529" s="0"/>
      <c r="HA529" s="0"/>
      <c r="HB529" s="0"/>
      <c r="HC529" s="0"/>
      <c r="HD529" s="0"/>
      <c r="HE529" s="0"/>
      <c r="HF529" s="0"/>
      <c r="HG529" s="0"/>
      <c r="HH529" s="0"/>
      <c r="HI529" s="0"/>
      <c r="HJ529" s="0"/>
      <c r="HK529" s="0"/>
      <c r="HL529" s="0"/>
      <c r="HM529" s="0"/>
      <c r="HN529" s="0"/>
      <c r="HO529" s="0"/>
      <c r="HP529" s="0"/>
      <c r="HQ529" s="0"/>
      <c r="HR529" s="0"/>
      <c r="HS529" s="0"/>
      <c r="HT529" s="0"/>
      <c r="HU529" s="0"/>
      <c r="HV529" s="0"/>
      <c r="HW529" s="0"/>
      <c r="HX529" s="0"/>
      <c r="HY529" s="0"/>
      <c r="HZ529" s="0"/>
      <c r="IA529" s="0"/>
      <c r="IB529" s="0"/>
      <c r="IC529" s="0"/>
      <c r="ID529" s="0"/>
      <c r="IE529" s="0"/>
      <c r="IF529" s="0"/>
      <c r="IG529" s="0"/>
      <c r="IH529" s="0"/>
      <c r="II529" s="0"/>
      <c r="IJ529" s="0"/>
      <c r="IK529" s="0"/>
      <c r="IL529" s="0"/>
      <c r="IM529" s="0"/>
      <c r="IN529" s="0"/>
      <c r="IO529" s="0"/>
      <c r="IP529" s="0"/>
      <c r="IQ529" s="0"/>
      <c r="IR529" s="0"/>
      <c r="IS529" s="0"/>
      <c r="IT529" s="0"/>
      <c r="IU529" s="0"/>
      <c r="IV529" s="0"/>
      <c r="IW529" s="0"/>
    </row>
    <row r="530" customFormat="false" ht="12.75" hidden="false" customHeight="false" outlineLevel="0" collapsed="false">
      <c r="A530" s="54"/>
      <c r="B530" s="156"/>
      <c r="C530" s="56"/>
      <c r="D530" s="57"/>
      <c r="E530" s="56" t="s">
        <v>1487</v>
      </c>
      <c r="F530" s="56" t="s">
        <v>1487</v>
      </c>
      <c r="G530" s="58"/>
      <c r="H530" s="58"/>
      <c r="I530" s="57"/>
      <c r="J530" s="57"/>
      <c r="K530" s="57"/>
      <c r="L530" s="53"/>
      <c r="N530" s="0"/>
      <c r="P530" s="157"/>
      <c r="Q530" s="53" t="n">
        <v>24</v>
      </c>
      <c r="R530" s="61" t="n">
        <v>-24</v>
      </c>
      <c r="S530" s="157"/>
      <c r="T530" s="166"/>
      <c r="U530" s="53" t="n">
        <v>24</v>
      </c>
      <c r="V530" s="61" t="n">
        <v>-24</v>
      </c>
      <c r="W530" s="53" t="n">
        <v>24</v>
      </c>
      <c r="X530" s="61" t="n">
        <v>-24</v>
      </c>
      <c r="Y530" s="61"/>
      <c r="Z530" s="157"/>
      <c r="AA530" s="166"/>
      <c r="AB530" s="155"/>
      <c r="AD530" s="62"/>
      <c r="AE530" s="0"/>
      <c r="AF530" s="63"/>
      <c r="AG530" s="64"/>
      <c r="AH530" s="65"/>
      <c r="AI530" s="66"/>
      <c r="AJ530" s="66"/>
      <c r="AK530" s="57"/>
      <c r="AL530" s="0"/>
      <c r="AM530" s="0"/>
      <c r="AN530" s="0"/>
      <c r="AO530" s="0"/>
      <c r="AP530" s="0"/>
      <c r="AQ530" s="0"/>
      <c r="AR530" s="0"/>
      <c r="AS530" s="0"/>
      <c r="AT530" s="0"/>
      <c r="AU530" s="0"/>
      <c r="AV530" s="0"/>
      <c r="AW530" s="0"/>
      <c r="AX530" s="0"/>
      <c r="AY530" s="0"/>
      <c r="AZ530" s="0"/>
      <c r="BA530" s="0"/>
      <c r="BB530" s="0"/>
      <c r="BC530" s="0"/>
      <c r="BD530" s="0"/>
      <c r="BE530" s="0"/>
      <c r="BF530" s="0"/>
      <c r="BG530" s="0"/>
      <c r="BH530" s="0"/>
      <c r="BI530" s="0"/>
      <c r="BJ530" s="0"/>
      <c r="BK530" s="0"/>
      <c r="BL530" s="0"/>
      <c r="BM530" s="0"/>
      <c r="BN530" s="0"/>
      <c r="BO530" s="0"/>
      <c r="BP530" s="0"/>
      <c r="BQ530" s="0"/>
      <c r="BR530" s="0"/>
      <c r="BS530" s="0"/>
      <c r="BT530" s="0"/>
      <c r="BU530" s="0"/>
      <c r="BV530" s="0"/>
      <c r="BW530" s="0"/>
      <c r="BX530" s="0"/>
      <c r="BY530" s="0"/>
      <c r="BZ530" s="0"/>
      <c r="CA530" s="0"/>
      <c r="CB530" s="0"/>
      <c r="CC530" s="0"/>
      <c r="CD530" s="0"/>
      <c r="CE530" s="0"/>
      <c r="CF530" s="0"/>
      <c r="CG530" s="0"/>
      <c r="CH530" s="0"/>
      <c r="CI530" s="0"/>
      <c r="CJ530" s="0"/>
      <c r="CK530" s="0"/>
      <c r="CL530" s="0"/>
      <c r="CM530" s="0"/>
      <c r="CN530" s="0"/>
      <c r="CO530" s="0"/>
      <c r="CP530" s="0"/>
      <c r="CQ530" s="0"/>
      <c r="CR530" s="0"/>
      <c r="CS530" s="0"/>
      <c r="CT530" s="0"/>
      <c r="CU530" s="0"/>
      <c r="CV530" s="0"/>
      <c r="CW530" s="0"/>
      <c r="CX530" s="0"/>
      <c r="CY530" s="0"/>
      <c r="CZ530" s="0"/>
      <c r="DA530" s="0"/>
      <c r="DB530" s="0"/>
      <c r="DC530" s="0"/>
      <c r="DD530" s="0"/>
      <c r="DE530" s="0"/>
      <c r="DF530" s="0"/>
      <c r="DG530" s="0"/>
      <c r="DH530" s="0"/>
      <c r="DI530" s="0"/>
      <c r="DJ530" s="0"/>
      <c r="DK530" s="0"/>
      <c r="DL530" s="0"/>
      <c r="DM530" s="0"/>
      <c r="DN530" s="0"/>
      <c r="DO530" s="0"/>
      <c r="DP530" s="0"/>
      <c r="DQ530" s="0"/>
      <c r="DR530" s="0"/>
      <c r="DS530" s="0"/>
      <c r="DT530" s="0"/>
      <c r="DU530" s="0"/>
      <c r="DV530" s="0"/>
      <c r="DW530" s="0"/>
      <c r="DX530" s="0"/>
      <c r="DY530" s="0"/>
      <c r="DZ530" s="0"/>
      <c r="EA530" s="0"/>
      <c r="EB530" s="0"/>
      <c r="EC530" s="0"/>
      <c r="ED530" s="0"/>
      <c r="EE530" s="0"/>
      <c r="EF530" s="0"/>
      <c r="EG530" s="0"/>
      <c r="EH530" s="0"/>
      <c r="EI530" s="0"/>
      <c r="EJ530" s="0"/>
      <c r="EK530" s="0"/>
      <c r="EL530" s="0"/>
      <c r="EM530" s="0"/>
      <c r="EN530" s="0"/>
      <c r="EO530" s="0"/>
      <c r="EP530" s="0"/>
      <c r="EQ530" s="0"/>
      <c r="ER530" s="0"/>
      <c r="ES530" s="0"/>
      <c r="ET530" s="0"/>
      <c r="EU530" s="0"/>
      <c r="EV530" s="0"/>
      <c r="EW530" s="0"/>
      <c r="EX530" s="0"/>
      <c r="EY530" s="0"/>
      <c r="EZ530" s="0"/>
      <c r="FA530" s="0"/>
      <c r="FB530" s="0"/>
      <c r="FC530" s="0"/>
      <c r="FD530" s="0"/>
      <c r="FE530" s="0"/>
      <c r="FF530" s="0"/>
      <c r="FG530" s="0"/>
      <c r="FH530" s="0"/>
      <c r="FI530" s="0"/>
      <c r="FJ530" s="0"/>
      <c r="FK530" s="0"/>
      <c r="FL530" s="0"/>
      <c r="FM530" s="0"/>
      <c r="FN530" s="0"/>
      <c r="FO530" s="0"/>
      <c r="FP530" s="0"/>
      <c r="FQ530" s="0"/>
      <c r="FR530" s="0"/>
      <c r="FS530" s="0"/>
      <c r="FT530" s="0"/>
      <c r="FU530" s="0"/>
      <c r="FV530" s="0"/>
      <c r="FW530" s="0"/>
      <c r="FX530" s="0"/>
      <c r="FY530" s="0"/>
      <c r="FZ530" s="0"/>
      <c r="GA530" s="0"/>
      <c r="GB530" s="0"/>
      <c r="GC530" s="0"/>
      <c r="GD530" s="0"/>
      <c r="GE530" s="0"/>
      <c r="GF530" s="0"/>
      <c r="GG530" s="0"/>
      <c r="GH530" s="0"/>
      <c r="GI530" s="0"/>
      <c r="GJ530" s="0"/>
      <c r="GK530" s="0"/>
      <c r="GL530" s="0"/>
      <c r="GM530" s="0"/>
      <c r="GN530" s="0"/>
      <c r="GO530" s="0"/>
      <c r="GP530" s="0"/>
      <c r="GQ530" s="0"/>
      <c r="GR530" s="0"/>
      <c r="GS530" s="0"/>
      <c r="GT530" s="0"/>
      <c r="GU530" s="0"/>
      <c r="GV530" s="0"/>
      <c r="GW530" s="0"/>
      <c r="GX530" s="0"/>
      <c r="GY530" s="0"/>
      <c r="GZ530" s="0"/>
      <c r="HA530" s="0"/>
      <c r="HB530" s="0"/>
      <c r="HC530" s="0"/>
      <c r="HD530" s="0"/>
      <c r="HE530" s="0"/>
      <c r="HF530" s="0"/>
      <c r="HG530" s="0"/>
      <c r="HH530" s="0"/>
      <c r="HI530" s="0"/>
      <c r="HJ530" s="0"/>
      <c r="HK530" s="0"/>
      <c r="HL530" s="0"/>
      <c r="HM530" s="0"/>
      <c r="HN530" s="0"/>
      <c r="HO530" s="0"/>
      <c r="HP530" s="0"/>
      <c r="HQ530" s="0"/>
      <c r="HR530" s="0"/>
      <c r="HS530" s="0"/>
      <c r="HT530" s="0"/>
      <c r="HU530" s="0"/>
      <c r="HV530" s="0"/>
      <c r="HW530" s="0"/>
      <c r="HX530" s="0"/>
      <c r="HY530" s="0"/>
      <c r="HZ530" s="0"/>
      <c r="IA530" s="0"/>
      <c r="IB530" s="0"/>
      <c r="IC530" s="0"/>
      <c r="ID530" s="0"/>
      <c r="IE530" s="0"/>
      <c r="IF530" s="0"/>
      <c r="IG530" s="0"/>
      <c r="IH530" s="0"/>
      <c r="II530" s="0"/>
      <c r="IJ530" s="0"/>
      <c r="IK530" s="0"/>
      <c r="IL530" s="0"/>
      <c r="IM530" s="0"/>
      <c r="IN530" s="0"/>
      <c r="IO530" s="0"/>
      <c r="IP530" s="0"/>
      <c r="IQ530" s="0"/>
      <c r="IR530" s="0"/>
      <c r="IS530" s="0"/>
      <c r="IT530" s="0"/>
      <c r="IU530" s="0"/>
      <c r="IV530" s="0"/>
      <c r="IW530" s="0"/>
    </row>
    <row r="531" customFormat="false" ht="12.75" hidden="false" customHeight="false" outlineLevel="0" collapsed="false">
      <c r="A531" s="54"/>
      <c r="B531" s="156"/>
      <c r="C531" s="56"/>
      <c r="D531" s="57"/>
      <c r="E531" s="56" t="s">
        <v>1488</v>
      </c>
      <c r="F531" s="56" t="s">
        <v>1488</v>
      </c>
      <c r="G531" s="58"/>
      <c r="H531" s="58"/>
      <c r="I531" s="57"/>
      <c r="J531" s="57"/>
      <c r="K531" s="57"/>
      <c r="L531" s="53"/>
      <c r="N531" s="0"/>
      <c r="P531" s="157"/>
      <c r="Q531" s="53" t="n">
        <v>25</v>
      </c>
      <c r="R531" s="61" t="n">
        <v>-43</v>
      </c>
      <c r="S531" s="157"/>
      <c r="T531" s="166"/>
      <c r="U531" s="53" t="n">
        <v>25</v>
      </c>
      <c r="V531" s="61" t="n">
        <v>-43</v>
      </c>
      <c r="W531" s="53" t="n">
        <v>25</v>
      </c>
      <c r="X531" s="61" t="n">
        <v>-43</v>
      </c>
      <c r="Y531" s="61"/>
      <c r="Z531" s="157"/>
      <c r="AA531" s="166"/>
      <c r="AB531" s="155"/>
      <c r="AD531" s="62"/>
      <c r="AE531" s="0"/>
      <c r="AF531" s="63"/>
      <c r="AG531" s="64"/>
      <c r="AH531" s="65"/>
      <c r="AI531" s="66"/>
      <c r="AJ531" s="66"/>
      <c r="AK531" s="57"/>
      <c r="AL531" s="0"/>
      <c r="AM531" s="0"/>
      <c r="AN531" s="0"/>
      <c r="AO531" s="0"/>
      <c r="AP531" s="0"/>
      <c r="AQ531" s="0"/>
      <c r="AR531" s="0"/>
      <c r="AS531" s="0"/>
      <c r="AT531" s="0"/>
      <c r="AU531" s="0"/>
      <c r="AV531" s="0"/>
      <c r="AW531" s="0"/>
      <c r="AX531" s="0"/>
      <c r="AY531" s="0"/>
      <c r="AZ531" s="0"/>
      <c r="BA531" s="0"/>
      <c r="BB531" s="0"/>
      <c r="BC531" s="0"/>
      <c r="BD531" s="0"/>
      <c r="BE531" s="0"/>
      <c r="BF531" s="0"/>
      <c r="BG531" s="0"/>
      <c r="BH531" s="0"/>
      <c r="BI531" s="0"/>
      <c r="BJ531" s="0"/>
      <c r="BK531" s="0"/>
      <c r="BL531" s="0"/>
      <c r="BM531" s="0"/>
      <c r="BN531" s="0"/>
      <c r="BO531" s="0"/>
      <c r="BP531" s="0"/>
      <c r="BQ531" s="0"/>
      <c r="BR531" s="0"/>
      <c r="BS531" s="0"/>
      <c r="BT531" s="0"/>
      <c r="BU531" s="0"/>
      <c r="BV531" s="0"/>
      <c r="BW531" s="0"/>
      <c r="BX531" s="0"/>
      <c r="BY531" s="0"/>
      <c r="BZ531" s="0"/>
      <c r="CA531" s="0"/>
      <c r="CB531" s="0"/>
      <c r="CC531" s="0"/>
      <c r="CD531" s="0"/>
      <c r="CE531" s="0"/>
      <c r="CF531" s="0"/>
      <c r="CG531" s="0"/>
      <c r="CH531" s="0"/>
      <c r="CI531" s="0"/>
      <c r="CJ531" s="0"/>
      <c r="CK531" s="0"/>
      <c r="CL531" s="0"/>
      <c r="CM531" s="0"/>
      <c r="CN531" s="0"/>
      <c r="CO531" s="0"/>
      <c r="CP531" s="0"/>
      <c r="CQ531" s="0"/>
      <c r="CR531" s="0"/>
      <c r="CS531" s="0"/>
      <c r="CT531" s="0"/>
      <c r="CU531" s="0"/>
      <c r="CV531" s="0"/>
      <c r="CW531" s="0"/>
      <c r="CX531" s="0"/>
      <c r="CY531" s="0"/>
      <c r="CZ531" s="0"/>
      <c r="DA531" s="0"/>
      <c r="DB531" s="0"/>
      <c r="DC531" s="0"/>
      <c r="DD531" s="0"/>
      <c r="DE531" s="0"/>
      <c r="DF531" s="0"/>
      <c r="DG531" s="0"/>
      <c r="DH531" s="0"/>
      <c r="DI531" s="0"/>
      <c r="DJ531" s="0"/>
      <c r="DK531" s="0"/>
      <c r="DL531" s="0"/>
      <c r="DM531" s="0"/>
      <c r="DN531" s="0"/>
      <c r="DO531" s="0"/>
      <c r="DP531" s="0"/>
      <c r="DQ531" s="0"/>
      <c r="DR531" s="0"/>
      <c r="DS531" s="0"/>
      <c r="DT531" s="0"/>
      <c r="DU531" s="0"/>
      <c r="DV531" s="0"/>
      <c r="DW531" s="0"/>
      <c r="DX531" s="0"/>
      <c r="DY531" s="0"/>
      <c r="DZ531" s="0"/>
      <c r="EA531" s="0"/>
      <c r="EB531" s="0"/>
      <c r="EC531" s="0"/>
      <c r="ED531" s="0"/>
      <c r="EE531" s="0"/>
      <c r="EF531" s="0"/>
      <c r="EG531" s="0"/>
      <c r="EH531" s="0"/>
      <c r="EI531" s="0"/>
      <c r="EJ531" s="0"/>
      <c r="EK531" s="0"/>
      <c r="EL531" s="0"/>
      <c r="EM531" s="0"/>
      <c r="EN531" s="0"/>
      <c r="EO531" s="0"/>
      <c r="EP531" s="0"/>
      <c r="EQ531" s="0"/>
      <c r="ER531" s="0"/>
      <c r="ES531" s="0"/>
      <c r="ET531" s="0"/>
      <c r="EU531" s="0"/>
      <c r="EV531" s="0"/>
      <c r="EW531" s="0"/>
      <c r="EX531" s="0"/>
      <c r="EY531" s="0"/>
      <c r="EZ531" s="0"/>
      <c r="FA531" s="0"/>
      <c r="FB531" s="0"/>
      <c r="FC531" s="0"/>
      <c r="FD531" s="0"/>
      <c r="FE531" s="0"/>
      <c r="FF531" s="0"/>
      <c r="FG531" s="0"/>
      <c r="FH531" s="0"/>
      <c r="FI531" s="0"/>
      <c r="FJ531" s="0"/>
      <c r="FK531" s="0"/>
      <c r="FL531" s="0"/>
      <c r="FM531" s="0"/>
      <c r="FN531" s="0"/>
      <c r="FO531" s="0"/>
      <c r="FP531" s="0"/>
      <c r="FQ531" s="0"/>
      <c r="FR531" s="0"/>
      <c r="FS531" s="0"/>
      <c r="FT531" s="0"/>
      <c r="FU531" s="0"/>
      <c r="FV531" s="0"/>
      <c r="FW531" s="0"/>
      <c r="FX531" s="0"/>
      <c r="FY531" s="0"/>
      <c r="FZ531" s="0"/>
      <c r="GA531" s="0"/>
      <c r="GB531" s="0"/>
      <c r="GC531" s="0"/>
      <c r="GD531" s="0"/>
      <c r="GE531" s="0"/>
      <c r="GF531" s="0"/>
      <c r="GG531" s="0"/>
      <c r="GH531" s="0"/>
      <c r="GI531" s="0"/>
      <c r="GJ531" s="0"/>
      <c r="GK531" s="0"/>
      <c r="GL531" s="0"/>
      <c r="GM531" s="0"/>
      <c r="GN531" s="0"/>
      <c r="GO531" s="0"/>
      <c r="GP531" s="0"/>
      <c r="GQ531" s="0"/>
      <c r="GR531" s="0"/>
      <c r="GS531" s="0"/>
      <c r="GT531" s="0"/>
      <c r="GU531" s="0"/>
      <c r="GV531" s="0"/>
      <c r="GW531" s="0"/>
      <c r="GX531" s="0"/>
      <c r="GY531" s="0"/>
      <c r="GZ531" s="0"/>
      <c r="HA531" s="0"/>
      <c r="HB531" s="0"/>
      <c r="HC531" s="0"/>
      <c r="HD531" s="0"/>
      <c r="HE531" s="0"/>
      <c r="HF531" s="0"/>
      <c r="HG531" s="0"/>
      <c r="HH531" s="0"/>
      <c r="HI531" s="0"/>
      <c r="HJ531" s="0"/>
      <c r="HK531" s="0"/>
      <c r="HL531" s="0"/>
      <c r="HM531" s="0"/>
      <c r="HN531" s="0"/>
      <c r="HO531" s="0"/>
      <c r="HP531" s="0"/>
      <c r="HQ531" s="0"/>
      <c r="HR531" s="0"/>
      <c r="HS531" s="0"/>
      <c r="HT531" s="0"/>
      <c r="HU531" s="0"/>
      <c r="HV531" s="0"/>
      <c r="HW531" s="0"/>
      <c r="HX531" s="0"/>
      <c r="HY531" s="0"/>
      <c r="HZ531" s="0"/>
      <c r="IA531" s="0"/>
      <c r="IB531" s="0"/>
      <c r="IC531" s="0"/>
      <c r="ID531" s="0"/>
      <c r="IE531" s="0"/>
      <c r="IF531" s="0"/>
      <c r="IG531" s="0"/>
      <c r="IH531" s="0"/>
      <c r="II531" s="0"/>
      <c r="IJ531" s="0"/>
      <c r="IK531" s="0"/>
      <c r="IL531" s="0"/>
      <c r="IM531" s="0"/>
      <c r="IN531" s="0"/>
      <c r="IO531" s="0"/>
      <c r="IP531" s="0"/>
      <c r="IQ531" s="0"/>
      <c r="IR531" s="0"/>
      <c r="IS531" s="0"/>
      <c r="IT531" s="0"/>
      <c r="IU531" s="0"/>
      <c r="IV531" s="0"/>
      <c r="IW531" s="0"/>
    </row>
    <row r="532" customFormat="false" ht="12.75" hidden="false" customHeight="false" outlineLevel="0" collapsed="false">
      <c r="A532" s="54"/>
      <c r="B532" s="156"/>
      <c r="C532" s="56"/>
      <c r="D532" s="57"/>
      <c r="E532" s="56"/>
      <c r="F532" s="56"/>
      <c r="G532" s="58"/>
      <c r="H532" s="58"/>
      <c r="I532" s="57"/>
      <c r="J532" s="57"/>
      <c r="K532" s="57"/>
      <c r="L532" s="53"/>
      <c r="N532" s="0"/>
      <c r="P532" s="157"/>
      <c r="Q532" s="53"/>
      <c r="R532" s="61"/>
      <c r="S532" s="157"/>
      <c r="T532" s="166"/>
      <c r="U532" s="53"/>
      <c r="V532" s="61"/>
      <c r="W532" s="53"/>
      <c r="X532" s="61"/>
      <c r="Y532" s="61"/>
      <c r="Z532" s="157"/>
      <c r="AA532" s="166"/>
      <c r="AB532" s="155"/>
      <c r="AD532" s="62"/>
      <c r="AE532" s="0"/>
      <c r="AF532" s="63"/>
      <c r="AG532" s="64"/>
      <c r="AH532" s="65"/>
      <c r="AI532" s="66"/>
      <c r="AJ532" s="66"/>
      <c r="AK532" s="57"/>
      <c r="AL532" s="0"/>
      <c r="AM532" s="0"/>
      <c r="AN532" s="0"/>
      <c r="AO532" s="0"/>
      <c r="AP532" s="0"/>
      <c r="AQ532" s="0"/>
      <c r="AR532" s="0"/>
      <c r="AS532" s="0"/>
      <c r="AT532" s="0"/>
      <c r="AU532" s="0"/>
      <c r="AV532" s="0"/>
      <c r="AW532" s="0"/>
      <c r="AX532" s="0"/>
      <c r="AY532" s="0"/>
      <c r="AZ532" s="0"/>
      <c r="BA532" s="0"/>
      <c r="BB532" s="0"/>
      <c r="BC532" s="0"/>
      <c r="BD532" s="0"/>
      <c r="BE532" s="0"/>
      <c r="BF532" s="0"/>
      <c r="BG532" s="0"/>
      <c r="BH532" s="0"/>
      <c r="BI532" s="0"/>
      <c r="BJ532" s="0"/>
      <c r="BK532" s="0"/>
      <c r="BL532" s="0"/>
      <c r="BM532" s="0"/>
      <c r="BN532" s="0"/>
      <c r="BO532" s="0"/>
      <c r="BP532" s="0"/>
      <c r="BQ532" s="0"/>
      <c r="BR532" s="0"/>
      <c r="BS532" s="0"/>
      <c r="BT532" s="0"/>
      <c r="BU532" s="0"/>
      <c r="BV532" s="0"/>
      <c r="BW532" s="0"/>
      <c r="BX532" s="0"/>
      <c r="BY532" s="0"/>
      <c r="BZ532" s="0"/>
      <c r="CA532" s="0"/>
      <c r="CB532" s="0"/>
      <c r="CC532" s="0"/>
      <c r="CD532" s="0"/>
      <c r="CE532" s="0"/>
      <c r="CF532" s="0"/>
      <c r="CG532" s="0"/>
      <c r="CH532" s="0"/>
      <c r="CI532" s="0"/>
      <c r="CJ532" s="0"/>
      <c r="CK532" s="0"/>
      <c r="CL532" s="0"/>
      <c r="CM532" s="0"/>
      <c r="CN532" s="0"/>
      <c r="CO532" s="0"/>
      <c r="CP532" s="0"/>
      <c r="CQ532" s="0"/>
      <c r="CR532" s="0"/>
      <c r="CS532" s="0"/>
      <c r="CT532" s="0"/>
      <c r="CU532" s="0"/>
      <c r="CV532" s="0"/>
      <c r="CW532" s="0"/>
      <c r="CX532" s="0"/>
      <c r="CY532" s="0"/>
      <c r="CZ532" s="0"/>
      <c r="DA532" s="0"/>
      <c r="DB532" s="0"/>
      <c r="DC532" s="0"/>
      <c r="DD532" s="0"/>
      <c r="DE532" s="0"/>
      <c r="DF532" s="0"/>
      <c r="DG532" s="0"/>
      <c r="DH532" s="0"/>
      <c r="DI532" s="0"/>
      <c r="DJ532" s="0"/>
      <c r="DK532" s="0"/>
      <c r="DL532" s="0"/>
      <c r="DM532" s="0"/>
      <c r="DN532" s="0"/>
      <c r="DO532" s="0"/>
      <c r="DP532" s="0"/>
      <c r="DQ532" s="0"/>
      <c r="DR532" s="0"/>
      <c r="DS532" s="0"/>
      <c r="DT532" s="0"/>
      <c r="DU532" s="0"/>
      <c r="DV532" s="0"/>
      <c r="DW532" s="0"/>
      <c r="DX532" s="0"/>
      <c r="DY532" s="0"/>
      <c r="DZ532" s="0"/>
      <c r="EA532" s="0"/>
      <c r="EB532" s="0"/>
      <c r="EC532" s="0"/>
      <c r="ED532" s="0"/>
      <c r="EE532" s="0"/>
      <c r="EF532" s="0"/>
      <c r="EG532" s="0"/>
      <c r="EH532" s="0"/>
      <c r="EI532" s="0"/>
      <c r="EJ532" s="0"/>
      <c r="EK532" s="0"/>
      <c r="EL532" s="0"/>
      <c r="EM532" s="0"/>
      <c r="EN532" s="0"/>
      <c r="EO532" s="0"/>
      <c r="EP532" s="0"/>
      <c r="EQ532" s="0"/>
      <c r="ER532" s="0"/>
      <c r="ES532" s="0"/>
      <c r="ET532" s="0"/>
      <c r="EU532" s="0"/>
      <c r="EV532" s="0"/>
      <c r="EW532" s="0"/>
      <c r="EX532" s="0"/>
      <c r="EY532" s="0"/>
      <c r="EZ532" s="0"/>
      <c r="FA532" s="0"/>
      <c r="FB532" s="0"/>
      <c r="FC532" s="0"/>
      <c r="FD532" s="0"/>
      <c r="FE532" s="0"/>
      <c r="FF532" s="0"/>
      <c r="FG532" s="0"/>
      <c r="FH532" s="0"/>
      <c r="FI532" s="0"/>
      <c r="FJ532" s="0"/>
      <c r="FK532" s="0"/>
      <c r="FL532" s="0"/>
      <c r="FM532" s="0"/>
      <c r="FN532" s="0"/>
      <c r="FO532" s="0"/>
      <c r="FP532" s="0"/>
      <c r="FQ532" s="0"/>
      <c r="FR532" s="0"/>
      <c r="FS532" s="0"/>
      <c r="FT532" s="0"/>
      <c r="FU532" s="0"/>
      <c r="FV532" s="0"/>
      <c r="FW532" s="0"/>
      <c r="FX532" s="0"/>
      <c r="FY532" s="0"/>
      <c r="FZ532" s="0"/>
      <c r="GA532" s="0"/>
      <c r="GB532" s="0"/>
      <c r="GC532" s="0"/>
      <c r="GD532" s="0"/>
      <c r="GE532" s="0"/>
      <c r="GF532" s="0"/>
      <c r="GG532" s="0"/>
      <c r="GH532" s="0"/>
      <c r="GI532" s="0"/>
      <c r="GJ532" s="0"/>
      <c r="GK532" s="0"/>
      <c r="GL532" s="0"/>
      <c r="GM532" s="0"/>
      <c r="GN532" s="0"/>
      <c r="GO532" s="0"/>
      <c r="GP532" s="0"/>
      <c r="GQ532" s="0"/>
      <c r="GR532" s="0"/>
      <c r="GS532" s="0"/>
      <c r="GT532" s="0"/>
      <c r="GU532" s="0"/>
      <c r="GV532" s="0"/>
      <c r="GW532" s="0"/>
      <c r="GX532" s="0"/>
      <c r="GY532" s="0"/>
      <c r="GZ532" s="0"/>
      <c r="HA532" s="0"/>
      <c r="HB532" s="0"/>
      <c r="HC532" s="0"/>
      <c r="HD532" s="0"/>
      <c r="HE532" s="0"/>
      <c r="HF532" s="0"/>
      <c r="HG532" s="0"/>
      <c r="HH532" s="0"/>
      <c r="HI532" s="0"/>
      <c r="HJ532" s="0"/>
      <c r="HK532" s="0"/>
      <c r="HL532" s="0"/>
      <c r="HM532" s="0"/>
      <c r="HN532" s="0"/>
      <c r="HO532" s="0"/>
      <c r="HP532" s="0"/>
      <c r="HQ532" s="0"/>
      <c r="HR532" s="0"/>
      <c r="HS532" s="0"/>
      <c r="HT532" s="0"/>
      <c r="HU532" s="0"/>
      <c r="HV532" s="0"/>
      <c r="HW532" s="0"/>
      <c r="HX532" s="0"/>
      <c r="HY532" s="0"/>
      <c r="HZ532" s="0"/>
      <c r="IA532" s="0"/>
      <c r="IB532" s="0"/>
      <c r="IC532" s="0"/>
      <c r="ID532" s="0"/>
      <c r="IE532" s="0"/>
      <c r="IF532" s="0"/>
      <c r="IG532" s="0"/>
      <c r="IH532" s="0"/>
      <c r="II532" s="0"/>
      <c r="IJ532" s="0"/>
      <c r="IK532" s="0"/>
      <c r="IL532" s="0"/>
      <c r="IM532" s="0"/>
      <c r="IN532" s="0"/>
      <c r="IO532" s="0"/>
      <c r="IP532" s="0"/>
      <c r="IQ532" s="0"/>
      <c r="IR532" s="0"/>
      <c r="IS532" s="0"/>
      <c r="IT532" s="0"/>
      <c r="IU532" s="0"/>
      <c r="IV532" s="0"/>
      <c r="IW532" s="0"/>
    </row>
    <row r="533" customFormat="false" ht="12.75" hidden="false" customHeight="false" outlineLevel="0" collapsed="false">
      <c r="A533" s="54"/>
      <c r="B533" s="156"/>
      <c r="C533" s="56"/>
      <c r="D533" s="57"/>
      <c r="E533" s="56" t="s">
        <v>1489</v>
      </c>
      <c r="F533" s="56" t="s">
        <v>1489</v>
      </c>
      <c r="G533" s="58"/>
      <c r="H533" s="58"/>
      <c r="I533" s="57"/>
      <c r="J533" s="57"/>
      <c r="K533" s="57"/>
      <c r="L533" s="53"/>
      <c r="N533" s="0"/>
      <c r="P533" s="157"/>
      <c r="Q533" s="53" t="n">
        <v>1000</v>
      </c>
      <c r="R533" s="61" t="n">
        <v>-1000</v>
      </c>
      <c r="S533" s="157" t="n">
        <f aca="false">65518/30</f>
        <v>2183.93333333333</v>
      </c>
      <c r="T533" s="166"/>
      <c r="U533" s="53" t="n">
        <v>1000</v>
      </c>
      <c r="V533" s="61" t="n">
        <v>-1000</v>
      </c>
      <c r="W533" s="53" t="n">
        <v>1000</v>
      </c>
      <c r="X533" s="61" t="n">
        <v>-1000</v>
      </c>
      <c r="Y533" s="61"/>
      <c r="Z533" s="157" t="n">
        <f aca="false">65518/30</f>
        <v>2183.93333333333</v>
      </c>
      <c r="AA533" s="166"/>
      <c r="AB533" s="155"/>
      <c r="AD533" s="62"/>
      <c r="AE533" s="0"/>
      <c r="AF533" s="63"/>
      <c r="AG533" s="64"/>
      <c r="AH533" s="65"/>
      <c r="AI533" s="66"/>
      <c r="AJ533" s="66"/>
      <c r="AK533" s="57"/>
      <c r="AL533" s="0"/>
      <c r="AM533" s="0"/>
      <c r="AN533" s="0"/>
      <c r="AO533" s="0"/>
      <c r="AP533" s="0"/>
      <c r="AQ533" s="0"/>
      <c r="AR533" s="0"/>
      <c r="AS533" s="0"/>
      <c r="AT533" s="0"/>
      <c r="AU533" s="0"/>
      <c r="AV533" s="0"/>
      <c r="AW533" s="0"/>
      <c r="AX533" s="0"/>
      <c r="AY533" s="0"/>
      <c r="AZ533" s="0"/>
      <c r="BA533" s="0"/>
      <c r="BB533" s="0"/>
      <c r="BC533" s="0"/>
      <c r="BD533" s="0"/>
      <c r="BE533" s="0"/>
      <c r="BF533" s="0"/>
      <c r="BG533" s="0"/>
      <c r="BH533" s="0"/>
      <c r="BI533" s="0"/>
      <c r="BJ533" s="0"/>
      <c r="BK533" s="0"/>
      <c r="BL533" s="0"/>
      <c r="BM533" s="0"/>
      <c r="BN533" s="0"/>
      <c r="BO533" s="0"/>
      <c r="BP533" s="0"/>
      <c r="BQ533" s="0"/>
      <c r="BR533" s="0"/>
      <c r="BS533" s="0"/>
      <c r="BT533" s="0"/>
      <c r="BU533" s="0"/>
      <c r="BV533" s="0"/>
      <c r="BW533" s="0"/>
      <c r="BX533" s="0"/>
      <c r="BY533" s="0"/>
      <c r="BZ533" s="0"/>
      <c r="CA533" s="0"/>
      <c r="CB533" s="0"/>
      <c r="CC533" s="0"/>
      <c r="CD533" s="0"/>
      <c r="CE533" s="0"/>
      <c r="CF533" s="0"/>
      <c r="CG533" s="0"/>
      <c r="CH533" s="0"/>
      <c r="CI533" s="0"/>
      <c r="CJ533" s="0"/>
      <c r="CK533" s="0"/>
      <c r="CL533" s="0"/>
      <c r="CM533" s="0"/>
      <c r="CN533" s="0"/>
      <c r="CO533" s="0"/>
      <c r="CP533" s="0"/>
      <c r="CQ533" s="0"/>
      <c r="CR533" s="0"/>
      <c r="CS533" s="0"/>
      <c r="CT533" s="0"/>
      <c r="CU533" s="0"/>
      <c r="CV533" s="0"/>
      <c r="CW533" s="0"/>
      <c r="CX533" s="0"/>
      <c r="CY533" s="0"/>
      <c r="CZ533" s="0"/>
      <c r="DA533" s="0"/>
      <c r="DB533" s="0"/>
      <c r="DC533" s="0"/>
      <c r="DD533" s="0"/>
      <c r="DE533" s="0"/>
      <c r="DF533" s="0"/>
      <c r="DG533" s="0"/>
      <c r="DH533" s="0"/>
      <c r="DI533" s="0"/>
      <c r="DJ533" s="0"/>
      <c r="DK533" s="0"/>
      <c r="DL533" s="0"/>
      <c r="DM533" s="0"/>
      <c r="DN533" s="0"/>
      <c r="DO533" s="0"/>
      <c r="DP533" s="0"/>
      <c r="DQ533" s="0"/>
      <c r="DR533" s="0"/>
      <c r="DS533" s="0"/>
      <c r="DT533" s="0"/>
      <c r="DU533" s="0"/>
      <c r="DV533" s="0"/>
      <c r="DW533" s="0"/>
      <c r="DX533" s="0"/>
      <c r="DY533" s="0"/>
      <c r="DZ533" s="0"/>
      <c r="EA533" s="0"/>
      <c r="EB533" s="0"/>
      <c r="EC533" s="0"/>
      <c r="ED533" s="0"/>
      <c r="EE533" s="0"/>
      <c r="EF533" s="0"/>
      <c r="EG533" s="0"/>
      <c r="EH533" s="0"/>
      <c r="EI533" s="0"/>
      <c r="EJ533" s="0"/>
      <c r="EK533" s="0"/>
      <c r="EL533" s="0"/>
      <c r="EM533" s="0"/>
      <c r="EN533" s="0"/>
      <c r="EO533" s="0"/>
      <c r="EP533" s="0"/>
      <c r="EQ533" s="0"/>
      <c r="ER533" s="0"/>
      <c r="ES533" s="0"/>
      <c r="ET533" s="0"/>
      <c r="EU533" s="0"/>
      <c r="EV533" s="0"/>
      <c r="EW533" s="0"/>
      <c r="EX533" s="0"/>
      <c r="EY533" s="0"/>
      <c r="EZ533" s="0"/>
      <c r="FA533" s="0"/>
      <c r="FB533" s="0"/>
      <c r="FC533" s="0"/>
      <c r="FD533" s="0"/>
      <c r="FE533" s="0"/>
      <c r="FF533" s="0"/>
      <c r="FG533" s="0"/>
      <c r="FH533" s="0"/>
      <c r="FI533" s="0"/>
      <c r="FJ533" s="0"/>
      <c r="FK533" s="0"/>
      <c r="FL533" s="0"/>
      <c r="FM533" s="0"/>
      <c r="FN533" s="0"/>
      <c r="FO533" s="0"/>
      <c r="FP533" s="0"/>
      <c r="FQ533" s="0"/>
      <c r="FR533" s="0"/>
      <c r="FS533" s="0"/>
      <c r="FT533" s="0"/>
      <c r="FU533" s="0"/>
      <c r="FV533" s="0"/>
      <c r="FW533" s="0"/>
      <c r="FX533" s="0"/>
      <c r="FY533" s="0"/>
      <c r="FZ533" s="0"/>
      <c r="GA533" s="0"/>
      <c r="GB533" s="0"/>
      <c r="GC533" s="0"/>
      <c r="GD533" s="0"/>
      <c r="GE533" s="0"/>
      <c r="GF533" s="0"/>
      <c r="GG533" s="0"/>
      <c r="GH533" s="0"/>
      <c r="GI533" s="0"/>
      <c r="GJ533" s="0"/>
      <c r="GK533" s="0"/>
      <c r="GL533" s="0"/>
      <c r="GM533" s="0"/>
      <c r="GN533" s="0"/>
      <c r="GO533" s="0"/>
      <c r="GP533" s="0"/>
      <c r="GQ533" s="0"/>
      <c r="GR533" s="0"/>
      <c r="GS533" s="0"/>
      <c r="GT533" s="0"/>
      <c r="GU533" s="0"/>
      <c r="GV533" s="0"/>
      <c r="GW533" s="0"/>
      <c r="GX533" s="0"/>
      <c r="GY533" s="0"/>
      <c r="GZ533" s="0"/>
      <c r="HA533" s="0"/>
      <c r="HB533" s="0"/>
      <c r="HC533" s="0"/>
      <c r="HD533" s="0"/>
      <c r="HE533" s="0"/>
      <c r="HF533" s="0"/>
      <c r="HG533" s="0"/>
      <c r="HH533" s="0"/>
      <c r="HI533" s="0"/>
      <c r="HJ533" s="0"/>
      <c r="HK533" s="0"/>
      <c r="HL533" s="0"/>
      <c r="HM533" s="0"/>
      <c r="HN533" s="0"/>
      <c r="HO533" s="0"/>
      <c r="HP533" s="0"/>
      <c r="HQ533" s="0"/>
      <c r="HR533" s="0"/>
      <c r="HS533" s="0"/>
      <c r="HT533" s="0"/>
      <c r="HU533" s="0"/>
      <c r="HV533" s="0"/>
      <c r="HW533" s="0"/>
      <c r="HX533" s="0"/>
      <c r="HY533" s="0"/>
      <c r="HZ533" s="0"/>
      <c r="IA533" s="0"/>
      <c r="IB533" s="0"/>
      <c r="IC533" s="0"/>
      <c r="ID533" s="0"/>
      <c r="IE533" s="0"/>
      <c r="IF533" s="0"/>
      <c r="IG533" s="0"/>
      <c r="IH533" s="0"/>
      <c r="II533" s="0"/>
      <c r="IJ533" s="0"/>
      <c r="IK533" s="0"/>
      <c r="IL533" s="0"/>
      <c r="IM533" s="0"/>
      <c r="IN533" s="0"/>
      <c r="IO533" s="0"/>
      <c r="IP533" s="0"/>
      <c r="IQ533" s="0"/>
      <c r="IR533" s="0"/>
      <c r="IS533" s="0"/>
      <c r="IT533" s="0"/>
      <c r="IU533" s="0"/>
      <c r="IV533" s="0"/>
      <c r="IW533" s="0"/>
    </row>
    <row r="534" customFormat="false" ht="12.75" hidden="false" customHeight="false" outlineLevel="0" collapsed="false">
      <c r="A534" s="54"/>
      <c r="B534" s="156"/>
      <c r="C534" s="56"/>
      <c r="D534" s="57"/>
      <c r="E534" s="56" t="s">
        <v>1490</v>
      </c>
      <c r="F534" s="56" t="s">
        <v>1491</v>
      </c>
      <c r="G534" s="58"/>
      <c r="H534" s="58"/>
      <c r="I534" s="57"/>
      <c r="J534" s="57"/>
      <c r="K534" s="57"/>
      <c r="L534" s="53"/>
      <c r="N534" s="0"/>
      <c r="P534" s="157"/>
      <c r="Q534" s="53" t="n">
        <v>705</v>
      </c>
      <c r="R534" s="61" t="n">
        <v>-705</v>
      </c>
      <c r="S534" s="157"/>
      <c r="T534" s="166"/>
      <c r="U534" s="53" t="n">
        <v>705</v>
      </c>
      <c r="V534" s="61" t="n">
        <v>-705</v>
      </c>
      <c r="W534" s="53" t="n">
        <v>705</v>
      </c>
      <c r="X534" s="61" t="n">
        <v>-705</v>
      </c>
      <c r="Y534" s="61"/>
      <c r="Z534" s="157"/>
      <c r="AA534" s="166"/>
      <c r="AB534" s="155"/>
      <c r="AD534" s="62"/>
      <c r="AE534" s="0"/>
      <c r="AF534" s="63"/>
      <c r="AG534" s="64"/>
      <c r="AH534" s="65"/>
      <c r="AI534" s="66"/>
      <c r="AJ534" s="66"/>
      <c r="AK534" s="57"/>
      <c r="AL534" s="0"/>
      <c r="AM534" s="0"/>
      <c r="AN534" s="0"/>
      <c r="AO534" s="0"/>
      <c r="AP534" s="0"/>
      <c r="AQ534" s="0"/>
      <c r="AR534" s="0"/>
      <c r="AS534" s="0"/>
      <c r="AT534" s="0"/>
      <c r="AU534" s="0"/>
      <c r="AV534" s="0"/>
      <c r="AW534" s="0"/>
      <c r="AX534" s="0"/>
      <c r="AY534" s="0"/>
      <c r="AZ534" s="0"/>
      <c r="BA534" s="0"/>
      <c r="BB534" s="0"/>
      <c r="BC534" s="0"/>
      <c r="BD534" s="0"/>
      <c r="BE534" s="0"/>
      <c r="BF534" s="0"/>
      <c r="BG534" s="0"/>
      <c r="BH534" s="0"/>
      <c r="BI534" s="0"/>
      <c r="BJ534" s="0"/>
      <c r="BK534" s="0"/>
      <c r="BL534" s="0"/>
      <c r="BM534" s="0"/>
      <c r="BN534" s="0"/>
      <c r="BO534" s="0"/>
      <c r="BP534" s="0"/>
      <c r="BQ534" s="0"/>
      <c r="BR534" s="0"/>
      <c r="BS534" s="0"/>
      <c r="BT534" s="0"/>
      <c r="BU534" s="0"/>
      <c r="BV534" s="0"/>
      <c r="BW534" s="0"/>
      <c r="BX534" s="0"/>
      <c r="BY534" s="0"/>
      <c r="BZ534" s="0"/>
      <c r="CA534" s="0"/>
      <c r="CB534" s="0"/>
      <c r="CC534" s="0"/>
      <c r="CD534" s="0"/>
      <c r="CE534" s="0"/>
      <c r="CF534" s="0"/>
      <c r="CG534" s="0"/>
      <c r="CH534" s="0"/>
      <c r="CI534" s="0"/>
      <c r="CJ534" s="0"/>
      <c r="CK534" s="0"/>
      <c r="CL534" s="0"/>
      <c r="CM534" s="0"/>
      <c r="CN534" s="0"/>
      <c r="CO534" s="0"/>
      <c r="CP534" s="0"/>
      <c r="CQ534" s="0"/>
      <c r="CR534" s="0"/>
      <c r="CS534" s="0"/>
      <c r="CT534" s="0"/>
      <c r="CU534" s="0"/>
      <c r="CV534" s="0"/>
      <c r="CW534" s="0"/>
      <c r="CX534" s="0"/>
      <c r="CY534" s="0"/>
      <c r="CZ534" s="0"/>
      <c r="DA534" s="0"/>
      <c r="DB534" s="0"/>
      <c r="DC534" s="0"/>
      <c r="DD534" s="0"/>
      <c r="DE534" s="0"/>
      <c r="DF534" s="0"/>
      <c r="DG534" s="0"/>
      <c r="DH534" s="0"/>
      <c r="DI534" s="0"/>
      <c r="DJ534" s="0"/>
      <c r="DK534" s="0"/>
      <c r="DL534" s="0"/>
      <c r="DM534" s="0"/>
      <c r="DN534" s="0"/>
      <c r="DO534" s="0"/>
      <c r="DP534" s="0"/>
      <c r="DQ534" s="0"/>
      <c r="DR534" s="0"/>
      <c r="DS534" s="0"/>
      <c r="DT534" s="0"/>
      <c r="DU534" s="0"/>
      <c r="DV534" s="0"/>
      <c r="DW534" s="0"/>
      <c r="DX534" s="0"/>
      <c r="DY534" s="0"/>
      <c r="DZ534" s="0"/>
      <c r="EA534" s="0"/>
      <c r="EB534" s="0"/>
      <c r="EC534" s="0"/>
      <c r="ED534" s="0"/>
      <c r="EE534" s="0"/>
      <c r="EF534" s="0"/>
      <c r="EG534" s="0"/>
      <c r="EH534" s="0"/>
      <c r="EI534" s="0"/>
      <c r="EJ534" s="0"/>
      <c r="EK534" s="0"/>
      <c r="EL534" s="0"/>
      <c r="EM534" s="0"/>
      <c r="EN534" s="0"/>
      <c r="EO534" s="0"/>
      <c r="EP534" s="0"/>
      <c r="EQ534" s="0"/>
      <c r="ER534" s="0"/>
      <c r="ES534" s="0"/>
      <c r="ET534" s="0"/>
      <c r="EU534" s="0"/>
      <c r="EV534" s="0"/>
      <c r="EW534" s="0"/>
      <c r="EX534" s="0"/>
      <c r="EY534" s="0"/>
      <c r="EZ534" s="0"/>
      <c r="FA534" s="0"/>
      <c r="FB534" s="0"/>
      <c r="FC534" s="0"/>
      <c r="FD534" s="0"/>
      <c r="FE534" s="0"/>
      <c r="FF534" s="0"/>
      <c r="FG534" s="0"/>
      <c r="FH534" s="0"/>
      <c r="FI534" s="0"/>
      <c r="FJ534" s="0"/>
      <c r="FK534" s="0"/>
      <c r="FL534" s="0"/>
      <c r="FM534" s="0"/>
      <c r="FN534" s="0"/>
      <c r="FO534" s="0"/>
      <c r="FP534" s="0"/>
      <c r="FQ534" s="0"/>
      <c r="FR534" s="0"/>
      <c r="FS534" s="0"/>
      <c r="FT534" s="0"/>
      <c r="FU534" s="0"/>
      <c r="FV534" s="0"/>
      <c r="FW534" s="0"/>
      <c r="FX534" s="0"/>
      <c r="FY534" s="0"/>
      <c r="FZ534" s="0"/>
      <c r="GA534" s="0"/>
      <c r="GB534" s="0"/>
      <c r="GC534" s="0"/>
      <c r="GD534" s="0"/>
      <c r="GE534" s="0"/>
      <c r="GF534" s="0"/>
      <c r="GG534" s="0"/>
      <c r="GH534" s="0"/>
      <c r="GI534" s="0"/>
      <c r="GJ534" s="0"/>
      <c r="GK534" s="0"/>
      <c r="GL534" s="0"/>
      <c r="GM534" s="0"/>
      <c r="GN534" s="0"/>
      <c r="GO534" s="0"/>
      <c r="GP534" s="0"/>
      <c r="GQ534" s="0"/>
      <c r="GR534" s="0"/>
      <c r="GS534" s="0"/>
      <c r="GT534" s="0"/>
      <c r="GU534" s="0"/>
      <c r="GV534" s="0"/>
      <c r="GW534" s="0"/>
      <c r="GX534" s="0"/>
      <c r="GY534" s="0"/>
      <c r="GZ534" s="0"/>
      <c r="HA534" s="0"/>
      <c r="HB534" s="0"/>
      <c r="HC534" s="0"/>
      <c r="HD534" s="0"/>
      <c r="HE534" s="0"/>
      <c r="HF534" s="0"/>
      <c r="HG534" s="0"/>
      <c r="HH534" s="0"/>
      <c r="HI534" s="0"/>
      <c r="HJ534" s="0"/>
      <c r="HK534" s="0"/>
      <c r="HL534" s="0"/>
      <c r="HM534" s="0"/>
      <c r="HN534" s="0"/>
      <c r="HO534" s="0"/>
      <c r="HP534" s="0"/>
      <c r="HQ534" s="0"/>
      <c r="HR534" s="0"/>
      <c r="HS534" s="0"/>
      <c r="HT534" s="0"/>
      <c r="HU534" s="0"/>
      <c r="HV534" s="0"/>
      <c r="HW534" s="0"/>
      <c r="HX534" s="0"/>
      <c r="HY534" s="0"/>
      <c r="HZ534" s="0"/>
      <c r="IA534" s="0"/>
      <c r="IB534" s="0"/>
      <c r="IC534" s="0"/>
      <c r="ID534" s="0"/>
      <c r="IE534" s="0"/>
      <c r="IF534" s="0"/>
      <c r="IG534" s="0"/>
      <c r="IH534" s="0"/>
      <c r="II534" s="0"/>
      <c r="IJ534" s="0"/>
      <c r="IK534" s="0"/>
      <c r="IL534" s="0"/>
      <c r="IM534" s="0"/>
      <c r="IN534" s="0"/>
      <c r="IO534" s="0"/>
      <c r="IP534" s="0"/>
      <c r="IQ534" s="0"/>
      <c r="IR534" s="0"/>
      <c r="IS534" s="0"/>
      <c r="IT534" s="0"/>
      <c r="IU534" s="0"/>
      <c r="IV534" s="0"/>
      <c r="IW534" s="0"/>
    </row>
    <row r="535" customFormat="false" ht="12.75" hidden="false" customHeight="false" outlineLevel="0" collapsed="false">
      <c r="A535" s="54"/>
      <c r="B535" s="156"/>
      <c r="C535" s="56"/>
      <c r="D535" s="57"/>
      <c r="E535" s="56" t="s">
        <v>1492</v>
      </c>
      <c r="F535" s="56" t="s">
        <v>1492</v>
      </c>
      <c r="G535" s="58"/>
      <c r="H535" s="58"/>
      <c r="I535" s="57"/>
      <c r="J535" s="57"/>
      <c r="K535" s="57"/>
      <c r="L535" s="53"/>
      <c r="N535" s="0"/>
      <c r="P535" s="157"/>
      <c r="Q535" s="53" t="n">
        <v>1273</v>
      </c>
      <c r="R535" s="61" t="n">
        <v>0</v>
      </c>
      <c r="S535" s="157"/>
      <c r="T535" s="166"/>
      <c r="U535" s="53" t="n">
        <v>1273</v>
      </c>
      <c r="V535" s="61" t="n">
        <v>0</v>
      </c>
      <c r="W535" s="53" t="n">
        <v>1273</v>
      </c>
      <c r="X535" s="61" t="n">
        <v>0</v>
      </c>
      <c r="Y535" s="61"/>
      <c r="Z535" s="157"/>
      <c r="AA535" s="166"/>
      <c r="AB535" s="155"/>
      <c r="AD535" s="62"/>
      <c r="AE535" s="0"/>
      <c r="AF535" s="63"/>
      <c r="AG535" s="64"/>
      <c r="AH535" s="65"/>
      <c r="AI535" s="66"/>
      <c r="AJ535" s="66"/>
      <c r="AK535" s="57"/>
      <c r="AL535" s="0"/>
      <c r="AM535" s="0"/>
      <c r="AN535" s="0"/>
      <c r="AO535" s="0"/>
      <c r="AP535" s="0"/>
      <c r="AQ535" s="0"/>
      <c r="AR535" s="0"/>
      <c r="AS535" s="0"/>
      <c r="AT535" s="0"/>
      <c r="AU535" s="0"/>
      <c r="AV535" s="0"/>
      <c r="AW535" s="0"/>
      <c r="AX535" s="0"/>
      <c r="AY535" s="0"/>
      <c r="AZ535" s="0"/>
      <c r="BA535" s="0"/>
      <c r="BB535" s="0"/>
      <c r="BC535" s="0"/>
      <c r="BD535" s="0"/>
      <c r="BE535" s="0"/>
      <c r="BF535" s="0"/>
      <c r="BG535" s="0"/>
      <c r="BH535" s="0"/>
      <c r="BI535" s="0"/>
      <c r="BJ535" s="0"/>
      <c r="BK535" s="0"/>
      <c r="BL535" s="0"/>
      <c r="BM535" s="0"/>
      <c r="BN535" s="0"/>
      <c r="BO535" s="0"/>
      <c r="BP535" s="0"/>
      <c r="BQ535" s="0"/>
      <c r="BR535" s="0"/>
      <c r="BS535" s="0"/>
      <c r="BT535" s="0"/>
      <c r="BU535" s="0"/>
      <c r="BV535" s="0"/>
      <c r="BW535" s="0"/>
      <c r="BX535" s="0"/>
      <c r="BY535" s="0"/>
      <c r="BZ535" s="0"/>
      <c r="CA535" s="0"/>
      <c r="CB535" s="0"/>
      <c r="CC535" s="0"/>
      <c r="CD535" s="0"/>
      <c r="CE535" s="0"/>
      <c r="CF535" s="0"/>
      <c r="CG535" s="0"/>
      <c r="CH535" s="0"/>
      <c r="CI535" s="0"/>
      <c r="CJ535" s="0"/>
      <c r="CK535" s="0"/>
      <c r="CL535" s="0"/>
      <c r="CM535" s="0"/>
      <c r="CN535" s="0"/>
      <c r="CO535" s="0"/>
      <c r="CP535" s="0"/>
      <c r="CQ535" s="0"/>
      <c r="CR535" s="0"/>
      <c r="CS535" s="0"/>
      <c r="CT535" s="0"/>
      <c r="CU535" s="0"/>
      <c r="CV535" s="0"/>
      <c r="CW535" s="0"/>
      <c r="CX535" s="0"/>
      <c r="CY535" s="0"/>
      <c r="CZ535" s="0"/>
      <c r="DA535" s="0"/>
      <c r="DB535" s="0"/>
      <c r="DC535" s="0"/>
      <c r="DD535" s="0"/>
      <c r="DE535" s="0"/>
      <c r="DF535" s="0"/>
      <c r="DG535" s="0"/>
      <c r="DH535" s="0"/>
      <c r="DI535" s="0"/>
      <c r="DJ535" s="0"/>
      <c r="DK535" s="0"/>
      <c r="DL535" s="0"/>
      <c r="DM535" s="0"/>
      <c r="DN535" s="0"/>
      <c r="DO535" s="0"/>
      <c r="DP535" s="0"/>
      <c r="DQ535" s="0"/>
      <c r="DR535" s="0"/>
      <c r="DS535" s="0"/>
      <c r="DT535" s="0"/>
      <c r="DU535" s="0"/>
      <c r="DV535" s="0"/>
      <c r="DW535" s="0"/>
      <c r="DX535" s="0"/>
      <c r="DY535" s="0"/>
      <c r="DZ535" s="0"/>
      <c r="EA535" s="0"/>
      <c r="EB535" s="0"/>
      <c r="EC535" s="0"/>
      <c r="ED535" s="0"/>
      <c r="EE535" s="0"/>
      <c r="EF535" s="0"/>
      <c r="EG535" s="0"/>
      <c r="EH535" s="0"/>
      <c r="EI535" s="0"/>
      <c r="EJ535" s="0"/>
      <c r="EK535" s="0"/>
      <c r="EL535" s="0"/>
      <c r="EM535" s="0"/>
      <c r="EN535" s="0"/>
      <c r="EO535" s="0"/>
      <c r="EP535" s="0"/>
      <c r="EQ535" s="0"/>
      <c r="ER535" s="0"/>
      <c r="ES535" s="0"/>
      <c r="ET535" s="0"/>
      <c r="EU535" s="0"/>
      <c r="EV535" s="0"/>
      <c r="EW535" s="0"/>
      <c r="EX535" s="0"/>
      <c r="EY535" s="0"/>
      <c r="EZ535" s="0"/>
      <c r="FA535" s="0"/>
      <c r="FB535" s="0"/>
      <c r="FC535" s="0"/>
      <c r="FD535" s="0"/>
      <c r="FE535" s="0"/>
      <c r="FF535" s="0"/>
      <c r="FG535" s="0"/>
      <c r="FH535" s="0"/>
      <c r="FI535" s="0"/>
      <c r="FJ535" s="0"/>
      <c r="FK535" s="0"/>
      <c r="FL535" s="0"/>
      <c r="FM535" s="0"/>
      <c r="FN535" s="0"/>
      <c r="FO535" s="0"/>
      <c r="FP535" s="0"/>
      <c r="FQ535" s="0"/>
      <c r="FR535" s="0"/>
      <c r="FS535" s="0"/>
      <c r="FT535" s="0"/>
      <c r="FU535" s="0"/>
      <c r="FV535" s="0"/>
      <c r="FW535" s="0"/>
      <c r="FX535" s="0"/>
      <c r="FY535" s="0"/>
      <c r="FZ535" s="0"/>
      <c r="GA535" s="0"/>
      <c r="GB535" s="0"/>
      <c r="GC535" s="0"/>
      <c r="GD535" s="0"/>
      <c r="GE535" s="0"/>
      <c r="GF535" s="0"/>
      <c r="GG535" s="0"/>
      <c r="GH535" s="0"/>
      <c r="GI535" s="0"/>
      <c r="GJ535" s="0"/>
      <c r="GK535" s="0"/>
      <c r="GL535" s="0"/>
      <c r="GM535" s="0"/>
      <c r="GN535" s="0"/>
      <c r="GO535" s="0"/>
      <c r="GP535" s="0"/>
      <c r="GQ535" s="0"/>
      <c r="GR535" s="0"/>
      <c r="GS535" s="0"/>
      <c r="GT535" s="0"/>
      <c r="GU535" s="0"/>
      <c r="GV535" s="0"/>
      <c r="GW535" s="0"/>
      <c r="GX535" s="0"/>
      <c r="GY535" s="0"/>
      <c r="GZ535" s="0"/>
      <c r="HA535" s="0"/>
      <c r="HB535" s="0"/>
      <c r="HC535" s="0"/>
      <c r="HD535" s="0"/>
      <c r="HE535" s="0"/>
      <c r="HF535" s="0"/>
      <c r="HG535" s="0"/>
      <c r="HH535" s="0"/>
      <c r="HI535" s="0"/>
      <c r="HJ535" s="0"/>
      <c r="HK535" s="0"/>
      <c r="HL535" s="0"/>
      <c r="HM535" s="0"/>
      <c r="HN535" s="0"/>
      <c r="HO535" s="0"/>
      <c r="HP535" s="0"/>
      <c r="HQ535" s="0"/>
      <c r="HR535" s="0"/>
      <c r="HS535" s="0"/>
      <c r="HT535" s="0"/>
      <c r="HU535" s="0"/>
      <c r="HV535" s="0"/>
      <c r="HW535" s="0"/>
      <c r="HX535" s="0"/>
      <c r="HY535" s="0"/>
      <c r="HZ535" s="0"/>
      <c r="IA535" s="0"/>
      <c r="IB535" s="0"/>
      <c r="IC535" s="0"/>
      <c r="ID535" s="0"/>
      <c r="IE535" s="0"/>
      <c r="IF535" s="0"/>
      <c r="IG535" s="0"/>
      <c r="IH535" s="0"/>
      <c r="II535" s="0"/>
      <c r="IJ535" s="0"/>
      <c r="IK535" s="0"/>
      <c r="IL535" s="0"/>
      <c r="IM535" s="0"/>
      <c r="IN535" s="0"/>
      <c r="IO535" s="0"/>
      <c r="IP535" s="0"/>
      <c r="IQ535" s="0"/>
      <c r="IR535" s="0"/>
      <c r="IS535" s="0"/>
      <c r="IT535" s="0"/>
      <c r="IU535" s="0"/>
      <c r="IV535" s="0"/>
      <c r="IW535" s="0"/>
    </row>
    <row r="536" customFormat="false" ht="12.75" hidden="false" customHeight="false" outlineLevel="0" collapsed="false">
      <c r="A536" s="54"/>
      <c r="B536" s="156"/>
      <c r="C536" s="56"/>
      <c r="D536" s="57"/>
      <c r="E536" s="56" t="s">
        <v>1493</v>
      </c>
      <c r="F536" s="56" t="s">
        <v>1493</v>
      </c>
      <c r="G536" s="58"/>
      <c r="H536" s="58"/>
      <c r="I536" s="57"/>
      <c r="J536" s="57"/>
      <c r="K536" s="57"/>
      <c r="L536" s="53"/>
      <c r="N536" s="0"/>
      <c r="P536" s="157"/>
      <c r="Q536" s="53" t="n">
        <v>1000</v>
      </c>
      <c r="R536" s="61" t="n">
        <v>-1000</v>
      </c>
      <c r="S536" s="157"/>
      <c r="T536" s="166"/>
      <c r="U536" s="53" t="n">
        <v>1000</v>
      </c>
      <c r="V536" s="61" t="n">
        <v>-1000</v>
      </c>
      <c r="W536" s="53" t="n">
        <v>1000</v>
      </c>
      <c r="X536" s="61" t="n">
        <v>-1000</v>
      </c>
      <c r="Y536" s="61"/>
      <c r="Z536" s="157"/>
      <c r="AA536" s="166"/>
      <c r="AB536" s="155"/>
      <c r="AD536" s="62"/>
      <c r="AE536" s="0"/>
      <c r="AF536" s="63"/>
      <c r="AG536" s="64"/>
      <c r="AH536" s="65"/>
      <c r="AI536" s="66"/>
      <c r="AJ536" s="66"/>
      <c r="AK536" s="57"/>
      <c r="AL536" s="0"/>
      <c r="AM536" s="0"/>
      <c r="AN536" s="0"/>
      <c r="AO536" s="0"/>
      <c r="AP536" s="0"/>
      <c r="AQ536" s="0"/>
      <c r="AR536" s="0"/>
      <c r="AS536" s="0"/>
      <c r="AT536" s="0"/>
      <c r="AU536" s="0"/>
      <c r="AV536" s="0"/>
      <c r="AW536" s="0"/>
      <c r="AX536" s="0"/>
      <c r="AY536" s="0"/>
      <c r="AZ536" s="0"/>
      <c r="BA536" s="0"/>
      <c r="BB536" s="0"/>
      <c r="BC536" s="0"/>
      <c r="BD536" s="0"/>
      <c r="BE536" s="0"/>
      <c r="BF536" s="0"/>
      <c r="BG536" s="0"/>
      <c r="BH536" s="0"/>
      <c r="BI536" s="0"/>
      <c r="BJ536" s="0"/>
      <c r="BK536" s="0"/>
      <c r="BL536" s="0"/>
      <c r="BM536" s="0"/>
      <c r="BN536" s="0"/>
      <c r="BO536" s="0"/>
      <c r="BP536" s="0"/>
      <c r="BQ536" s="0"/>
      <c r="BR536" s="0"/>
      <c r="BS536" s="0"/>
      <c r="BT536" s="0"/>
      <c r="BU536" s="0"/>
      <c r="BV536" s="0"/>
      <c r="BW536" s="0"/>
      <c r="BX536" s="0"/>
      <c r="BY536" s="0"/>
      <c r="BZ536" s="0"/>
      <c r="CA536" s="0"/>
      <c r="CB536" s="0"/>
      <c r="CC536" s="0"/>
      <c r="CD536" s="0"/>
      <c r="CE536" s="0"/>
      <c r="CF536" s="0"/>
      <c r="CG536" s="0"/>
      <c r="CH536" s="0"/>
      <c r="CI536" s="0"/>
      <c r="CJ536" s="0"/>
      <c r="CK536" s="0"/>
      <c r="CL536" s="0"/>
      <c r="CM536" s="0"/>
      <c r="CN536" s="0"/>
      <c r="CO536" s="0"/>
      <c r="CP536" s="0"/>
      <c r="CQ536" s="0"/>
      <c r="CR536" s="0"/>
      <c r="CS536" s="0"/>
      <c r="CT536" s="0"/>
      <c r="CU536" s="0"/>
      <c r="CV536" s="0"/>
      <c r="CW536" s="0"/>
      <c r="CX536" s="0"/>
      <c r="CY536" s="0"/>
      <c r="CZ536" s="0"/>
      <c r="DA536" s="0"/>
      <c r="DB536" s="0"/>
      <c r="DC536" s="0"/>
      <c r="DD536" s="0"/>
      <c r="DE536" s="0"/>
      <c r="DF536" s="0"/>
      <c r="DG536" s="0"/>
      <c r="DH536" s="0"/>
      <c r="DI536" s="0"/>
      <c r="DJ536" s="0"/>
      <c r="DK536" s="0"/>
      <c r="DL536" s="0"/>
      <c r="DM536" s="0"/>
      <c r="DN536" s="0"/>
      <c r="DO536" s="0"/>
      <c r="DP536" s="0"/>
      <c r="DQ536" s="0"/>
      <c r="DR536" s="0"/>
      <c r="DS536" s="0"/>
      <c r="DT536" s="0"/>
      <c r="DU536" s="0"/>
      <c r="DV536" s="0"/>
      <c r="DW536" s="0"/>
      <c r="DX536" s="0"/>
      <c r="DY536" s="0"/>
      <c r="DZ536" s="0"/>
      <c r="EA536" s="0"/>
      <c r="EB536" s="0"/>
      <c r="EC536" s="0"/>
      <c r="ED536" s="0"/>
      <c r="EE536" s="0"/>
      <c r="EF536" s="0"/>
      <c r="EG536" s="0"/>
      <c r="EH536" s="0"/>
      <c r="EI536" s="0"/>
      <c r="EJ536" s="0"/>
      <c r="EK536" s="0"/>
      <c r="EL536" s="0"/>
      <c r="EM536" s="0"/>
      <c r="EN536" s="0"/>
      <c r="EO536" s="0"/>
      <c r="EP536" s="0"/>
      <c r="EQ536" s="0"/>
      <c r="ER536" s="0"/>
      <c r="ES536" s="0"/>
      <c r="ET536" s="0"/>
      <c r="EU536" s="0"/>
      <c r="EV536" s="0"/>
      <c r="EW536" s="0"/>
      <c r="EX536" s="0"/>
      <c r="EY536" s="0"/>
      <c r="EZ536" s="0"/>
      <c r="FA536" s="0"/>
      <c r="FB536" s="0"/>
      <c r="FC536" s="0"/>
      <c r="FD536" s="0"/>
      <c r="FE536" s="0"/>
      <c r="FF536" s="0"/>
      <c r="FG536" s="0"/>
      <c r="FH536" s="0"/>
      <c r="FI536" s="0"/>
      <c r="FJ536" s="0"/>
      <c r="FK536" s="0"/>
      <c r="FL536" s="0"/>
      <c r="FM536" s="0"/>
      <c r="FN536" s="0"/>
      <c r="FO536" s="0"/>
      <c r="FP536" s="0"/>
      <c r="FQ536" s="0"/>
      <c r="FR536" s="0"/>
      <c r="FS536" s="0"/>
      <c r="FT536" s="0"/>
      <c r="FU536" s="0"/>
      <c r="FV536" s="0"/>
      <c r="FW536" s="0"/>
      <c r="FX536" s="0"/>
      <c r="FY536" s="0"/>
      <c r="FZ536" s="0"/>
      <c r="GA536" s="0"/>
      <c r="GB536" s="0"/>
      <c r="GC536" s="0"/>
      <c r="GD536" s="0"/>
      <c r="GE536" s="0"/>
      <c r="GF536" s="0"/>
      <c r="GG536" s="0"/>
      <c r="GH536" s="0"/>
      <c r="GI536" s="0"/>
      <c r="GJ536" s="0"/>
      <c r="GK536" s="0"/>
      <c r="GL536" s="0"/>
      <c r="GM536" s="0"/>
      <c r="GN536" s="0"/>
      <c r="GO536" s="0"/>
      <c r="GP536" s="0"/>
      <c r="GQ536" s="0"/>
      <c r="GR536" s="0"/>
      <c r="GS536" s="0"/>
      <c r="GT536" s="0"/>
      <c r="GU536" s="0"/>
      <c r="GV536" s="0"/>
      <c r="GW536" s="0"/>
      <c r="GX536" s="0"/>
      <c r="GY536" s="0"/>
      <c r="GZ536" s="0"/>
      <c r="HA536" s="0"/>
      <c r="HB536" s="0"/>
      <c r="HC536" s="0"/>
      <c r="HD536" s="0"/>
      <c r="HE536" s="0"/>
      <c r="HF536" s="0"/>
      <c r="HG536" s="0"/>
      <c r="HH536" s="0"/>
      <c r="HI536" s="0"/>
      <c r="HJ536" s="0"/>
      <c r="HK536" s="0"/>
      <c r="HL536" s="0"/>
      <c r="HM536" s="0"/>
      <c r="HN536" s="0"/>
      <c r="HO536" s="0"/>
      <c r="HP536" s="0"/>
      <c r="HQ536" s="0"/>
      <c r="HR536" s="0"/>
      <c r="HS536" s="0"/>
      <c r="HT536" s="0"/>
      <c r="HU536" s="0"/>
      <c r="HV536" s="0"/>
      <c r="HW536" s="0"/>
      <c r="HX536" s="0"/>
      <c r="HY536" s="0"/>
      <c r="HZ536" s="0"/>
      <c r="IA536" s="0"/>
      <c r="IB536" s="0"/>
      <c r="IC536" s="0"/>
      <c r="ID536" s="0"/>
      <c r="IE536" s="0"/>
      <c r="IF536" s="0"/>
      <c r="IG536" s="0"/>
      <c r="IH536" s="0"/>
      <c r="II536" s="0"/>
      <c r="IJ536" s="0"/>
      <c r="IK536" s="0"/>
      <c r="IL536" s="0"/>
      <c r="IM536" s="0"/>
      <c r="IN536" s="0"/>
      <c r="IO536" s="0"/>
      <c r="IP536" s="0"/>
      <c r="IQ536" s="0"/>
      <c r="IR536" s="0"/>
      <c r="IS536" s="0"/>
      <c r="IT536" s="0"/>
      <c r="IU536" s="0"/>
      <c r="IV536" s="0"/>
      <c r="IW536" s="0"/>
    </row>
    <row r="537" customFormat="false" ht="12.75" hidden="false" customHeight="false" outlineLevel="0" collapsed="false">
      <c r="A537" s="54"/>
      <c r="B537" s="156"/>
      <c r="C537" s="56"/>
      <c r="D537" s="57"/>
      <c r="E537" s="56"/>
      <c r="F537" s="56"/>
      <c r="G537" s="58"/>
      <c r="H537" s="58"/>
      <c r="I537" s="57"/>
      <c r="J537" s="57"/>
      <c r="K537" s="57"/>
      <c r="L537" s="53"/>
      <c r="N537" s="0"/>
      <c r="P537" s="157"/>
      <c r="Q537" s="53"/>
      <c r="R537" s="61"/>
      <c r="S537" s="157"/>
      <c r="T537" s="166"/>
      <c r="U537" s="53"/>
      <c r="V537" s="61"/>
      <c r="W537" s="53"/>
      <c r="X537" s="61"/>
      <c r="Y537" s="61"/>
      <c r="Z537" s="157"/>
      <c r="AA537" s="166"/>
      <c r="AB537" s="155"/>
      <c r="AD537" s="62"/>
      <c r="AE537" s="0"/>
      <c r="AF537" s="63"/>
      <c r="AG537" s="64"/>
      <c r="AH537" s="65"/>
      <c r="AI537" s="66"/>
      <c r="AJ537" s="66"/>
      <c r="AK537" s="57"/>
      <c r="AL537" s="0"/>
      <c r="AM537" s="0"/>
      <c r="AN537" s="0"/>
      <c r="AO537" s="0"/>
      <c r="AP537" s="0"/>
      <c r="AQ537" s="0"/>
      <c r="AR537" s="0"/>
      <c r="AS537" s="0"/>
      <c r="AT537" s="0"/>
      <c r="AU537" s="0"/>
      <c r="AV537" s="0"/>
      <c r="AW537" s="0"/>
      <c r="AX537" s="0"/>
      <c r="AY537" s="0"/>
      <c r="AZ537" s="0"/>
      <c r="BA537" s="0"/>
      <c r="BB537" s="0"/>
      <c r="BC537" s="0"/>
      <c r="BD537" s="0"/>
      <c r="BE537" s="0"/>
      <c r="BF537" s="0"/>
      <c r="BG537" s="0"/>
      <c r="BH537" s="0"/>
      <c r="BI537" s="0"/>
      <c r="BJ537" s="0"/>
      <c r="BK537" s="0"/>
      <c r="BL537" s="0"/>
      <c r="BM537" s="0"/>
      <c r="BN537" s="0"/>
      <c r="BO537" s="0"/>
      <c r="BP537" s="0"/>
      <c r="BQ537" s="0"/>
      <c r="BR537" s="0"/>
      <c r="BS537" s="0"/>
      <c r="BT537" s="0"/>
      <c r="BU537" s="0"/>
      <c r="BV537" s="0"/>
      <c r="BW537" s="0"/>
      <c r="BX537" s="0"/>
      <c r="BY537" s="0"/>
      <c r="BZ537" s="0"/>
      <c r="CA537" s="0"/>
      <c r="CB537" s="0"/>
      <c r="CC537" s="0"/>
      <c r="CD537" s="0"/>
      <c r="CE537" s="0"/>
      <c r="CF537" s="0"/>
      <c r="CG537" s="0"/>
      <c r="CH537" s="0"/>
      <c r="CI537" s="0"/>
      <c r="CJ537" s="0"/>
      <c r="CK537" s="0"/>
      <c r="CL537" s="0"/>
      <c r="CM537" s="0"/>
      <c r="CN537" s="0"/>
      <c r="CO537" s="0"/>
      <c r="CP537" s="0"/>
      <c r="CQ537" s="0"/>
      <c r="CR537" s="0"/>
      <c r="CS537" s="0"/>
      <c r="CT537" s="0"/>
      <c r="CU537" s="0"/>
      <c r="CV537" s="0"/>
      <c r="CW537" s="0"/>
      <c r="CX537" s="0"/>
      <c r="CY537" s="0"/>
      <c r="CZ537" s="0"/>
      <c r="DA537" s="0"/>
      <c r="DB537" s="0"/>
      <c r="DC537" s="0"/>
      <c r="DD537" s="0"/>
      <c r="DE537" s="0"/>
      <c r="DF537" s="0"/>
      <c r="DG537" s="0"/>
      <c r="DH537" s="0"/>
      <c r="DI537" s="0"/>
      <c r="DJ537" s="0"/>
      <c r="DK537" s="0"/>
      <c r="DL537" s="0"/>
      <c r="DM537" s="0"/>
      <c r="DN537" s="0"/>
      <c r="DO537" s="0"/>
      <c r="DP537" s="0"/>
      <c r="DQ537" s="0"/>
      <c r="DR537" s="0"/>
      <c r="DS537" s="0"/>
      <c r="DT537" s="0"/>
      <c r="DU537" s="0"/>
      <c r="DV537" s="0"/>
      <c r="DW537" s="0"/>
      <c r="DX537" s="0"/>
      <c r="DY537" s="0"/>
      <c r="DZ537" s="0"/>
      <c r="EA537" s="0"/>
      <c r="EB537" s="0"/>
      <c r="EC537" s="0"/>
      <c r="ED537" s="0"/>
      <c r="EE537" s="0"/>
      <c r="EF537" s="0"/>
      <c r="EG537" s="0"/>
      <c r="EH537" s="0"/>
      <c r="EI537" s="0"/>
      <c r="EJ537" s="0"/>
      <c r="EK537" s="0"/>
      <c r="EL537" s="0"/>
      <c r="EM537" s="0"/>
      <c r="EN537" s="0"/>
      <c r="EO537" s="0"/>
      <c r="EP537" s="0"/>
      <c r="EQ537" s="0"/>
      <c r="ER537" s="0"/>
      <c r="ES537" s="0"/>
      <c r="ET537" s="0"/>
      <c r="EU537" s="0"/>
      <c r="EV537" s="0"/>
      <c r="EW537" s="0"/>
      <c r="EX537" s="0"/>
      <c r="EY537" s="0"/>
      <c r="EZ537" s="0"/>
      <c r="FA537" s="0"/>
      <c r="FB537" s="0"/>
      <c r="FC537" s="0"/>
      <c r="FD537" s="0"/>
      <c r="FE537" s="0"/>
      <c r="FF537" s="0"/>
      <c r="FG537" s="0"/>
      <c r="FH537" s="0"/>
      <c r="FI537" s="0"/>
      <c r="FJ537" s="0"/>
      <c r="FK537" s="0"/>
      <c r="FL537" s="0"/>
      <c r="FM537" s="0"/>
      <c r="FN537" s="0"/>
      <c r="FO537" s="0"/>
      <c r="FP537" s="0"/>
      <c r="FQ537" s="0"/>
      <c r="FR537" s="0"/>
      <c r="FS537" s="0"/>
      <c r="FT537" s="0"/>
      <c r="FU537" s="0"/>
      <c r="FV537" s="0"/>
      <c r="FW537" s="0"/>
      <c r="FX537" s="0"/>
      <c r="FY537" s="0"/>
      <c r="FZ537" s="0"/>
      <c r="GA537" s="0"/>
      <c r="GB537" s="0"/>
      <c r="GC537" s="0"/>
      <c r="GD537" s="0"/>
      <c r="GE537" s="0"/>
      <c r="GF537" s="0"/>
      <c r="GG537" s="0"/>
      <c r="GH537" s="0"/>
      <c r="GI537" s="0"/>
      <c r="GJ537" s="0"/>
      <c r="GK537" s="0"/>
      <c r="GL537" s="0"/>
      <c r="GM537" s="0"/>
      <c r="GN537" s="0"/>
      <c r="GO537" s="0"/>
      <c r="GP537" s="0"/>
      <c r="GQ537" s="0"/>
      <c r="GR537" s="0"/>
      <c r="GS537" s="0"/>
      <c r="GT537" s="0"/>
      <c r="GU537" s="0"/>
      <c r="GV537" s="0"/>
      <c r="GW537" s="0"/>
      <c r="GX537" s="0"/>
      <c r="GY537" s="0"/>
      <c r="GZ537" s="0"/>
      <c r="HA537" s="0"/>
      <c r="HB537" s="0"/>
      <c r="HC537" s="0"/>
      <c r="HD537" s="0"/>
      <c r="HE537" s="0"/>
      <c r="HF537" s="0"/>
      <c r="HG537" s="0"/>
      <c r="HH537" s="0"/>
      <c r="HI537" s="0"/>
      <c r="HJ537" s="0"/>
      <c r="HK537" s="0"/>
      <c r="HL537" s="0"/>
      <c r="HM537" s="0"/>
      <c r="HN537" s="0"/>
      <c r="HO537" s="0"/>
      <c r="HP537" s="0"/>
      <c r="HQ537" s="0"/>
      <c r="HR537" s="0"/>
      <c r="HS537" s="0"/>
      <c r="HT537" s="0"/>
      <c r="HU537" s="0"/>
      <c r="HV537" s="0"/>
      <c r="HW537" s="0"/>
      <c r="HX537" s="0"/>
      <c r="HY537" s="0"/>
      <c r="HZ537" s="0"/>
      <c r="IA537" s="0"/>
      <c r="IB537" s="0"/>
      <c r="IC537" s="0"/>
      <c r="ID537" s="0"/>
      <c r="IE537" s="0"/>
      <c r="IF537" s="0"/>
      <c r="IG537" s="0"/>
      <c r="IH537" s="0"/>
      <c r="II537" s="0"/>
      <c r="IJ537" s="0"/>
      <c r="IK537" s="0"/>
      <c r="IL537" s="0"/>
      <c r="IM537" s="0"/>
      <c r="IN537" s="0"/>
      <c r="IO537" s="0"/>
      <c r="IP537" s="0"/>
      <c r="IQ537" s="0"/>
      <c r="IR537" s="0"/>
      <c r="IS537" s="0"/>
      <c r="IT537" s="0"/>
      <c r="IU537" s="0"/>
      <c r="IV537" s="0"/>
      <c r="IW537" s="0"/>
    </row>
    <row r="538" customFormat="false" ht="12.75" hidden="false" customHeight="false" outlineLevel="0" collapsed="false">
      <c r="A538" s="54"/>
      <c r="B538" s="156"/>
      <c r="C538" s="56"/>
      <c r="D538" s="57"/>
      <c r="E538" s="56" t="s">
        <v>1494</v>
      </c>
      <c r="F538" s="56" t="s">
        <v>1494</v>
      </c>
      <c r="G538" s="58"/>
      <c r="H538" s="58"/>
      <c r="I538" s="57"/>
      <c r="J538" s="57"/>
      <c r="K538" s="57"/>
      <c r="L538" s="53"/>
      <c r="N538" s="0"/>
      <c r="P538" s="157"/>
      <c r="Q538" s="53" t="n">
        <v>10000</v>
      </c>
      <c r="R538" s="61" t="n">
        <v>-10000</v>
      </c>
      <c r="S538" s="157"/>
      <c r="T538" s="166"/>
      <c r="U538" s="53" t="n">
        <v>10000</v>
      </c>
      <c r="V538" s="61" t="n">
        <v>-10000</v>
      </c>
      <c r="W538" s="53" t="n">
        <v>10000</v>
      </c>
      <c r="X538" s="61" t="n">
        <v>-10000</v>
      </c>
      <c r="Y538" s="61"/>
      <c r="Z538" s="157"/>
      <c r="AA538" s="166"/>
      <c r="AB538" s="155"/>
      <c r="AD538" s="62"/>
      <c r="AE538" s="0"/>
      <c r="AF538" s="63"/>
      <c r="AG538" s="64"/>
      <c r="AH538" s="65"/>
      <c r="AI538" s="66"/>
      <c r="AJ538" s="66"/>
      <c r="AK538" s="57"/>
      <c r="AL538" s="0"/>
      <c r="AM538" s="0"/>
      <c r="AN538" s="0"/>
      <c r="AO538" s="0"/>
      <c r="AP538" s="0"/>
      <c r="AQ538" s="0"/>
      <c r="AR538" s="0"/>
      <c r="AS538" s="0"/>
      <c r="AT538" s="0"/>
      <c r="AU538" s="0"/>
      <c r="AV538" s="0"/>
      <c r="AW538" s="0"/>
      <c r="AX538" s="0"/>
      <c r="AY538" s="0"/>
      <c r="AZ538" s="0"/>
      <c r="BA538" s="0"/>
      <c r="BB538" s="0"/>
      <c r="BC538" s="0"/>
      <c r="BD538" s="0"/>
      <c r="BE538" s="0"/>
      <c r="BF538" s="0"/>
      <c r="BG538" s="0"/>
      <c r="BH538" s="0"/>
      <c r="BI538" s="0"/>
      <c r="BJ538" s="0"/>
      <c r="BK538" s="0"/>
      <c r="BL538" s="0"/>
      <c r="BM538" s="0"/>
      <c r="BN538" s="0"/>
      <c r="BO538" s="0"/>
      <c r="BP538" s="0"/>
      <c r="BQ538" s="0"/>
      <c r="BR538" s="0"/>
      <c r="BS538" s="0"/>
      <c r="BT538" s="0"/>
      <c r="BU538" s="0"/>
      <c r="BV538" s="0"/>
      <c r="BW538" s="0"/>
      <c r="BX538" s="0"/>
      <c r="BY538" s="0"/>
      <c r="BZ538" s="0"/>
      <c r="CA538" s="0"/>
      <c r="CB538" s="0"/>
      <c r="CC538" s="0"/>
      <c r="CD538" s="0"/>
      <c r="CE538" s="0"/>
      <c r="CF538" s="0"/>
      <c r="CG538" s="0"/>
      <c r="CH538" s="0"/>
      <c r="CI538" s="0"/>
      <c r="CJ538" s="0"/>
      <c r="CK538" s="0"/>
      <c r="CL538" s="0"/>
      <c r="CM538" s="0"/>
      <c r="CN538" s="0"/>
      <c r="CO538" s="0"/>
      <c r="CP538" s="0"/>
      <c r="CQ538" s="0"/>
      <c r="CR538" s="0"/>
      <c r="CS538" s="0"/>
      <c r="CT538" s="0"/>
      <c r="CU538" s="0"/>
      <c r="CV538" s="0"/>
      <c r="CW538" s="0"/>
      <c r="CX538" s="0"/>
      <c r="CY538" s="0"/>
      <c r="CZ538" s="0"/>
      <c r="DA538" s="0"/>
      <c r="DB538" s="0"/>
      <c r="DC538" s="0"/>
      <c r="DD538" s="0"/>
      <c r="DE538" s="0"/>
      <c r="DF538" s="0"/>
      <c r="DG538" s="0"/>
      <c r="DH538" s="0"/>
      <c r="DI538" s="0"/>
      <c r="DJ538" s="0"/>
      <c r="DK538" s="0"/>
      <c r="DL538" s="0"/>
      <c r="DM538" s="0"/>
      <c r="DN538" s="0"/>
      <c r="DO538" s="0"/>
      <c r="DP538" s="0"/>
      <c r="DQ538" s="0"/>
      <c r="DR538" s="0"/>
      <c r="DS538" s="0"/>
      <c r="DT538" s="0"/>
      <c r="DU538" s="0"/>
      <c r="DV538" s="0"/>
      <c r="DW538" s="0"/>
      <c r="DX538" s="0"/>
      <c r="DY538" s="0"/>
      <c r="DZ538" s="0"/>
      <c r="EA538" s="0"/>
      <c r="EB538" s="0"/>
      <c r="EC538" s="0"/>
      <c r="ED538" s="0"/>
      <c r="EE538" s="0"/>
      <c r="EF538" s="0"/>
      <c r="EG538" s="0"/>
      <c r="EH538" s="0"/>
      <c r="EI538" s="0"/>
      <c r="EJ538" s="0"/>
      <c r="EK538" s="0"/>
      <c r="EL538" s="0"/>
      <c r="EM538" s="0"/>
      <c r="EN538" s="0"/>
      <c r="EO538" s="0"/>
      <c r="EP538" s="0"/>
      <c r="EQ538" s="0"/>
      <c r="ER538" s="0"/>
      <c r="ES538" s="0"/>
      <c r="ET538" s="0"/>
      <c r="EU538" s="0"/>
      <c r="EV538" s="0"/>
      <c r="EW538" s="0"/>
      <c r="EX538" s="0"/>
      <c r="EY538" s="0"/>
      <c r="EZ538" s="0"/>
      <c r="FA538" s="0"/>
      <c r="FB538" s="0"/>
      <c r="FC538" s="0"/>
      <c r="FD538" s="0"/>
      <c r="FE538" s="0"/>
      <c r="FF538" s="0"/>
      <c r="FG538" s="0"/>
      <c r="FH538" s="0"/>
      <c r="FI538" s="0"/>
      <c r="FJ538" s="0"/>
      <c r="FK538" s="0"/>
      <c r="FL538" s="0"/>
      <c r="FM538" s="0"/>
      <c r="FN538" s="0"/>
      <c r="FO538" s="0"/>
      <c r="FP538" s="0"/>
      <c r="FQ538" s="0"/>
      <c r="FR538" s="0"/>
      <c r="FS538" s="0"/>
      <c r="FT538" s="0"/>
      <c r="FU538" s="0"/>
      <c r="FV538" s="0"/>
      <c r="FW538" s="0"/>
      <c r="FX538" s="0"/>
      <c r="FY538" s="0"/>
      <c r="FZ538" s="0"/>
      <c r="GA538" s="0"/>
      <c r="GB538" s="0"/>
      <c r="GC538" s="0"/>
      <c r="GD538" s="0"/>
      <c r="GE538" s="0"/>
      <c r="GF538" s="0"/>
      <c r="GG538" s="0"/>
      <c r="GH538" s="0"/>
      <c r="GI538" s="0"/>
      <c r="GJ538" s="0"/>
      <c r="GK538" s="0"/>
      <c r="GL538" s="0"/>
      <c r="GM538" s="0"/>
      <c r="GN538" s="0"/>
      <c r="GO538" s="0"/>
      <c r="GP538" s="0"/>
      <c r="GQ538" s="0"/>
      <c r="GR538" s="0"/>
      <c r="GS538" s="0"/>
      <c r="GT538" s="0"/>
      <c r="GU538" s="0"/>
      <c r="GV538" s="0"/>
      <c r="GW538" s="0"/>
      <c r="GX538" s="0"/>
      <c r="GY538" s="0"/>
      <c r="GZ538" s="0"/>
      <c r="HA538" s="0"/>
      <c r="HB538" s="0"/>
      <c r="HC538" s="0"/>
      <c r="HD538" s="0"/>
      <c r="HE538" s="0"/>
      <c r="HF538" s="0"/>
      <c r="HG538" s="0"/>
      <c r="HH538" s="0"/>
      <c r="HI538" s="0"/>
      <c r="HJ538" s="0"/>
      <c r="HK538" s="0"/>
      <c r="HL538" s="0"/>
      <c r="HM538" s="0"/>
      <c r="HN538" s="0"/>
      <c r="HO538" s="0"/>
      <c r="HP538" s="0"/>
      <c r="HQ538" s="0"/>
      <c r="HR538" s="0"/>
      <c r="HS538" s="0"/>
      <c r="HT538" s="0"/>
      <c r="HU538" s="0"/>
      <c r="HV538" s="0"/>
      <c r="HW538" s="0"/>
      <c r="HX538" s="0"/>
      <c r="HY538" s="0"/>
      <c r="HZ538" s="0"/>
      <c r="IA538" s="0"/>
      <c r="IB538" s="0"/>
      <c r="IC538" s="0"/>
      <c r="ID538" s="0"/>
      <c r="IE538" s="0"/>
      <c r="IF538" s="0"/>
      <c r="IG538" s="0"/>
      <c r="IH538" s="0"/>
      <c r="II538" s="0"/>
      <c r="IJ538" s="0"/>
      <c r="IK538" s="0"/>
      <c r="IL538" s="0"/>
      <c r="IM538" s="0"/>
      <c r="IN538" s="0"/>
      <c r="IO538" s="0"/>
      <c r="IP538" s="0"/>
      <c r="IQ538" s="0"/>
      <c r="IR538" s="0"/>
      <c r="IS538" s="0"/>
      <c r="IT538" s="0"/>
      <c r="IU538" s="0"/>
      <c r="IV538" s="0"/>
      <c r="IW538" s="0"/>
    </row>
    <row r="539" customFormat="false" ht="12.75" hidden="false" customHeight="false" outlineLevel="0" collapsed="false">
      <c r="A539" s="54"/>
      <c r="B539" s="156"/>
      <c r="C539" s="56"/>
      <c r="D539" s="57"/>
      <c r="E539" s="56"/>
      <c r="F539" s="56"/>
      <c r="G539" s="58"/>
      <c r="H539" s="58"/>
      <c r="I539" s="57"/>
      <c r="J539" s="57"/>
      <c r="K539" s="57"/>
      <c r="L539" s="53"/>
      <c r="N539" s="0"/>
      <c r="P539" s="157"/>
      <c r="Q539" s="53"/>
      <c r="R539" s="61"/>
      <c r="S539" s="157"/>
      <c r="T539" s="166"/>
      <c r="U539" s="53"/>
      <c r="V539" s="61"/>
      <c r="W539" s="53"/>
      <c r="X539" s="61"/>
      <c r="Y539" s="61"/>
      <c r="Z539" s="157"/>
      <c r="AA539" s="166"/>
      <c r="AB539" s="155"/>
      <c r="AD539" s="62"/>
      <c r="AE539" s="0"/>
      <c r="AF539" s="63"/>
      <c r="AG539" s="64"/>
      <c r="AH539" s="65"/>
      <c r="AI539" s="66"/>
      <c r="AJ539" s="66"/>
      <c r="AK539" s="57"/>
      <c r="AL539" s="0"/>
      <c r="AM539" s="0"/>
      <c r="AN539" s="0"/>
      <c r="AO539" s="0"/>
      <c r="AP539" s="0"/>
      <c r="AQ539" s="0"/>
      <c r="AR539" s="0"/>
      <c r="AS539" s="0"/>
      <c r="AT539" s="0"/>
      <c r="AU539" s="0"/>
      <c r="AV539" s="0"/>
      <c r="AW539" s="0"/>
      <c r="AX539" s="0"/>
      <c r="AY539" s="0"/>
      <c r="AZ539" s="0"/>
      <c r="BA539" s="0"/>
      <c r="BB539" s="0"/>
      <c r="BC539" s="0"/>
      <c r="BD539" s="0"/>
      <c r="BE539" s="0"/>
      <c r="BF539" s="0"/>
      <c r="BG539" s="0"/>
      <c r="BH539" s="0"/>
      <c r="BI539" s="0"/>
      <c r="BJ539" s="0"/>
      <c r="BK539" s="0"/>
      <c r="BL539" s="0"/>
      <c r="BM539" s="0"/>
      <c r="BN539" s="0"/>
      <c r="BO539" s="0"/>
      <c r="BP539" s="0"/>
      <c r="BQ539" s="0"/>
      <c r="BR539" s="0"/>
      <c r="BS539" s="0"/>
      <c r="BT539" s="0"/>
      <c r="BU539" s="0"/>
      <c r="BV539" s="0"/>
      <c r="BW539" s="0"/>
      <c r="BX539" s="0"/>
      <c r="BY539" s="0"/>
      <c r="BZ539" s="0"/>
      <c r="CA539" s="0"/>
      <c r="CB539" s="0"/>
      <c r="CC539" s="0"/>
      <c r="CD539" s="0"/>
      <c r="CE539" s="0"/>
      <c r="CF539" s="0"/>
      <c r="CG539" s="0"/>
      <c r="CH539" s="0"/>
      <c r="CI539" s="0"/>
      <c r="CJ539" s="0"/>
      <c r="CK539" s="0"/>
      <c r="CL539" s="0"/>
      <c r="CM539" s="0"/>
      <c r="CN539" s="0"/>
      <c r="CO539" s="0"/>
      <c r="CP539" s="0"/>
      <c r="CQ539" s="0"/>
      <c r="CR539" s="0"/>
      <c r="CS539" s="0"/>
      <c r="CT539" s="0"/>
      <c r="CU539" s="0"/>
      <c r="CV539" s="0"/>
      <c r="CW539" s="0"/>
      <c r="CX539" s="0"/>
      <c r="CY539" s="0"/>
      <c r="CZ539" s="0"/>
      <c r="DA539" s="0"/>
      <c r="DB539" s="0"/>
      <c r="DC539" s="0"/>
      <c r="DD539" s="0"/>
      <c r="DE539" s="0"/>
      <c r="DF539" s="0"/>
      <c r="DG539" s="0"/>
      <c r="DH539" s="0"/>
      <c r="DI539" s="0"/>
      <c r="DJ539" s="0"/>
      <c r="DK539" s="0"/>
      <c r="DL539" s="0"/>
      <c r="DM539" s="0"/>
      <c r="DN539" s="0"/>
      <c r="DO539" s="0"/>
      <c r="DP539" s="0"/>
      <c r="DQ539" s="0"/>
      <c r="DR539" s="0"/>
      <c r="DS539" s="0"/>
      <c r="DT539" s="0"/>
      <c r="DU539" s="0"/>
      <c r="DV539" s="0"/>
      <c r="DW539" s="0"/>
      <c r="DX539" s="0"/>
      <c r="DY539" s="0"/>
      <c r="DZ539" s="0"/>
      <c r="EA539" s="0"/>
      <c r="EB539" s="0"/>
      <c r="EC539" s="0"/>
      <c r="ED539" s="0"/>
      <c r="EE539" s="0"/>
      <c r="EF539" s="0"/>
      <c r="EG539" s="0"/>
      <c r="EH539" s="0"/>
      <c r="EI539" s="0"/>
      <c r="EJ539" s="0"/>
      <c r="EK539" s="0"/>
      <c r="EL539" s="0"/>
      <c r="EM539" s="0"/>
      <c r="EN539" s="0"/>
      <c r="EO539" s="0"/>
      <c r="EP539" s="0"/>
      <c r="EQ539" s="0"/>
      <c r="ER539" s="0"/>
      <c r="ES539" s="0"/>
      <c r="ET539" s="0"/>
      <c r="EU539" s="0"/>
      <c r="EV539" s="0"/>
      <c r="EW539" s="0"/>
      <c r="EX539" s="0"/>
      <c r="EY539" s="0"/>
      <c r="EZ539" s="0"/>
      <c r="FA539" s="0"/>
      <c r="FB539" s="0"/>
      <c r="FC539" s="0"/>
      <c r="FD539" s="0"/>
      <c r="FE539" s="0"/>
      <c r="FF539" s="0"/>
      <c r="FG539" s="0"/>
      <c r="FH539" s="0"/>
      <c r="FI539" s="0"/>
      <c r="FJ539" s="0"/>
      <c r="FK539" s="0"/>
      <c r="FL539" s="0"/>
      <c r="FM539" s="0"/>
      <c r="FN539" s="0"/>
      <c r="FO539" s="0"/>
      <c r="FP539" s="0"/>
      <c r="FQ539" s="0"/>
      <c r="FR539" s="0"/>
      <c r="FS539" s="0"/>
      <c r="FT539" s="0"/>
      <c r="FU539" s="0"/>
      <c r="FV539" s="0"/>
      <c r="FW539" s="0"/>
      <c r="FX539" s="0"/>
      <c r="FY539" s="0"/>
      <c r="FZ539" s="0"/>
      <c r="GA539" s="0"/>
      <c r="GB539" s="0"/>
      <c r="GC539" s="0"/>
      <c r="GD539" s="0"/>
      <c r="GE539" s="0"/>
      <c r="GF539" s="0"/>
      <c r="GG539" s="0"/>
      <c r="GH539" s="0"/>
      <c r="GI539" s="0"/>
      <c r="GJ539" s="0"/>
      <c r="GK539" s="0"/>
      <c r="GL539" s="0"/>
      <c r="GM539" s="0"/>
      <c r="GN539" s="0"/>
      <c r="GO539" s="0"/>
      <c r="GP539" s="0"/>
      <c r="GQ539" s="0"/>
      <c r="GR539" s="0"/>
      <c r="GS539" s="0"/>
      <c r="GT539" s="0"/>
      <c r="GU539" s="0"/>
      <c r="GV539" s="0"/>
      <c r="GW539" s="0"/>
      <c r="GX539" s="0"/>
      <c r="GY539" s="0"/>
      <c r="GZ539" s="0"/>
      <c r="HA539" s="0"/>
      <c r="HB539" s="0"/>
      <c r="HC539" s="0"/>
      <c r="HD539" s="0"/>
      <c r="HE539" s="0"/>
      <c r="HF539" s="0"/>
      <c r="HG539" s="0"/>
      <c r="HH539" s="0"/>
      <c r="HI539" s="0"/>
      <c r="HJ539" s="0"/>
      <c r="HK539" s="0"/>
      <c r="HL539" s="0"/>
      <c r="HM539" s="0"/>
      <c r="HN539" s="0"/>
      <c r="HO539" s="0"/>
      <c r="HP539" s="0"/>
      <c r="HQ539" s="0"/>
      <c r="HR539" s="0"/>
      <c r="HS539" s="0"/>
      <c r="HT539" s="0"/>
      <c r="HU539" s="0"/>
      <c r="HV539" s="0"/>
      <c r="HW539" s="0"/>
      <c r="HX539" s="0"/>
      <c r="HY539" s="0"/>
      <c r="HZ539" s="0"/>
      <c r="IA539" s="0"/>
      <c r="IB539" s="0"/>
      <c r="IC539" s="0"/>
      <c r="ID539" s="0"/>
      <c r="IE539" s="0"/>
      <c r="IF539" s="0"/>
      <c r="IG539" s="0"/>
      <c r="IH539" s="0"/>
      <c r="II539" s="0"/>
      <c r="IJ539" s="0"/>
      <c r="IK539" s="0"/>
      <c r="IL539" s="0"/>
      <c r="IM539" s="0"/>
      <c r="IN539" s="0"/>
      <c r="IO539" s="0"/>
      <c r="IP539" s="0"/>
      <c r="IQ539" s="0"/>
      <c r="IR539" s="0"/>
      <c r="IS539" s="0"/>
      <c r="IT539" s="0"/>
      <c r="IU539" s="0"/>
      <c r="IV539" s="0"/>
      <c r="IW539" s="0"/>
    </row>
    <row r="540" customFormat="false" ht="12.75" hidden="false" customHeight="false" outlineLevel="0" collapsed="false">
      <c r="A540" s="54"/>
      <c r="B540" s="156"/>
      <c r="C540" s="56"/>
      <c r="D540" s="57"/>
      <c r="E540" s="56" t="s">
        <v>1495</v>
      </c>
      <c r="F540" s="56" t="s">
        <v>1495</v>
      </c>
      <c r="G540" s="58"/>
      <c r="H540" s="58"/>
      <c r="I540" s="57"/>
      <c r="J540" s="57"/>
      <c r="K540" s="57"/>
      <c r="L540" s="53"/>
      <c r="N540" s="0"/>
      <c r="P540" s="157"/>
      <c r="Q540" s="53" t="n">
        <v>4333</v>
      </c>
      <c r="R540" s="61" t="n">
        <v>-4333</v>
      </c>
      <c r="S540" s="157"/>
      <c r="T540" s="166"/>
      <c r="U540" s="53" t="n">
        <v>4333</v>
      </c>
      <c r="V540" s="61" t="n">
        <v>-4333</v>
      </c>
      <c r="W540" s="53" t="n">
        <v>4333</v>
      </c>
      <c r="X540" s="61" t="n">
        <v>-4333</v>
      </c>
      <c r="Y540" s="61"/>
      <c r="Z540" s="157"/>
      <c r="AA540" s="166"/>
      <c r="AB540" s="155"/>
      <c r="AD540" s="62"/>
      <c r="AE540" s="0"/>
      <c r="AF540" s="63"/>
      <c r="AG540" s="64"/>
      <c r="AH540" s="65"/>
      <c r="AI540" s="66"/>
      <c r="AJ540" s="66"/>
      <c r="AK540" s="57"/>
      <c r="AL540" s="0"/>
      <c r="AM540" s="0"/>
      <c r="AN540" s="0"/>
      <c r="AO540" s="0"/>
      <c r="AP540" s="0"/>
      <c r="AQ540" s="0"/>
      <c r="AR540" s="0"/>
      <c r="AS540" s="0"/>
      <c r="AT540" s="0"/>
      <c r="AU540" s="0"/>
      <c r="AV540" s="0"/>
      <c r="AW540" s="0"/>
      <c r="AX540" s="0"/>
      <c r="AY540" s="0"/>
      <c r="AZ540" s="0"/>
      <c r="BA540" s="0"/>
      <c r="BB540" s="0"/>
      <c r="BC540" s="0"/>
      <c r="BD540" s="0"/>
      <c r="BE540" s="0"/>
      <c r="BF540" s="0"/>
      <c r="BG540" s="0"/>
      <c r="BH540" s="0"/>
      <c r="BI540" s="0"/>
      <c r="BJ540" s="0"/>
      <c r="BK540" s="0"/>
      <c r="BL540" s="0"/>
      <c r="BM540" s="0"/>
      <c r="BN540" s="0"/>
      <c r="BO540" s="0"/>
      <c r="BP540" s="0"/>
      <c r="BQ540" s="0"/>
      <c r="BR540" s="0"/>
      <c r="BS540" s="0"/>
      <c r="BT540" s="0"/>
      <c r="BU540" s="0"/>
      <c r="BV540" s="0"/>
      <c r="BW540" s="0"/>
      <c r="BX540" s="0"/>
      <c r="BY540" s="0"/>
      <c r="BZ540" s="0"/>
      <c r="CA540" s="0"/>
      <c r="CB540" s="0"/>
      <c r="CC540" s="0"/>
      <c r="CD540" s="0"/>
      <c r="CE540" s="0"/>
      <c r="CF540" s="0"/>
      <c r="CG540" s="0"/>
      <c r="CH540" s="0"/>
      <c r="CI540" s="0"/>
      <c r="CJ540" s="0"/>
      <c r="CK540" s="0"/>
      <c r="CL540" s="0"/>
      <c r="CM540" s="0"/>
      <c r="CN540" s="0"/>
      <c r="CO540" s="0"/>
      <c r="CP540" s="0"/>
      <c r="CQ540" s="0"/>
      <c r="CR540" s="0"/>
      <c r="CS540" s="0"/>
      <c r="CT540" s="0"/>
      <c r="CU540" s="0"/>
      <c r="CV540" s="0"/>
      <c r="CW540" s="0"/>
      <c r="CX540" s="0"/>
      <c r="CY540" s="0"/>
      <c r="CZ540" s="0"/>
      <c r="DA540" s="0"/>
      <c r="DB540" s="0"/>
      <c r="DC540" s="0"/>
      <c r="DD540" s="0"/>
      <c r="DE540" s="0"/>
      <c r="DF540" s="0"/>
      <c r="DG540" s="0"/>
      <c r="DH540" s="0"/>
      <c r="DI540" s="0"/>
      <c r="DJ540" s="0"/>
      <c r="DK540" s="0"/>
      <c r="DL540" s="0"/>
      <c r="DM540" s="0"/>
      <c r="DN540" s="0"/>
      <c r="DO540" s="0"/>
      <c r="DP540" s="0"/>
      <c r="DQ540" s="0"/>
      <c r="DR540" s="0"/>
      <c r="DS540" s="0"/>
      <c r="DT540" s="0"/>
      <c r="DU540" s="0"/>
      <c r="DV540" s="0"/>
      <c r="DW540" s="0"/>
      <c r="DX540" s="0"/>
      <c r="DY540" s="0"/>
      <c r="DZ540" s="0"/>
      <c r="EA540" s="0"/>
      <c r="EB540" s="0"/>
      <c r="EC540" s="0"/>
      <c r="ED540" s="0"/>
      <c r="EE540" s="0"/>
      <c r="EF540" s="0"/>
      <c r="EG540" s="0"/>
      <c r="EH540" s="0"/>
      <c r="EI540" s="0"/>
      <c r="EJ540" s="0"/>
      <c r="EK540" s="0"/>
      <c r="EL540" s="0"/>
      <c r="EM540" s="0"/>
      <c r="EN540" s="0"/>
      <c r="EO540" s="0"/>
      <c r="EP540" s="0"/>
      <c r="EQ540" s="0"/>
      <c r="ER540" s="0"/>
      <c r="ES540" s="0"/>
      <c r="ET540" s="0"/>
      <c r="EU540" s="0"/>
      <c r="EV540" s="0"/>
      <c r="EW540" s="0"/>
      <c r="EX540" s="0"/>
      <c r="EY540" s="0"/>
      <c r="EZ540" s="0"/>
      <c r="FA540" s="0"/>
      <c r="FB540" s="0"/>
      <c r="FC540" s="0"/>
      <c r="FD540" s="0"/>
      <c r="FE540" s="0"/>
      <c r="FF540" s="0"/>
      <c r="FG540" s="0"/>
      <c r="FH540" s="0"/>
      <c r="FI540" s="0"/>
      <c r="FJ540" s="0"/>
      <c r="FK540" s="0"/>
      <c r="FL540" s="0"/>
      <c r="FM540" s="0"/>
      <c r="FN540" s="0"/>
      <c r="FO540" s="0"/>
      <c r="FP540" s="0"/>
      <c r="FQ540" s="0"/>
      <c r="FR540" s="0"/>
      <c r="FS540" s="0"/>
      <c r="FT540" s="0"/>
      <c r="FU540" s="0"/>
      <c r="FV540" s="0"/>
      <c r="FW540" s="0"/>
      <c r="FX540" s="0"/>
      <c r="FY540" s="0"/>
      <c r="FZ540" s="0"/>
      <c r="GA540" s="0"/>
      <c r="GB540" s="0"/>
      <c r="GC540" s="0"/>
      <c r="GD540" s="0"/>
      <c r="GE540" s="0"/>
      <c r="GF540" s="0"/>
      <c r="GG540" s="0"/>
      <c r="GH540" s="0"/>
      <c r="GI540" s="0"/>
      <c r="GJ540" s="0"/>
      <c r="GK540" s="0"/>
      <c r="GL540" s="0"/>
      <c r="GM540" s="0"/>
      <c r="GN540" s="0"/>
      <c r="GO540" s="0"/>
      <c r="GP540" s="0"/>
      <c r="GQ540" s="0"/>
      <c r="GR540" s="0"/>
      <c r="GS540" s="0"/>
      <c r="GT540" s="0"/>
      <c r="GU540" s="0"/>
      <c r="GV540" s="0"/>
      <c r="GW540" s="0"/>
      <c r="GX540" s="0"/>
      <c r="GY540" s="0"/>
      <c r="GZ540" s="0"/>
      <c r="HA540" s="0"/>
      <c r="HB540" s="0"/>
      <c r="HC540" s="0"/>
      <c r="HD540" s="0"/>
      <c r="HE540" s="0"/>
      <c r="HF540" s="0"/>
      <c r="HG540" s="0"/>
      <c r="HH540" s="0"/>
      <c r="HI540" s="0"/>
      <c r="HJ540" s="0"/>
      <c r="HK540" s="0"/>
      <c r="HL540" s="0"/>
      <c r="HM540" s="0"/>
      <c r="HN540" s="0"/>
      <c r="HO540" s="0"/>
      <c r="HP540" s="0"/>
      <c r="HQ540" s="0"/>
      <c r="HR540" s="0"/>
      <c r="HS540" s="0"/>
      <c r="HT540" s="0"/>
      <c r="HU540" s="0"/>
      <c r="HV540" s="0"/>
      <c r="HW540" s="0"/>
      <c r="HX540" s="0"/>
      <c r="HY540" s="0"/>
      <c r="HZ540" s="0"/>
      <c r="IA540" s="0"/>
      <c r="IB540" s="0"/>
      <c r="IC540" s="0"/>
      <c r="ID540" s="0"/>
      <c r="IE540" s="0"/>
      <c r="IF540" s="0"/>
      <c r="IG540" s="0"/>
      <c r="IH540" s="0"/>
      <c r="II540" s="0"/>
      <c r="IJ540" s="0"/>
      <c r="IK540" s="0"/>
      <c r="IL540" s="0"/>
      <c r="IM540" s="0"/>
      <c r="IN540" s="0"/>
      <c r="IO540" s="0"/>
      <c r="IP540" s="0"/>
      <c r="IQ540" s="0"/>
      <c r="IR540" s="0"/>
      <c r="IS540" s="0"/>
      <c r="IT540" s="0"/>
      <c r="IU540" s="0"/>
      <c r="IV540" s="0"/>
      <c r="IW540" s="0"/>
    </row>
    <row r="541" customFormat="false" ht="12.75" hidden="false" customHeight="false" outlineLevel="0" collapsed="false">
      <c r="A541" s="54"/>
      <c r="B541" s="156"/>
      <c r="C541" s="56"/>
      <c r="D541" s="57"/>
      <c r="E541" s="56"/>
      <c r="F541" s="56"/>
      <c r="G541" s="58"/>
      <c r="H541" s="58"/>
      <c r="I541" s="57"/>
      <c r="J541" s="57"/>
      <c r="K541" s="57"/>
      <c r="L541" s="53"/>
      <c r="N541" s="0"/>
      <c r="P541" s="157"/>
      <c r="Q541" s="53"/>
      <c r="R541" s="61"/>
      <c r="S541" s="157"/>
      <c r="T541" s="166"/>
      <c r="U541" s="53"/>
      <c r="V541" s="61"/>
      <c r="W541" s="53"/>
      <c r="X541" s="61"/>
      <c r="Y541" s="61"/>
      <c r="Z541" s="157"/>
      <c r="AA541" s="166"/>
      <c r="AB541" s="155"/>
      <c r="AD541" s="62"/>
      <c r="AE541" s="0"/>
      <c r="AF541" s="63"/>
      <c r="AG541" s="64"/>
      <c r="AH541" s="65"/>
      <c r="AI541" s="66"/>
      <c r="AJ541" s="66"/>
      <c r="AK541" s="57"/>
      <c r="AL541" s="0"/>
      <c r="AM541" s="0"/>
      <c r="AN541" s="0"/>
      <c r="AO541" s="0"/>
      <c r="AP541" s="0"/>
      <c r="AQ541" s="0"/>
      <c r="AR541" s="0"/>
      <c r="AS541" s="0"/>
      <c r="AT541" s="0"/>
      <c r="AU541" s="0"/>
      <c r="AV541" s="0"/>
      <c r="AW541" s="0"/>
      <c r="AX541" s="0"/>
      <c r="AY541" s="0"/>
      <c r="AZ541" s="0"/>
      <c r="BA541" s="0"/>
      <c r="BB541" s="0"/>
      <c r="BC541" s="0"/>
      <c r="BD541" s="0"/>
      <c r="BE541" s="0"/>
      <c r="BF541" s="0"/>
      <c r="BG541" s="0"/>
      <c r="BH541" s="0"/>
      <c r="BI541" s="0"/>
      <c r="BJ541" s="0"/>
      <c r="BK541" s="0"/>
      <c r="BL541" s="0"/>
      <c r="BM541" s="0"/>
      <c r="BN541" s="0"/>
      <c r="BO541" s="0"/>
      <c r="BP541" s="0"/>
      <c r="BQ541" s="0"/>
      <c r="BR541" s="0"/>
      <c r="BS541" s="0"/>
      <c r="BT541" s="0"/>
      <c r="BU541" s="0"/>
      <c r="BV541" s="0"/>
      <c r="BW541" s="0"/>
      <c r="BX541" s="0"/>
      <c r="BY541" s="0"/>
      <c r="BZ541" s="0"/>
      <c r="CA541" s="0"/>
      <c r="CB541" s="0"/>
      <c r="CC541" s="0"/>
      <c r="CD541" s="0"/>
      <c r="CE541" s="0"/>
      <c r="CF541" s="0"/>
      <c r="CG541" s="0"/>
      <c r="CH541" s="0"/>
      <c r="CI541" s="0"/>
      <c r="CJ541" s="0"/>
      <c r="CK541" s="0"/>
      <c r="CL541" s="0"/>
      <c r="CM541" s="0"/>
      <c r="CN541" s="0"/>
      <c r="CO541" s="0"/>
      <c r="CP541" s="0"/>
      <c r="CQ541" s="0"/>
      <c r="CR541" s="0"/>
      <c r="CS541" s="0"/>
      <c r="CT541" s="0"/>
      <c r="CU541" s="0"/>
      <c r="CV541" s="0"/>
      <c r="CW541" s="0"/>
      <c r="CX541" s="0"/>
      <c r="CY541" s="0"/>
      <c r="CZ541" s="0"/>
      <c r="DA541" s="0"/>
      <c r="DB541" s="0"/>
      <c r="DC541" s="0"/>
      <c r="DD541" s="0"/>
      <c r="DE541" s="0"/>
      <c r="DF541" s="0"/>
      <c r="DG541" s="0"/>
      <c r="DH541" s="0"/>
      <c r="DI541" s="0"/>
      <c r="DJ541" s="0"/>
      <c r="DK541" s="0"/>
      <c r="DL541" s="0"/>
      <c r="DM541" s="0"/>
      <c r="DN541" s="0"/>
      <c r="DO541" s="0"/>
      <c r="DP541" s="0"/>
      <c r="DQ541" s="0"/>
      <c r="DR541" s="0"/>
      <c r="DS541" s="0"/>
      <c r="DT541" s="0"/>
      <c r="DU541" s="0"/>
      <c r="DV541" s="0"/>
      <c r="DW541" s="0"/>
      <c r="DX541" s="0"/>
      <c r="DY541" s="0"/>
      <c r="DZ541" s="0"/>
      <c r="EA541" s="0"/>
      <c r="EB541" s="0"/>
      <c r="EC541" s="0"/>
      <c r="ED541" s="0"/>
      <c r="EE541" s="0"/>
      <c r="EF541" s="0"/>
      <c r="EG541" s="0"/>
      <c r="EH541" s="0"/>
      <c r="EI541" s="0"/>
      <c r="EJ541" s="0"/>
      <c r="EK541" s="0"/>
      <c r="EL541" s="0"/>
      <c r="EM541" s="0"/>
      <c r="EN541" s="0"/>
      <c r="EO541" s="0"/>
      <c r="EP541" s="0"/>
      <c r="EQ541" s="0"/>
      <c r="ER541" s="0"/>
      <c r="ES541" s="0"/>
      <c r="ET541" s="0"/>
      <c r="EU541" s="0"/>
      <c r="EV541" s="0"/>
      <c r="EW541" s="0"/>
      <c r="EX541" s="0"/>
      <c r="EY541" s="0"/>
      <c r="EZ541" s="0"/>
      <c r="FA541" s="0"/>
      <c r="FB541" s="0"/>
      <c r="FC541" s="0"/>
      <c r="FD541" s="0"/>
      <c r="FE541" s="0"/>
      <c r="FF541" s="0"/>
      <c r="FG541" s="0"/>
      <c r="FH541" s="0"/>
      <c r="FI541" s="0"/>
      <c r="FJ541" s="0"/>
      <c r="FK541" s="0"/>
      <c r="FL541" s="0"/>
      <c r="FM541" s="0"/>
      <c r="FN541" s="0"/>
      <c r="FO541" s="0"/>
      <c r="FP541" s="0"/>
      <c r="FQ541" s="0"/>
      <c r="FR541" s="0"/>
      <c r="FS541" s="0"/>
      <c r="FT541" s="0"/>
      <c r="FU541" s="0"/>
      <c r="FV541" s="0"/>
      <c r="FW541" s="0"/>
      <c r="FX541" s="0"/>
      <c r="FY541" s="0"/>
      <c r="FZ541" s="0"/>
      <c r="GA541" s="0"/>
      <c r="GB541" s="0"/>
      <c r="GC541" s="0"/>
      <c r="GD541" s="0"/>
      <c r="GE541" s="0"/>
      <c r="GF541" s="0"/>
      <c r="GG541" s="0"/>
      <c r="GH541" s="0"/>
      <c r="GI541" s="0"/>
      <c r="GJ541" s="0"/>
      <c r="GK541" s="0"/>
      <c r="GL541" s="0"/>
      <c r="GM541" s="0"/>
      <c r="GN541" s="0"/>
      <c r="GO541" s="0"/>
      <c r="GP541" s="0"/>
      <c r="GQ541" s="0"/>
      <c r="GR541" s="0"/>
      <c r="GS541" s="0"/>
      <c r="GT541" s="0"/>
      <c r="GU541" s="0"/>
      <c r="GV541" s="0"/>
      <c r="GW541" s="0"/>
      <c r="GX541" s="0"/>
      <c r="GY541" s="0"/>
      <c r="GZ541" s="0"/>
      <c r="HA541" s="0"/>
      <c r="HB541" s="0"/>
      <c r="HC541" s="0"/>
      <c r="HD541" s="0"/>
      <c r="HE541" s="0"/>
      <c r="HF541" s="0"/>
      <c r="HG541" s="0"/>
      <c r="HH541" s="0"/>
      <c r="HI541" s="0"/>
      <c r="HJ541" s="0"/>
      <c r="HK541" s="0"/>
      <c r="HL541" s="0"/>
      <c r="HM541" s="0"/>
      <c r="HN541" s="0"/>
      <c r="HO541" s="0"/>
      <c r="HP541" s="0"/>
      <c r="HQ541" s="0"/>
      <c r="HR541" s="0"/>
      <c r="HS541" s="0"/>
      <c r="HT541" s="0"/>
      <c r="HU541" s="0"/>
      <c r="HV541" s="0"/>
      <c r="HW541" s="0"/>
      <c r="HX541" s="0"/>
      <c r="HY541" s="0"/>
      <c r="HZ541" s="0"/>
      <c r="IA541" s="0"/>
      <c r="IB541" s="0"/>
      <c r="IC541" s="0"/>
      <c r="ID541" s="0"/>
      <c r="IE541" s="0"/>
      <c r="IF541" s="0"/>
      <c r="IG541" s="0"/>
      <c r="IH541" s="0"/>
      <c r="II541" s="0"/>
      <c r="IJ541" s="0"/>
      <c r="IK541" s="0"/>
      <c r="IL541" s="0"/>
      <c r="IM541" s="0"/>
      <c r="IN541" s="0"/>
      <c r="IO541" s="0"/>
      <c r="IP541" s="0"/>
      <c r="IQ541" s="0"/>
      <c r="IR541" s="0"/>
      <c r="IS541" s="0"/>
      <c r="IT541" s="0"/>
      <c r="IU541" s="0"/>
      <c r="IV541" s="0"/>
      <c r="IW541" s="0"/>
    </row>
    <row r="542" customFormat="false" ht="12.75" hidden="false" customHeight="false" outlineLevel="0" collapsed="false">
      <c r="A542" s="54"/>
      <c r="B542" s="156"/>
      <c r="C542" s="56"/>
      <c r="D542" s="57"/>
      <c r="E542" s="56" t="s">
        <v>1496</v>
      </c>
      <c r="F542" s="56" t="s">
        <v>1496</v>
      </c>
      <c r="G542" s="58"/>
      <c r="H542" s="58"/>
      <c r="I542" s="57"/>
      <c r="J542" s="57"/>
      <c r="K542" s="57"/>
      <c r="L542" s="53"/>
      <c r="N542" s="0"/>
      <c r="P542" s="157"/>
      <c r="Q542" s="53"/>
      <c r="R542" s="61" t="n">
        <v>-17</v>
      </c>
      <c r="S542" s="157"/>
      <c r="T542" s="166"/>
      <c r="U542" s="53"/>
      <c r="V542" s="61" t="n">
        <v>-17</v>
      </c>
      <c r="W542" s="53"/>
      <c r="X542" s="61" t="n">
        <v>-17</v>
      </c>
      <c r="Y542" s="61"/>
      <c r="Z542" s="157"/>
      <c r="AA542" s="166"/>
      <c r="AB542" s="155"/>
      <c r="AD542" s="62"/>
      <c r="AE542" s="0"/>
      <c r="AF542" s="63"/>
      <c r="AG542" s="64"/>
      <c r="AH542" s="65"/>
      <c r="AI542" s="66"/>
      <c r="AJ542" s="66"/>
      <c r="AK542" s="57"/>
      <c r="AL542" s="0"/>
      <c r="AM542" s="0"/>
      <c r="AN542" s="0"/>
      <c r="AO542" s="0"/>
      <c r="AP542" s="0"/>
      <c r="AQ542" s="0"/>
      <c r="AR542" s="0"/>
      <c r="AS542" s="0"/>
      <c r="AT542" s="0"/>
      <c r="AU542" s="0"/>
      <c r="AV542" s="0"/>
      <c r="AW542" s="0"/>
      <c r="AX542" s="0"/>
      <c r="AY542" s="0"/>
      <c r="AZ542" s="0"/>
      <c r="BA542" s="0"/>
      <c r="BB542" s="0"/>
      <c r="BC542" s="0"/>
      <c r="BD542" s="0"/>
      <c r="BE542" s="0"/>
      <c r="BF542" s="0"/>
      <c r="BG542" s="0"/>
      <c r="BH542" s="0"/>
      <c r="BI542" s="0"/>
      <c r="BJ542" s="0"/>
      <c r="BK542" s="0"/>
      <c r="BL542" s="0"/>
      <c r="BM542" s="0"/>
      <c r="BN542" s="0"/>
      <c r="BO542" s="0"/>
      <c r="BP542" s="0"/>
      <c r="BQ542" s="0"/>
      <c r="BR542" s="0"/>
      <c r="BS542" s="0"/>
      <c r="BT542" s="0"/>
      <c r="BU542" s="0"/>
      <c r="BV542" s="0"/>
      <c r="BW542" s="0"/>
      <c r="BX542" s="0"/>
      <c r="BY542" s="0"/>
      <c r="BZ542" s="0"/>
      <c r="CA542" s="0"/>
      <c r="CB542" s="0"/>
      <c r="CC542" s="0"/>
      <c r="CD542" s="0"/>
      <c r="CE542" s="0"/>
      <c r="CF542" s="0"/>
      <c r="CG542" s="0"/>
      <c r="CH542" s="0"/>
      <c r="CI542" s="0"/>
      <c r="CJ542" s="0"/>
      <c r="CK542" s="0"/>
      <c r="CL542" s="0"/>
      <c r="CM542" s="0"/>
      <c r="CN542" s="0"/>
      <c r="CO542" s="0"/>
      <c r="CP542" s="0"/>
      <c r="CQ542" s="0"/>
      <c r="CR542" s="0"/>
      <c r="CS542" s="0"/>
      <c r="CT542" s="0"/>
      <c r="CU542" s="0"/>
      <c r="CV542" s="0"/>
      <c r="CW542" s="0"/>
      <c r="CX542" s="0"/>
      <c r="CY542" s="0"/>
      <c r="CZ542" s="0"/>
      <c r="DA542" s="0"/>
      <c r="DB542" s="0"/>
      <c r="DC542" s="0"/>
      <c r="DD542" s="0"/>
      <c r="DE542" s="0"/>
      <c r="DF542" s="0"/>
      <c r="DG542" s="0"/>
      <c r="DH542" s="0"/>
      <c r="DI542" s="0"/>
      <c r="DJ542" s="0"/>
      <c r="DK542" s="0"/>
      <c r="DL542" s="0"/>
      <c r="DM542" s="0"/>
      <c r="DN542" s="0"/>
      <c r="DO542" s="0"/>
      <c r="DP542" s="0"/>
      <c r="DQ542" s="0"/>
      <c r="DR542" s="0"/>
      <c r="DS542" s="0"/>
      <c r="DT542" s="0"/>
      <c r="DU542" s="0"/>
      <c r="DV542" s="0"/>
      <c r="DW542" s="0"/>
      <c r="DX542" s="0"/>
      <c r="DY542" s="0"/>
      <c r="DZ542" s="0"/>
      <c r="EA542" s="0"/>
      <c r="EB542" s="0"/>
      <c r="EC542" s="0"/>
      <c r="ED542" s="0"/>
      <c r="EE542" s="0"/>
      <c r="EF542" s="0"/>
      <c r="EG542" s="0"/>
      <c r="EH542" s="0"/>
      <c r="EI542" s="0"/>
      <c r="EJ542" s="0"/>
      <c r="EK542" s="0"/>
      <c r="EL542" s="0"/>
      <c r="EM542" s="0"/>
      <c r="EN542" s="0"/>
      <c r="EO542" s="0"/>
      <c r="EP542" s="0"/>
      <c r="EQ542" s="0"/>
      <c r="ER542" s="0"/>
      <c r="ES542" s="0"/>
      <c r="ET542" s="0"/>
      <c r="EU542" s="0"/>
      <c r="EV542" s="0"/>
      <c r="EW542" s="0"/>
      <c r="EX542" s="0"/>
      <c r="EY542" s="0"/>
      <c r="EZ542" s="0"/>
      <c r="FA542" s="0"/>
      <c r="FB542" s="0"/>
      <c r="FC542" s="0"/>
      <c r="FD542" s="0"/>
      <c r="FE542" s="0"/>
      <c r="FF542" s="0"/>
      <c r="FG542" s="0"/>
      <c r="FH542" s="0"/>
      <c r="FI542" s="0"/>
      <c r="FJ542" s="0"/>
      <c r="FK542" s="0"/>
      <c r="FL542" s="0"/>
      <c r="FM542" s="0"/>
      <c r="FN542" s="0"/>
      <c r="FO542" s="0"/>
      <c r="FP542" s="0"/>
      <c r="FQ542" s="0"/>
      <c r="FR542" s="0"/>
      <c r="FS542" s="0"/>
      <c r="FT542" s="0"/>
      <c r="FU542" s="0"/>
      <c r="FV542" s="0"/>
      <c r="FW542" s="0"/>
      <c r="FX542" s="0"/>
      <c r="FY542" s="0"/>
      <c r="FZ542" s="0"/>
      <c r="GA542" s="0"/>
      <c r="GB542" s="0"/>
      <c r="GC542" s="0"/>
      <c r="GD542" s="0"/>
      <c r="GE542" s="0"/>
      <c r="GF542" s="0"/>
      <c r="GG542" s="0"/>
      <c r="GH542" s="0"/>
      <c r="GI542" s="0"/>
      <c r="GJ542" s="0"/>
      <c r="GK542" s="0"/>
      <c r="GL542" s="0"/>
      <c r="GM542" s="0"/>
      <c r="GN542" s="0"/>
      <c r="GO542" s="0"/>
      <c r="GP542" s="0"/>
      <c r="GQ542" s="0"/>
      <c r="GR542" s="0"/>
      <c r="GS542" s="0"/>
      <c r="GT542" s="0"/>
      <c r="GU542" s="0"/>
      <c r="GV542" s="0"/>
      <c r="GW542" s="0"/>
      <c r="GX542" s="0"/>
      <c r="GY542" s="0"/>
      <c r="GZ542" s="0"/>
      <c r="HA542" s="0"/>
      <c r="HB542" s="0"/>
      <c r="HC542" s="0"/>
      <c r="HD542" s="0"/>
      <c r="HE542" s="0"/>
      <c r="HF542" s="0"/>
      <c r="HG542" s="0"/>
      <c r="HH542" s="0"/>
      <c r="HI542" s="0"/>
      <c r="HJ542" s="0"/>
      <c r="HK542" s="0"/>
      <c r="HL542" s="0"/>
      <c r="HM542" s="0"/>
      <c r="HN542" s="0"/>
      <c r="HO542" s="0"/>
      <c r="HP542" s="0"/>
      <c r="HQ542" s="0"/>
      <c r="HR542" s="0"/>
      <c r="HS542" s="0"/>
      <c r="HT542" s="0"/>
      <c r="HU542" s="0"/>
      <c r="HV542" s="0"/>
      <c r="HW542" s="0"/>
      <c r="HX542" s="0"/>
      <c r="HY542" s="0"/>
      <c r="HZ542" s="0"/>
      <c r="IA542" s="0"/>
      <c r="IB542" s="0"/>
      <c r="IC542" s="0"/>
      <c r="ID542" s="0"/>
      <c r="IE542" s="0"/>
      <c r="IF542" s="0"/>
      <c r="IG542" s="0"/>
      <c r="IH542" s="0"/>
      <c r="II542" s="0"/>
      <c r="IJ542" s="0"/>
      <c r="IK542" s="0"/>
      <c r="IL542" s="0"/>
      <c r="IM542" s="0"/>
      <c r="IN542" s="0"/>
      <c r="IO542" s="0"/>
      <c r="IP542" s="0"/>
      <c r="IQ542" s="0"/>
      <c r="IR542" s="0"/>
      <c r="IS542" s="0"/>
      <c r="IT542" s="0"/>
      <c r="IU542" s="0"/>
      <c r="IV542" s="0"/>
      <c r="IW542" s="0"/>
    </row>
    <row r="543" customFormat="false" ht="12.75" hidden="false" customHeight="false" outlineLevel="0" collapsed="false">
      <c r="A543" s="54"/>
      <c r="B543" s="156"/>
      <c r="C543" s="56"/>
      <c r="D543" s="57"/>
      <c r="E543" s="56"/>
      <c r="F543" s="56"/>
      <c r="G543" s="58"/>
      <c r="H543" s="58"/>
      <c r="I543" s="57"/>
      <c r="J543" s="57"/>
      <c r="K543" s="57"/>
      <c r="L543" s="53"/>
      <c r="N543" s="0"/>
      <c r="P543" s="157"/>
      <c r="Q543" s="53"/>
      <c r="R543" s="61"/>
      <c r="S543" s="157"/>
      <c r="T543" s="166"/>
      <c r="U543" s="53"/>
      <c r="V543" s="61"/>
      <c r="W543" s="53"/>
      <c r="X543" s="61"/>
      <c r="Y543" s="61"/>
      <c r="Z543" s="157"/>
      <c r="AA543" s="166"/>
      <c r="AB543" s="155"/>
      <c r="AD543" s="62"/>
      <c r="AE543" s="0"/>
      <c r="AF543" s="63"/>
      <c r="AG543" s="64"/>
      <c r="AH543" s="65"/>
      <c r="AI543" s="66"/>
      <c r="AJ543" s="66"/>
      <c r="AK543" s="57"/>
      <c r="AL543" s="0"/>
      <c r="AM543" s="0"/>
      <c r="AN543" s="0"/>
      <c r="AO543" s="0"/>
      <c r="AP543" s="0"/>
      <c r="AQ543" s="0"/>
      <c r="AR543" s="0"/>
      <c r="AS543" s="0"/>
      <c r="AT543" s="0"/>
      <c r="AU543" s="0"/>
      <c r="AV543" s="0"/>
      <c r="AW543" s="0"/>
      <c r="AX543" s="0"/>
      <c r="AY543" s="0"/>
      <c r="AZ543" s="0"/>
      <c r="BA543" s="0"/>
      <c r="BB543" s="0"/>
      <c r="BC543" s="0"/>
      <c r="BD543" s="0"/>
      <c r="BE543" s="0"/>
      <c r="BF543" s="0"/>
      <c r="BG543" s="0"/>
      <c r="BH543" s="0"/>
      <c r="BI543" s="0"/>
      <c r="BJ543" s="0"/>
      <c r="BK543" s="0"/>
      <c r="BL543" s="0"/>
      <c r="BM543" s="0"/>
      <c r="BN543" s="0"/>
      <c r="BO543" s="0"/>
      <c r="BP543" s="0"/>
      <c r="BQ543" s="0"/>
      <c r="BR543" s="0"/>
      <c r="BS543" s="0"/>
      <c r="BT543" s="0"/>
      <c r="BU543" s="0"/>
      <c r="BV543" s="0"/>
      <c r="BW543" s="0"/>
      <c r="BX543" s="0"/>
      <c r="BY543" s="0"/>
      <c r="BZ543" s="0"/>
      <c r="CA543" s="0"/>
      <c r="CB543" s="0"/>
      <c r="CC543" s="0"/>
      <c r="CD543" s="0"/>
      <c r="CE543" s="0"/>
      <c r="CF543" s="0"/>
      <c r="CG543" s="0"/>
      <c r="CH543" s="0"/>
      <c r="CI543" s="0"/>
      <c r="CJ543" s="0"/>
      <c r="CK543" s="0"/>
      <c r="CL543" s="0"/>
      <c r="CM543" s="0"/>
      <c r="CN543" s="0"/>
      <c r="CO543" s="0"/>
      <c r="CP543" s="0"/>
      <c r="CQ543" s="0"/>
      <c r="CR543" s="0"/>
      <c r="CS543" s="0"/>
      <c r="CT543" s="0"/>
      <c r="CU543" s="0"/>
      <c r="CV543" s="0"/>
      <c r="CW543" s="0"/>
      <c r="CX543" s="0"/>
      <c r="CY543" s="0"/>
      <c r="CZ543" s="0"/>
      <c r="DA543" s="0"/>
      <c r="DB543" s="0"/>
      <c r="DC543" s="0"/>
      <c r="DD543" s="0"/>
      <c r="DE543" s="0"/>
      <c r="DF543" s="0"/>
      <c r="DG543" s="0"/>
      <c r="DH543" s="0"/>
      <c r="DI543" s="0"/>
      <c r="DJ543" s="0"/>
      <c r="DK543" s="0"/>
      <c r="DL543" s="0"/>
      <c r="DM543" s="0"/>
      <c r="DN543" s="0"/>
      <c r="DO543" s="0"/>
      <c r="DP543" s="0"/>
      <c r="DQ543" s="0"/>
      <c r="DR543" s="0"/>
      <c r="DS543" s="0"/>
      <c r="DT543" s="0"/>
      <c r="DU543" s="0"/>
      <c r="DV543" s="0"/>
      <c r="DW543" s="0"/>
      <c r="DX543" s="0"/>
      <c r="DY543" s="0"/>
      <c r="DZ543" s="0"/>
      <c r="EA543" s="0"/>
      <c r="EB543" s="0"/>
      <c r="EC543" s="0"/>
      <c r="ED543" s="0"/>
      <c r="EE543" s="0"/>
      <c r="EF543" s="0"/>
      <c r="EG543" s="0"/>
      <c r="EH543" s="0"/>
      <c r="EI543" s="0"/>
      <c r="EJ543" s="0"/>
      <c r="EK543" s="0"/>
      <c r="EL543" s="0"/>
      <c r="EM543" s="0"/>
      <c r="EN543" s="0"/>
      <c r="EO543" s="0"/>
      <c r="EP543" s="0"/>
      <c r="EQ543" s="0"/>
      <c r="ER543" s="0"/>
      <c r="ES543" s="0"/>
      <c r="ET543" s="0"/>
      <c r="EU543" s="0"/>
      <c r="EV543" s="0"/>
      <c r="EW543" s="0"/>
      <c r="EX543" s="0"/>
      <c r="EY543" s="0"/>
      <c r="EZ543" s="0"/>
      <c r="FA543" s="0"/>
      <c r="FB543" s="0"/>
      <c r="FC543" s="0"/>
      <c r="FD543" s="0"/>
      <c r="FE543" s="0"/>
      <c r="FF543" s="0"/>
      <c r="FG543" s="0"/>
      <c r="FH543" s="0"/>
      <c r="FI543" s="0"/>
      <c r="FJ543" s="0"/>
      <c r="FK543" s="0"/>
      <c r="FL543" s="0"/>
      <c r="FM543" s="0"/>
      <c r="FN543" s="0"/>
      <c r="FO543" s="0"/>
      <c r="FP543" s="0"/>
      <c r="FQ543" s="0"/>
      <c r="FR543" s="0"/>
      <c r="FS543" s="0"/>
      <c r="FT543" s="0"/>
      <c r="FU543" s="0"/>
      <c r="FV543" s="0"/>
      <c r="FW543" s="0"/>
      <c r="FX543" s="0"/>
      <c r="FY543" s="0"/>
      <c r="FZ543" s="0"/>
      <c r="GA543" s="0"/>
      <c r="GB543" s="0"/>
      <c r="GC543" s="0"/>
      <c r="GD543" s="0"/>
      <c r="GE543" s="0"/>
      <c r="GF543" s="0"/>
      <c r="GG543" s="0"/>
      <c r="GH543" s="0"/>
      <c r="GI543" s="0"/>
      <c r="GJ543" s="0"/>
      <c r="GK543" s="0"/>
      <c r="GL543" s="0"/>
      <c r="GM543" s="0"/>
      <c r="GN543" s="0"/>
      <c r="GO543" s="0"/>
      <c r="GP543" s="0"/>
      <c r="GQ543" s="0"/>
      <c r="GR543" s="0"/>
      <c r="GS543" s="0"/>
      <c r="GT543" s="0"/>
      <c r="GU543" s="0"/>
      <c r="GV543" s="0"/>
      <c r="GW543" s="0"/>
      <c r="GX543" s="0"/>
      <c r="GY543" s="0"/>
      <c r="GZ543" s="0"/>
      <c r="HA543" s="0"/>
      <c r="HB543" s="0"/>
      <c r="HC543" s="0"/>
      <c r="HD543" s="0"/>
      <c r="HE543" s="0"/>
      <c r="HF543" s="0"/>
      <c r="HG543" s="0"/>
      <c r="HH543" s="0"/>
      <c r="HI543" s="0"/>
      <c r="HJ543" s="0"/>
      <c r="HK543" s="0"/>
      <c r="HL543" s="0"/>
      <c r="HM543" s="0"/>
      <c r="HN543" s="0"/>
      <c r="HO543" s="0"/>
      <c r="HP543" s="0"/>
      <c r="HQ543" s="0"/>
      <c r="HR543" s="0"/>
      <c r="HS543" s="0"/>
      <c r="HT543" s="0"/>
      <c r="HU543" s="0"/>
      <c r="HV543" s="0"/>
      <c r="HW543" s="0"/>
      <c r="HX543" s="0"/>
      <c r="HY543" s="0"/>
      <c r="HZ543" s="0"/>
      <c r="IA543" s="0"/>
      <c r="IB543" s="0"/>
      <c r="IC543" s="0"/>
      <c r="ID543" s="0"/>
      <c r="IE543" s="0"/>
      <c r="IF543" s="0"/>
      <c r="IG543" s="0"/>
      <c r="IH543" s="0"/>
      <c r="II543" s="0"/>
      <c r="IJ543" s="0"/>
      <c r="IK543" s="0"/>
      <c r="IL543" s="0"/>
      <c r="IM543" s="0"/>
      <c r="IN543" s="0"/>
      <c r="IO543" s="0"/>
      <c r="IP543" s="0"/>
      <c r="IQ543" s="0"/>
      <c r="IR543" s="0"/>
      <c r="IS543" s="0"/>
      <c r="IT543" s="0"/>
      <c r="IU543" s="0"/>
      <c r="IV543" s="0"/>
      <c r="IW543" s="0"/>
    </row>
    <row r="544" customFormat="false" ht="12.75" hidden="false" customHeight="false" outlineLevel="0" collapsed="false">
      <c r="A544" s="54"/>
      <c r="B544" s="156"/>
      <c r="C544" s="56"/>
      <c r="D544" s="57"/>
      <c r="E544" s="56" t="s">
        <v>1497</v>
      </c>
      <c r="F544" s="56" t="s">
        <v>1497</v>
      </c>
      <c r="G544" s="58"/>
      <c r="H544" s="58"/>
      <c r="I544" s="57"/>
      <c r="J544" s="57"/>
      <c r="K544" s="57"/>
      <c r="L544" s="53"/>
      <c r="N544" s="0"/>
      <c r="P544" s="157"/>
      <c r="Q544" s="53"/>
      <c r="R544" s="61" t="n">
        <v>-396</v>
      </c>
      <c r="S544" s="157"/>
      <c r="T544" s="166"/>
      <c r="U544" s="53"/>
      <c r="V544" s="61" t="n">
        <v>-396</v>
      </c>
      <c r="W544" s="53"/>
      <c r="X544" s="61" t="n">
        <v>-396</v>
      </c>
      <c r="Y544" s="61"/>
      <c r="Z544" s="157"/>
      <c r="AA544" s="166"/>
      <c r="AB544" s="155"/>
      <c r="AD544" s="62"/>
      <c r="AE544" s="0"/>
      <c r="AF544" s="63"/>
      <c r="AG544" s="64"/>
      <c r="AH544" s="65"/>
      <c r="AI544" s="66"/>
      <c r="AJ544" s="66"/>
      <c r="AK544" s="57"/>
      <c r="AL544" s="0"/>
      <c r="AM544" s="0"/>
      <c r="AN544" s="0"/>
      <c r="AO544" s="0"/>
      <c r="AP544" s="0"/>
      <c r="AQ544" s="0"/>
      <c r="AR544" s="0"/>
      <c r="AS544" s="0"/>
      <c r="AT544" s="0"/>
      <c r="AU544" s="0"/>
      <c r="AV544" s="0"/>
      <c r="AW544" s="0"/>
      <c r="AX544" s="0"/>
      <c r="AY544" s="0"/>
      <c r="AZ544" s="0"/>
      <c r="BA544" s="0"/>
      <c r="BB544" s="0"/>
      <c r="BC544" s="0"/>
      <c r="BD544" s="0"/>
      <c r="BE544" s="0"/>
      <c r="BF544" s="0"/>
      <c r="BG544" s="0"/>
      <c r="BH544" s="0"/>
      <c r="BI544" s="0"/>
      <c r="BJ544" s="0"/>
      <c r="BK544" s="0"/>
      <c r="BL544" s="0"/>
      <c r="BM544" s="0"/>
      <c r="BN544" s="0"/>
      <c r="BO544" s="0"/>
      <c r="BP544" s="0"/>
      <c r="BQ544" s="0"/>
      <c r="BR544" s="0"/>
      <c r="BS544" s="0"/>
      <c r="BT544" s="0"/>
      <c r="BU544" s="0"/>
      <c r="BV544" s="0"/>
      <c r="BW544" s="0"/>
      <c r="BX544" s="0"/>
      <c r="BY544" s="0"/>
      <c r="BZ544" s="0"/>
      <c r="CA544" s="0"/>
      <c r="CB544" s="0"/>
      <c r="CC544" s="0"/>
      <c r="CD544" s="0"/>
      <c r="CE544" s="0"/>
      <c r="CF544" s="0"/>
      <c r="CG544" s="0"/>
      <c r="CH544" s="0"/>
      <c r="CI544" s="0"/>
      <c r="CJ544" s="0"/>
      <c r="CK544" s="0"/>
      <c r="CL544" s="0"/>
      <c r="CM544" s="0"/>
      <c r="CN544" s="0"/>
      <c r="CO544" s="0"/>
      <c r="CP544" s="0"/>
      <c r="CQ544" s="0"/>
      <c r="CR544" s="0"/>
      <c r="CS544" s="0"/>
      <c r="CT544" s="0"/>
      <c r="CU544" s="0"/>
      <c r="CV544" s="0"/>
      <c r="CW544" s="0"/>
      <c r="CX544" s="0"/>
      <c r="CY544" s="0"/>
      <c r="CZ544" s="0"/>
      <c r="DA544" s="0"/>
      <c r="DB544" s="0"/>
      <c r="DC544" s="0"/>
      <c r="DD544" s="0"/>
      <c r="DE544" s="0"/>
      <c r="DF544" s="0"/>
      <c r="DG544" s="0"/>
      <c r="DH544" s="0"/>
      <c r="DI544" s="0"/>
      <c r="DJ544" s="0"/>
      <c r="DK544" s="0"/>
      <c r="DL544" s="0"/>
      <c r="DM544" s="0"/>
      <c r="DN544" s="0"/>
      <c r="DO544" s="0"/>
      <c r="DP544" s="0"/>
      <c r="DQ544" s="0"/>
      <c r="DR544" s="0"/>
      <c r="DS544" s="0"/>
      <c r="DT544" s="0"/>
      <c r="DU544" s="0"/>
      <c r="DV544" s="0"/>
      <c r="DW544" s="0"/>
      <c r="DX544" s="0"/>
      <c r="DY544" s="0"/>
      <c r="DZ544" s="0"/>
      <c r="EA544" s="0"/>
      <c r="EB544" s="0"/>
      <c r="EC544" s="0"/>
      <c r="ED544" s="0"/>
      <c r="EE544" s="0"/>
      <c r="EF544" s="0"/>
      <c r="EG544" s="0"/>
      <c r="EH544" s="0"/>
      <c r="EI544" s="0"/>
      <c r="EJ544" s="0"/>
      <c r="EK544" s="0"/>
      <c r="EL544" s="0"/>
      <c r="EM544" s="0"/>
      <c r="EN544" s="0"/>
      <c r="EO544" s="0"/>
      <c r="EP544" s="0"/>
      <c r="EQ544" s="0"/>
      <c r="ER544" s="0"/>
      <c r="ES544" s="0"/>
      <c r="ET544" s="0"/>
      <c r="EU544" s="0"/>
      <c r="EV544" s="0"/>
      <c r="EW544" s="0"/>
      <c r="EX544" s="0"/>
      <c r="EY544" s="0"/>
      <c r="EZ544" s="0"/>
      <c r="FA544" s="0"/>
      <c r="FB544" s="0"/>
      <c r="FC544" s="0"/>
      <c r="FD544" s="0"/>
      <c r="FE544" s="0"/>
      <c r="FF544" s="0"/>
      <c r="FG544" s="0"/>
      <c r="FH544" s="0"/>
      <c r="FI544" s="0"/>
      <c r="FJ544" s="0"/>
      <c r="FK544" s="0"/>
      <c r="FL544" s="0"/>
      <c r="FM544" s="0"/>
      <c r="FN544" s="0"/>
      <c r="FO544" s="0"/>
      <c r="FP544" s="0"/>
      <c r="FQ544" s="0"/>
      <c r="FR544" s="0"/>
      <c r="FS544" s="0"/>
      <c r="FT544" s="0"/>
      <c r="FU544" s="0"/>
      <c r="FV544" s="0"/>
      <c r="FW544" s="0"/>
      <c r="FX544" s="0"/>
      <c r="FY544" s="0"/>
      <c r="FZ544" s="0"/>
      <c r="GA544" s="0"/>
      <c r="GB544" s="0"/>
      <c r="GC544" s="0"/>
      <c r="GD544" s="0"/>
      <c r="GE544" s="0"/>
      <c r="GF544" s="0"/>
      <c r="GG544" s="0"/>
      <c r="GH544" s="0"/>
      <c r="GI544" s="0"/>
      <c r="GJ544" s="0"/>
      <c r="GK544" s="0"/>
      <c r="GL544" s="0"/>
      <c r="GM544" s="0"/>
      <c r="GN544" s="0"/>
      <c r="GO544" s="0"/>
      <c r="GP544" s="0"/>
      <c r="GQ544" s="0"/>
      <c r="GR544" s="0"/>
      <c r="GS544" s="0"/>
      <c r="GT544" s="0"/>
      <c r="GU544" s="0"/>
      <c r="GV544" s="0"/>
      <c r="GW544" s="0"/>
      <c r="GX544" s="0"/>
      <c r="GY544" s="0"/>
      <c r="GZ544" s="0"/>
      <c r="HA544" s="0"/>
      <c r="HB544" s="0"/>
      <c r="HC544" s="0"/>
      <c r="HD544" s="0"/>
      <c r="HE544" s="0"/>
      <c r="HF544" s="0"/>
      <c r="HG544" s="0"/>
      <c r="HH544" s="0"/>
      <c r="HI544" s="0"/>
      <c r="HJ544" s="0"/>
      <c r="HK544" s="0"/>
      <c r="HL544" s="0"/>
      <c r="HM544" s="0"/>
      <c r="HN544" s="0"/>
      <c r="HO544" s="0"/>
      <c r="HP544" s="0"/>
      <c r="HQ544" s="0"/>
      <c r="HR544" s="0"/>
      <c r="HS544" s="0"/>
      <c r="HT544" s="0"/>
      <c r="HU544" s="0"/>
      <c r="HV544" s="0"/>
      <c r="HW544" s="0"/>
      <c r="HX544" s="0"/>
      <c r="HY544" s="0"/>
      <c r="HZ544" s="0"/>
      <c r="IA544" s="0"/>
      <c r="IB544" s="0"/>
      <c r="IC544" s="0"/>
      <c r="ID544" s="0"/>
      <c r="IE544" s="0"/>
      <c r="IF544" s="0"/>
      <c r="IG544" s="0"/>
      <c r="IH544" s="0"/>
      <c r="II544" s="0"/>
      <c r="IJ544" s="0"/>
      <c r="IK544" s="0"/>
      <c r="IL544" s="0"/>
      <c r="IM544" s="0"/>
      <c r="IN544" s="0"/>
      <c r="IO544" s="0"/>
      <c r="IP544" s="0"/>
      <c r="IQ544" s="0"/>
      <c r="IR544" s="0"/>
      <c r="IS544" s="0"/>
      <c r="IT544" s="0"/>
      <c r="IU544" s="0"/>
      <c r="IV544" s="0"/>
      <c r="IW544" s="0"/>
    </row>
    <row r="545" customFormat="false" ht="12.75" hidden="false" customHeight="false" outlineLevel="0" collapsed="false">
      <c r="A545" s="54"/>
      <c r="B545" s="156"/>
      <c r="C545" s="56"/>
      <c r="D545" s="57"/>
      <c r="E545" s="56"/>
      <c r="F545" s="56"/>
      <c r="G545" s="58"/>
      <c r="H545" s="58"/>
      <c r="I545" s="57"/>
      <c r="J545" s="57"/>
      <c r="K545" s="57"/>
      <c r="L545" s="53"/>
      <c r="N545" s="0"/>
      <c r="O545" s="53"/>
      <c r="P545" s="157"/>
      <c r="Q545" s="53"/>
      <c r="R545" s="61"/>
      <c r="S545" s="157"/>
      <c r="T545" s="166"/>
      <c r="U545" s="53"/>
      <c r="V545" s="61"/>
      <c r="W545" s="53"/>
      <c r="X545" s="61"/>
      <c r="Y545" s="61"/>
      <c r="Z545" s="157"/>
      <c r="AA545" s="166"/>
      <c r="AB545" s="155"/>
      <c r="AD545" s="62"/>
      <c r="AE545" s="0"/>
      <c r="AF545" s="63"/>
      <c r="AG545" s="64"/>
      <c r="AH545" s="65"/>
      <c r="AI545" s="66"/>
      <c r="AJ545" s="66"/>
      <c r="AK545" s="57"/>
      <c r="AL545" s="0"/>
      <c r="AM545" s="0"/>
      <c r="AN545" s="0"/>
      <c r="AO545" s="0"/>
      <c r="AP545" s="0"/>
      <c r="AQ545" s="0"/>
      <c r="AR545" s="0"/>
      <c r="AS545" s="0"/>
      <c r="AT545" s="0"/>
      <c r="AU545" s="0"/>
      <c r="AV545" s="0"/>
      <c r="AW545" s="0"/>
      <c r="AX545" s="0"/>
      <c r="AY545" s="0"/>
      <c r="AZ545" s="0"/>
      <c r="BA545" s="0"/>
      <c r="BB545" s="0"/>
      <c r="BC545" s="0"/>
      <c r="BD545" s="0"/>
      <c r="BE545" s="0"/>
      <c r="BF545" s="0"/>
      <c r="BG545" s="0"/>
      <c r="BH545" s="0"/>
      <c r="BI545" s="0"/>
      <c r="BJ545" s="0"/>
      <c r="BK545" s="0"/>
      <c r="BL545" s="0"/>
      <c r="BM545" s="0"/>
      <c r="BN545" s="0"/>
      <c r="BO545" s="0"/>
      <c r="BP545" s="0"/>
      <c r="BQ545" s="0"/>
      <c r="BR545" s="0"/>
      <c r="BS545" s="0"/>
      <c r="BT545" s="0"/>
      <c r="BU545" s="0"/>
      <c r="BV545" s="0"/>
      <c r="BW545" s="0"/>
      <c r="BX545" s="0"/>
      <c r="BY545" s="0"/>
      <c r="BZ545" s="0"/>
      <c r="CA545" s="0"/>
      <c r="CB545" s="0"/>
      <c r="CC545" s="0"/>
      <c r="CD545" s="0"/>
      <c r="CE545" s="0"/>
      <c r="CF545" s="0"/>
      <c r="CG545" s="0"/>
      <c r="CH545" s="0"/>
      <c r="CI545" s="0"/>
      <c r="CJ545" s="0"/>
      <c r="CK545" s="0"/>
      <c r="CL545" s="0"/>
      <c r="CM545" s="0"/>
      <c r="CN545" s="0"/>
      <c r="CO545" s="0"/>
      <c r="CP545" s="0"/>
      <c r="CQ545" s="0"/>
      <c r="CR545" s="0"/>
      <c r="CS545" s="0"/>
      <c r="CT545" s="0"/>
      <c r="CU545" s="0"/>
      <c r="CV545" s="0"/>
      <c r="CW545" s="0"/>
      <c r="CX545" s="0"/>
      <c r="CY545" s="0"/>
      <c r="CZ545" s="0"/>
      <c r="DA545" s="0"/>
      <c r="DB545" s="0"/>
      <c r="DC545" s="0"/>
      <c r="DD545" s="0"/>
      <c r="DE545" s="0"/>
      <c r="DF545" s="0"/>
      <c r="DG545" s="0"/>
      <c r="DH545" s="0"/>
      <c r="DI545" s="0"/>
      <c r="DJ545" s="0"/>
      <c r="DK545" s="0"/>
      <c r="DL545" s="0"/>
      <c r="DM545" s="0"/>
      <c r="DN545" s="0"/>
      <c r="DO545" s="0"/>
      <c r="DP545" s="0"/>
      <c r="DQ545" s="0"/>
      <c r="DR545" s="0"/>
      <c r="DS545" s="0"/>
      <c r="DT545" s="0"/>
      <c r="DU545" s="0"/>
      <c r="DV545" s="0"/>
      <c r="DW545" s="0"/>
      <c r="DX545" s="0"/>
      <c r="DY545" s="0"/>
      <c r="DZ545" s="0"/>
      <c r="EA545" s="0"/>
      <c r="EB545" s="0"/>
      <c r="EC545" s="0"/>
      <c r="ED545" s="0"/>
      <c r="EE545" s="0"/>
      <c r="EF545" s="0"/>
      <c r="EG545" s="0"/>
      <c r="EH545" s="0"/>
      <c r="EI545" s="0"/>
      <c r="EJ545" s="0"/>
      <c r="EK545" s="0"/>
      <c r="EL545" s="0"/>
      <c r="EM545" s="0"/>
      <c r="EN545" s="0"/>
      <c r="EO545" s="0"/>
      <c r="EP545" s="0"/>
      <c r="EQ545" s="0"/>
      <c r="ER545" s="0"/>
      <c r="ES545" s="0"/>
      <c r="ET545" s="0"/>
      <c r="EU545" s="0"/>
      <c r="EV545" s="0"/>
      <c r="EW545" s="0"/>
      <c r="EX545" s="0"/>
      <c r="EY545" s="0"/>
      <c r="EZ545" s="0"/>
      <c r="FA545" s="0"/>
      <c r="FB545" s="0"/>
      <c r="FC545" s="0"/>
      <c r="FD545" s="0"/>
      <c r="FE545" s="0"/>
      <c r="FF545" s="0"/>
      <c r="FG545" s="0"/>
      <c r="FH545" s="0"/>
      <c r="FI545" s="0"/>
      <c r="FJ545" s="0"/>
      <c r="FK545" s="0"/>
      <c r="FL545" s="0"/>
      <c r="FM545" s="0"/>
      <c r="FN545" s="0"/>
      <c r="FO545" s="0"/>
      <c r="FP545" s="0"/>
      <c r="FQ545" s="0"/>
      <c r="FR545" s="0"/>
      <c r="FS545" s="0"/>
      <c r="FT545" s="0"/>
      <c r="FU545" s="0"/>
      <c r="FV545" s="0"/>
      <c r="FW545" s="0"/>
      <c r="FX545" s="0"/>
      <c r="FY545" s="0"/>
      <c r="FZ545" s="0"/>
      <c r="GA545" s="0"/>
      <c r="GB545" s="0"/>
      <c r="GC545" s="0"/>
      <c r="GD545" s="0"/>
      <c r="GE545" s="0"/>
      <c r="GF545" s="0"/>
      <c r="GG545" s="0"/>
      <c r="GH545" s="0"/>
      <c r="GI545" s="0"/>
      <c r="GJ545" s="0"/>
      <c r="GK545" s="0"/>
      <c r="GL545" s="0"/>
      <c r="GM545" s="0"/>
      <c r="GN545" s="0"/>
      <c r="GO545" s="0"/>
      <c r="GP545" s="0"/>
      <c r="GQ545" s="0"/>
      <c r="GR545" s="0"/>
      <c r="GS545" s="0"/>
      <c r="GT545" s="0"/>
      <c r="GU545" s="0"/>
      <c r="GV545" s="0"/>
      <c r="GW545" s="0"/>
      <c r="GX545" s="0"/>
      <c r="GY545" s="0"/>
      <c r="GZ545" s="0"/>
      <c r="HA545" s="0"/>
      <c r="HB545" s="0"/>
      <c r="HC545" s="0"/>
      <c r="HD545" s="0"/>
      <c r="HE545" s="0"/>
      <c r="HF545" s="0"/>
      <c r="HG545" s="0"/>
      <c r="HH545" s="0"/>
      <c r="HI545" s="0"/>
      <c r="HJ545" s="0"/>
      <c r="HK545" s="0"/>
      <c r="HL545" s="0"/>
      <c r="HM545" s="0"/>
      <c r="HN545" s="0"/>
      <c r="HO545" s="0"/>
      <c r="HP545" s="0"/>
      <c r="HQ545" s="0"/>
      <c r="HR545" s="0"/>
      <c r="HS545" s="0"/>
      <c r="HT545" s="0"/>
      <c r="HU545" s="0"/>
      <c r="HV545" s="0"/>
      <c r="HW545" s="0"/>
      <c r="HX545" s="0"/>
      <c r="HY545" s="0"/>
      <c r="HZ545" s="0"/>
      <c r="IA545" s="0"/>
      <c r="IB545" s="0"/>
      <c r="IC545" s="0"/>
      <c r="ID545" s="0"/>
      <c r="IE545" s="0"/>
      <c r="IF545" s="0"/>
      <c r="IG545" s="0"/>
      <c r="IH545" s="0"/>
      <c r="II545" s="0"/>
      <c r="IJ545" s="0"/>
      <c r="IK545" s="0"/>
      <c r="IL545" s="0"/>
      <c r="IM545" s="0"/>
      <c r="IN545" s="0"/>
      <c r="IO545" s="0"/>
      <c r="IP545" s="0"/>
      <c r="IQ545" s="0"/>
      <c r="IR545" s="0"/>
      <c r="IS545" s="0"/>
      <c r="IT545" s="0"/>
      <c r="IU545" s="0"/>
      <c r="IV545" s="0"/>
      <c r="IW545" s="0"/>
    </row>
    <row r="546" customFormat="false" ht="12.75" hidden="false" customHeight="false" outlineLevel="0" collapsed="false">
      <c r="A546" s="54"/>
      <c r="B546" s="156"/>
      <c r="C546" s="56"/>
      <c r="D546" s="57"/>
      <c r="E546" s="56" t="s">
        <v>1498</v>
      </c>
      <c r="F546" s="56" t="s">
        <v>1498</v>
      </c>
      <c r="G546" s="58"/>
      <c r="H546" s="58"/>
      <c r="I546" s="57"/>
      <c r="J546" s="57"/>
      <c r="K546" s="57"/>
      <c r="L546" s="53"/>
      <c r="N546" s="0"/>
      <c r="O546" s="53"/>
      <c r="P546" s="157"/>
      <c r="Q546" s="53"/>
      <c r="R546" s="61" t="n">
        <v>-11500</v>
      </c>
      <c r="S546" s="157"/>
      <c r="T546" s="166"/>
      <c r="U546" s="53"/>
      <c r="V546" s="61" t="n">
        <v>-11500</v>
      </c>
      <c r="W546" s="53"/>
      <c r="X546" s="61" t="n">
        <v>-11500</v>
      </c>
      <c r="Y546" s="61"/>
      <c r="Z546" s="157"/>
      <c r="AA546" s="166"/>
      <c r="AB546" s="155"/>
      <c r="AD546" s="62"/>
      <c r="AE546" s="0"/>
      <c r="AF546" s="63"/>
      <c r="AG546" s="64"/>
      <c r="AH546" s="65"/>
      <c r="AI546" s="66"/>
      <c r="AJ546" s="66"/>
      <c r="AK546" s="57"/>
      <c r="AL546" s="0"/>
      <c r="AM546" s="0"/>
      <c r="AN546" s="0"/>
      <c r="AO546" s="0"/>
      <c r="AP546" s="0"/>
      <c r="AQ546" s="0"/>
      <c r="AR546" s="0"/>
      <c r="AS546" s="0"/>
      <c r="AT546" s="0"/>
      <c r="AU546" s="0"/>
      <c r="AV546" s="0"/>
      <c r="AW546" s="0"/>
      <c r="AX546" s="0"/>
      <c r="AY546" s="0"/>
      <c r="AZ546" s="0"/>
      <c r="BA546" s="0"/>
      <c r="BB546" s="0"/>
      <c r="BC546" s="0"/>
      <c r="BD546" s="0"/>
      <c r="BE546" s="0"/>
      <c r="BF546" s="0"/>
      <c r="BG546" s="0"/>
      <c r="BH546" s="0"/>
      <c r="BI546" s="0"/>
      <c r="BJ546" s="0"/>
      <c r="BK546" s="0"/>
      <c r="BL546" s="0"/>
      <c r="BM546" s="0"/>
      <c r="BN546" s="0"/>
      <c r="BO546" s="0"/>
      <c r="BP546" s="0"/>
      <c r="BQ546" s="0"/>
      <c r="BR546" s="0"/>
      <c r="BS546" s="0"/>
      <c r="BT546" s="0"/>
      <c r="BU546" s="0"/>
      <c r="BV546" s="0"/>
      <c r="BW546" s="0"/>
      <c r="BX546" s="0"/>
      <c r="BY546" s="0"/>
      <c r="BZ546" s="0"/>
      <c r="CA546" s="0"/>
      <c r="CB546" s="0"/>
      <c r="CC546" s="0"/>
      <c r="CD546" s="0"/>
      <c r="CE546" s="0"/>
      <c r="CF546" s="0"/>
      <c r="CG546" s="0"/>
      <c r="CH546" s="0"/>
      <c r="CI546" s="0"/>
      <c r="CJ546" s="0"/>
      <c r="CK546" s="0"/>
      <c r="CL546" s="0"/>
      <c r="CM546" s="0"/>
      <c r="CN546" s="0"/>
      <c r="CO546" s="0"/>
      <c r="CP546" s="0"/>
      <c r="CQ546" s="0"/>
      <c r="CR546" s="0"/>
      <c r="CS546" s="0"/>
      <c r="CT546" s="0"/>
      <c r="CU546" s="0"/>
      <c r="CV546" s="0"/>
      <c r="CW546" s="0"/>
      <c r="CX546" s="0"/>
      <c r="CY546" s="0"/>
      <c r="CZ546" s="0"/>
      <c r="DA546" s="0"/>
      <c r="DB546" s="0"/>
      <c r="DC546" s="0"/>
      <c r="DD546" s="0"/>
      <c r="DE546" s="0"/>
      <c r="DF546" s="0"/>
      <c r="DG546" s="0"/>
      <c r="DH546" s="0"/>
      <c r="DI546" s="0"/>
      <c r="DJ546" s="0"/>
      <c r="DK546" s="0"/>
      <c r="DL546" s="0"/>
      <c r="DM546" s="0"/>
      <c r="DN546" s="0"/>
      <c r="DO546" s="0"/>
      <c r="DP546" s="0"/>
      <c r="DQ546" s="0"/>
      <c r="DR546" s="0"/>
      <c r="DS546" s="0"/>
      <c r="DT546" s="0"/>
      <c r="DU546" s="0"/>
      <c r="DV546" s="0"/>
      <c r="DW546" s="0"/>
      <c r="DX546" s="0"/>
      <c r="DY546" s="0"/>
      <c r="DZ546" s="0"/>
      <c r="EA546" s="0"/>
      <c r="EB546" s="0"/>
      <c r="EC546" s="0"/>
      <c r="ED546" s="0"/>
      <c r="EE546" s="0"/>
      <c r="EF546" s="0"/>
      <c r="EG546" s="0"/>
      <c r="EH546" s="0"/>
      <c r="EI546" s="0"/>
      <c r="EJ546" s="0"/>
      <c r="EK546" s="0"/>
      <c r="EL546" s="0"/>
      <c r="EM546" s="0"/>
      <c r="EN546" s="0"/>
      <c r="EO546" s="0"/>
      <c r="EP546" s="0"/>
      <c r="EQ546" s="0"/>
      <c r="ER546" s="0"/>
      <c r="ES546" s="0"/>
      <c r="ET546" s="0"/>
      <c r="EU546" s="0"/>
      <c r="EV546" s="0"/>
      <c r="EW546" s="0"/>
      <c r="EX546" s="0"/>
      <c r="EY546" s="0"/>
      <c r="EZ546" s="0"/>
      <c r="FA546" s="0"/>
      <c r="FB546" s="0"/>
      <c r="FC546" s="0"/>
      <c r="FD546" s="0"/>
      <c r="FE546" s="0"/>
      <c r="FF546" s="0"/>
      <c r="FG546" s="0"/>
      <c r="FH546" s="0"/>
      <c r="FI546" s="0"/>
      <c r="FJ546" s="0"/>
      <c r="FK546" s="0"/>
      <c r="FL546" s="0"/>
      <c r="FM546" s="0"/>
      <c r="FN546" s="0"/>
      <c r="FO546" s="0"/>
      <c r="FP546" s="0"/>
      <c r="FQ546" s="0"/>
      <c r="FR546" s="0"/>
      <c r="FS546" s="0"/>
      <c r="FT546" s="0"/>
      <c r="FU546" s="0"/>
      <c r="FV546" s="0"/>
      <c r="FW546" s="0"/>
      <c r="FX546" s="0"/>
      <c r="FY546" s="0"/>
      <c r="FZ546" s="0"/>
      <c r="GA546" s="0"/>
      <c r="GB546" s="0"/>
      <c r="GC546" s="0"/>
      <c r="GD546" s="0"/>
      <c r="GE546" s="0"/>
      <c r="GF546" s="0"/>
      <c r="GG546" s="0"/>
      <c r="GH546" s="0"/>
      <c r="GI546" s="0"/>
      <c r="GJ546" s="0"/>
      <c r="GK546" s="0"/>
      <c r="GL546" s="0"/>
      <c r="GM546" s="0"/>
      <c r="GN546" s="0"/>
      <c r="GO546" s="0"/>
      <c r="GP546" s="0"/>
      <c r="GQ546" s="0"/>
      <c r="GR546" s="0"/>
      <c r="GS546" s="0"/>
      <c r="GT546" s="0"/>
      <c r="GU546" s="0"/>
      <c r="GV546" s="0"/>
      <c r="GW546" s="0"/>
      <c r="GX546" s="0"/>
      <c r="GY546" s="0"/>
      <c r="GZ546" s="0"/>
      <c r="HA546" s="0"/>
      <c r="HB546" s="0"/>
      <c r="HC546" s="0"/>
      <c r="HD546" s="0"/>
      <c r="HE546" s="0"/>
      <c r="HF546" s="0"/>
      <c r="HG546" s="0"/>
      <c r="HH546" s="0"/>
      <c r="HI546" s="0"/>
      <c r="HJ546" s="0"/>
      <c r="HK546" s="0"/>
      <c r="HL546" s="0"/>
      <c r="HM546" s="0"/>
      <c r="HN546" s="0"/>
      <c r="HO546" s="0"/>
      <c r="HP546" s="0"/>
      <c r="HQ546" s="0"/>
      <c r="HR546" s="0"/>
      <c r="HS546" s="0"/>
      <c r="HT546" s="0"/>
      <c r="HU546" s="0"/>
      <c r="HV546" s="0"/>
      <c r="HW546" s="0"/>
      <c r="HX546" s="0"/>
      <c r="HY546" s="0"/>
      <c r="HZ546" s="0"/>
      <c r="IA546" s="0"/>
      <c r="IB546" s="0"/>
      <c r="IC546" s="0"/>
      <c r="ID546" s="0"/>
      <c r="IE546" s="0"/>
      <c r="IF546" s="0"/>
      <c r="IG546" s="0"/>
      <c r="IH546" s="0"/>
      <c r="II546" s="0"/>
      <c r="IJ546" s="0"/>
      <c r="IK546" s="0"/>
      <c r="IL546" s="0"/>
      <c r="IM546" s="0"/>
      <c r="IN546" s="0"/>
      <c r="IO546" s="0"/>
      <c r="IP546" s="0"/>
      <c r="IQ546" s="0"/>
      <c r="IR546" s="0"/>
      <c r="IS546" s="0"/>
      <c r="IT546" s="0"/>
      <c r="IU546" s="0"/>
      <c r="IV546" s="0"/>
      <c r="IW546" s="0"/>
    </row>
    <row r="547" customFormat="false" ht="12.75" hidden="false" customHeight="false" outlineLevel="0" collapsed="false">
      <c r="A547" s="54"/>
      <c r="B547" s="156"/>
      <c r="C547" s="56"/>
      <c r="D547" s="57"/>
      <c r="E547" s="56" t="s">
        <v>1499</v>
      </c>
      <c r="F547" s="56" t="s">
        <v>1499</v>
      </c>
      <c r="G547" s="58"/>
      <c r="H547" s="58"/>
      <c r="I547" s="57"/>
      <c r="J547" s="57"/>
      <c r="K547" s="57"/>
      <c r="L547" s="53"/>
      <c r="N547" s="0"/>
      <c r="O547" s="53"/>
      <c r="P547" s="157"/>
      <c r="Q547" s="53"/>
      <c r="R547" s="61" t="n">
        <v>-2417</v>
      </c>
      <c r="S547" s="157"/>
      <c r="T547" s="166"/>
      <c r="U547" s="53"/>
      <c r="V547" s="61" t="n">
        <v>-2417</v>
      </c>
      <c r="W547" s="53"/>
      <c r="X547" s="61" t="n">
        <v>-2417</v>
      </c>
      <c r="Y547" s="61"/>
      <c r="Z547" s="157"/>
      <c r="AA547" s="166"/>
      <c r="AB547" s="155"/>
      <c r="AD547" s="62"/>
      <c r="AE547" s="0"/>
      <c r="AF547" s="63"/>
      <c r="AG547" s="64"/>
      <c r="AH547" s="65"/>
      <c r="AI547" s="66"/>
      <c r="AJ547" s="66"/>
      <c r="AK547" s="57"/>
      <c r="AL547" s="0"/>
      <c r="AM547" s="0"/>
      <c r="AN547" s="0"/>
      <c r="AO547" s="0"/>
      <c r="AP547" s="0"/>
      <c r="AQ547" s="0"/>
      <c r="AR547" s="0"/>
      <c r="AS547" s="0"/>
      <c r="AT547" s="0"/>
      <c r="AU547" s="0"/>
      <c r="AV547" s="0"/>
      <c r="AW547" s="0"/>
      <c r="AX547" s="0"/>
      <c r="AY547" s="0"/>
      <c r="AZ547" s="0"/>
      <c r="BA547" s="0"/>
      <c r="BB547" s="0"/>
      <c r="BC547" s="0"/>
      <c r="BD547" s="0"/>
      <c r="BE547" s="0"/>
      <c r="BF547" s="0"/>
      <c r="BG547" s="0"/>
      <c r="BH547" s="0"/>
      <c r="BI547" s="0"/>
      <c r="BJ547" s="0"/>
      <c r="BK547" s="0"/>
      <c r="BL547" s="0"/>
      <c r="BM547" s="0"/>
      <c r="BN547" s="0"/>
      <c r="BO547" s="0"/>
      <c r="BP547" s="0"/>
      <c r="BQ547" s="0"/>
      <c r="BR547" s="0"/>
      <c r="BS547" s="0"/>
      <c r="BT547" s="0"/>
      <c r="BU547" s="0"/>
      <c r="BV547" s="0"/>
      <c r="BW547" s="0"/>
      <c r="BX547" s="0"/>
      <c r="BY547" s="0"/>
      <c r="BZ547" s="0"/>
      <c r="CA547" s="0"/>
      <c r="CB547" s="0"/>
      <c r="CC547" s="0"/>
      <c r="CD547" s="0"/>
      <c r="CE547" s="0"/>
      <c r="CF547" s="0"/>
      <c r="CG547" s="0"/>
      <c r="CH547" s="0"/>
      <c r="CI547" s="0"/>
      <c r="CJ547" s="0"/>
      <c r="CK547" s="0"/>
      <c r="CL547" s="0"/>
      <c r="CM547" s="0"/>
      <c r="CN547" s="0"/>
      <c r="CO547" s="0"/>
      <c r="CP547" s="0"/>
      <c r="CQ547" s="0"/>
      <c r="CR547" s="0"/>
      <c r="CS547" s="0"/>
      <c r="CT547" s="0"/>
      <c r="CU547" s="0"/>
      <c r="CV547" s="0"/>
      <c r="CW547" s="0"/>
      <c r="CX547" s="0"/>
      <c r="CY547" s="0"/>
      <c r="CZ547" s="0"/>
      <c r="DA547" s="0"/>
      <c r="DB547" s="0"/>
      <c r="DC547" s="0"/>
      <c r="DD547" s="0"/>
      <c r="DE547" s="0"/>
      <c r="DF547" s="0"/>
      <c r="DG547" s="0"/>
      <c r="DH547" s="0"/>
      <c r="DI547" s="0"/>
      <c r="DJ547" s="0"/>
      <c r="DK547" s="0"/>
      <c r="DL547" s="0"/>
      <c r="DM547" s="0"/>
      <c r="DN547" s="0"/>
      <c r="DO547" s="0"/>
      <c r="DP547" s="0"/>
      <c r="DQ547" s="0"/>
      <c r="DR547" s="0"/>
      <c r="DS547" s="0"/>
      <c r="DT547" s="0"/>
      <c r="DU547" s="0"/>
      <c r="DV547" s="0"/>
      <c r="DW547" s="0"/>
      <c r="DX547" s="0"/>
      <c r="DY547" s="0"/>
      <c r="DZ547" s="0"/>
      <c r="EA547" s="0"/>
      <c r="EB547" s="0"/>
      <c r="EC547" s="0"/>
      <c r="ED547" s="0"/>
      <c r="EE547" s="0"/>
      <c r="EF547" s="0"/>
      <c r="EG547" s="0"/>
      <c r="EH547" s="0"/>
      <c r="EI547" s="0"/>
      <c r="EJ547" s="0"/>
      <c r="EK547" s="0"/>
      <c r="EL547" s="0"/>
      <c r="EM547" s="0"/>
      <c r="EN547" s="0"/>
      <c r="EO547" s="0"/>
      <c r="EP547" s="0"/>
      <c r="EQ547" s="0"/>
      <c r="ER547" s="0"/>
      <c r="ES547" s="0"/>
      <c r="ET547" s="0"/>
      <c r="EU547" s="0"/>
      <c r="EV547" s="0"/>
      <c r="EW547" s="0"/>
      <c r="EX547" s="0"/>
      <c r="EY547" s="0"/>
      <c r="EZ547" s="0"/>
      <c r="FA547" s="0"/>
      <c r="FB547" s="0"/>
      <c r="FC547" s="0"/>
      <c r="FD547" s="0"/>
      <c r="FE547" s="0"/>
      <c r="FF547" s="0"/>
      <c r="FG547" s="0"/>
      <c r="FH547" s="0"/>
      <c r="FI547" s="0"/>
      <c r="FJ547" s="0"/>
      <c r="FK547" s="0"/>
      <c r="FL547" s="0"/>
      <c r="FM547" s="0"/>
      <c r="FN547" s="0"/>
      <c r="FO547" s="0"/>
      <c r="FP547" s="0"/>
      <c r="FQ547" s="0"/>
      <c r="FR547" s="0"/>
      <c r="FS547" s="0"/>
      <c r="FT547" s="0"/>
      <c r="FU547" s="0"/>
      <c r="FV547" s="0"/>
      <c r="FW547" s="0"/>
      <c r="FX547" s="0"/>
      <c r="FY547" s="0"/>
      <c r="FZ547" s="0"/>
      <c r="GA547" s="0"/>
      <c r="GB547" s="0"/>
      <c r="GC547" s="0"/>
      <c r="GD547" s="0"/>
      <c r="GE547" s="0"/>
      <c r="GF547" s="0"/>
      <c r="GG547" s="0"/>
      <c r="GH547" s="0"/>
      <c r="GI547" s="0"/>
      <c r="GJ547" s="0"/>
      <c r="GK547" s="0"/>
      <c r="GL547" s="0"/>
      <c r="GM547" s="0"/>
      <c r="GN547" s="0"/>
      <c r="GO547" s="0"/>
      <c r="GP547" s="0"/>
      <c r="GQ547" s="0"/>
      <c r="GR547" s="0"/>
      <c r="GS547" s="0"/>
      <c r="GT547" s="0"/>
      <c r="GU547" s="0"/>
      <c r="GV547" s="0"/>
      <c r="GW547" s="0"/>
      <c r="GX547" s="0"/>
      <c r="GY547" s="0"/>
      <c r="GZ547" s="0"/>
      <c r="HA547" s="0"/>
      <c r="HB547" s="0"/>
      <c r="HC547" s="0"/>
      <c r="HD547" s="0"/>
      <c r="HE547" s="0"/>
      <c r="HF547" s="0"/>
      <c r="HG547" s="0"/>
      <c r="HH547" s="0"/>
      <c r="HI547" s="0"/>
      <c r="HJ547" s="0"/>
      <c r="HK547" s="0"/>
      <c r="HL547" s="0"/>
      <c r="HM547" s="0"/>
      <c r="HN547" s="0"/>
      <c r="HO547" s="0"/>
      <c r="HP547" s="0"/>
      <c r="HQ547" s="0"/>
      <c r="HR547" s="0"/>
      <c r="HS547" s="0"/>
      <c r="HT547" s="0"/>
      <c r="HU547" s="0"/>
      <c r="HV547" s="0"/>
      <c r="HW547" s="0"/>
      <c r="HX547" s="0"/>
      <c r="HY547" s="0"/>
      <c r="HZ547" s="0"/>
      <c r="IA547" s="0"/>
      <c r="IB547" s="0"/>
      <c r="IC547" s="0"/>
      <c r="ID547" s="0"/>
      <c r="IE547" s="0"/>
      <c r="IF547" s="0"/>
      <c r="IG547" s="0"/>
      <c r="IH547" s="0"/>
      <c r="II547" s="0"/>
      <c r="IJ547" s="0"/>
      <c r="IK547" s="0"/>
      <c r="IL547" s="0"/>
      <c r="IM547" s="0"/>
      <c r="IN547" s="0"/>
      <c r="IO547" s="0"/>
      <c r="IP547" s="0"/>
      <c r="IQ547" s="0"/>
      <c r="IR547" s="0"/>
      <c r="IS547" s="0"/>
      <c r="IT547" s="0"/>
      <c r="IU547" s="0"/>
      <c r="IV547" s="0"/>
      <c r="IW547" s="0"/>
    </row>
    <row r="548" customFormat="false" ht="12.75" hidden="false" customHeight="false" outlineLevel="0" collapsed="false">
      <c r="A548" s="54"/>
      <c r="B548" s="156"/>
      <c r="C548" s="56"/>
      <c r="D548" s="57"/>
      <c r="E548" s="56"/>
      <c r="F548" s="56"/>
      <c r="G548" s="58"/>
      <c r="H548" s="58"/>
      <c r="I548" s="57"/>
      <c r="J548" s="57"/>
      <c r="K548" s="57"/>
      <c r="L548" s="53"/>
      <c r="N548" s="0"/>
      <c r="O548" s="53"/>
      <c r="P548" s="157"/>
      <c r="Q548" s="53"/>
      <c r="R548" s="61"/>
      <c r="S548" s="157"/>
      <c r="T548" s="166"/>
      <c r="U548" s="53"/>
      <c r="V548" s="61"/>
      <c r="W548" s="53"/>
      <c r="X548" s="61"/>
      <c r="Y548" s="61"/>
      <c r="Z548" s="157"/>
      <c r="AA548" s="166"/>
      <c r="AB548" s="155"/>
      <c r="AD548" s="62"/>
      <c r="AE548" s="0"/>
      <c r="AF548" s="63"/>
      <c r="AG548" s="64"/>
      <c r="AH548" s="65"/>
      <c r="AI548" s="66"/>
      <c r="AJ548" s="66"/>
      <c r="AK548" s="57"/>
      <c r="AL548" s="0"/>
      <c r="AM548" s="0"/>
      <c r="AN548" s="0"/>
      <c r="AO548" s="0"/>
      <c r="AP548" s="0"/>
      <c r="AQ548" s="0"/>
      <c r="AR548" s="0"/>
      <c r="AS548" s="0"/>
      <c r="AT548" s="0"/>
      <c r="AU548" s="0"/>
      <c r="AV548" s="0"/>
      <c r="AW548" s="0"/>
      <c r="AX548" s="0"/>
      <c r="AY548" s="0"/>
      <c r="AZ548" s="0"/>
      <c r="BA548" s="0"/>
      <c r="BB548" s="0"/>
      <c r="BC548" s="0"/>
      <c r="BD548" s="0"/>
      <c r="BE548" s="0"/>
      <c r="BF548" s="0"/>
      <c r="BG548" s="0"/>
      <c r="BH548" s="0"/>
      <c r="BI548" s="0"/>
      <c r="BJ548" s="0"/>
      <c r="BK548" s="0"/>
      <c r="BL548" s="0"/>
      <c r="BM548" s="0"/>
      <c r="BN548" s="0"/>
      <c r="BO548" s="0"/>
      <c r="BP548" s="0"/>
      <c r="BQ548" s="0"/>
      <c r="BR548" s="0"/>
      <c r="BS548" s="0"/>
      <c r="BT548" s="0"/>
      <c r="BU548" s="0"/>
      <c r="BV548" s="0"/>
      <c r="BW548" s="0"/>
      <c r="BX548" s="0"/>
      <c r="BY548" s="0"/>
      <c r="BZ548" s="0"/>
      <c r="CA548" s="0"/>
      <c r="CB548" s="0"/>
      <c r="CC548" s="0"/>
      <c r="CD548" s="0"/>
      <c r="CE548" s="0"/>
      <c r="CF548" s="0"/>
      <c r="CG548" s="0"/>
      <c r="CH548" s="0"/>
      <c r="CI548" s="0"/>
      <c r="CJ548" s="0"/>
      <c r="CK548" s="0"/>
      <c r="CL548" s="0"/>
      <c r="CM548" s="0"/>
      <c r="CN548" s="0"/>
      <c r="CO548" s="0"/>
      <c r="CP548" s="0"/>
      <c r="CQ548" s="0"/>
      <c r="CR548" s="0"/>
      <c r="CS548" s="0"/>
      <c r="CT548" s="0"/>
      <c r="CU548" s="0"/>
      <c r="CV548" s="0"/>
      <c r="CW548" s="0"/>
      <c r="CX548" s="0"/>
      <c r="CY548" s="0"/>
      <c r="CZ548" s="0"/>
      <c r="DA548" s="0"/>
      <c r="DB548" s="0"/>
      <c r="DC548" s="0"/>
      <c r="DD548" s="0"/>
      <c r="DE548" s="0"/>
      <c r="DF548" s="0"/>
      <c r="DG548" s="0"/>
      <c r="DH548" s="0"/>
      <c r="DI548" s="0"/>
      <c r="DJ548" s="0"/>
      <c r="DK548" s="0"/>
      <c r="DL548" s="0"/>
      <c r="DM548" s="0"/>
      <c r="DN548" s="0"/>
      <c r="DO548" s="0"/>
      <c r="DP548" s="0"/>
      <c r="DQ548" s="0"/>
      <c r="DR548" s="0"/>
      <c r="DS548" s="0"/>
      <c r="DT548" s="0"/>
      <c r="DU548" s="0"/>
      <c r="DV548" s="0"/>
      <c r="DW548" s="0"/>
      <c r="DX548" s="0"/>
      <c r="DY548" s="0"/>
      <c r="DZ548" s="0"/>
      <c r="EA548" s="0"/>
      <c r="EB548" s="0"/>
      <c r="EC548" s="0"/>
      <c r="ED548" s="0"/>
      <c r="EE548" s="0"/>
      <c r="EF548" s="0"/>
      <c r="EG548" s="0"/>
      <c r="EH548" s="0"/>
      <c r="EI548" s="0"/>
      <c r="EJ548" s="0"/>
      <c r="EK548" s="0"/>
      <c r="EL548" s="0"/>
      <c r="EM548" s="0"/>
      <c r="EN548" s="0"/>
      <c r="EO548" s="0"/>
      <c r="EP548" s="0"/>
      <c r="EQ548" s="0"/>
      <c r="ER548" s="0"/>
      <c r="ES548" s="0"/>
      <c r="ET548" s="0"/>
      <c r="EU548" s="0"/>
      <c r="EV548" s="0"/>
      <c r="EW548" s="0"/>
      <c r="EX548" s="0"/>
      <c r="EY548" s="0"/>
      <c r="EZ548" s="0"/>
      <c r="FA548" s="0"/>
      <c r="FB548" s="0"/>
      <c r="FC548" s="0"/>
      <c r="FD548" s="0"/>
      <c r="FE548" s="0"/>
      <c r="FF548" s="0"/>
      <c r="FG548" s="0"/>
      <c r="FH548" s="0"/>
      <c r="FI548" s="0"/>
      <c r="FJ548" s="0"/>
      <c r="FK548" s="0"/>
      <c r="FL548" s="0"/>
      <c r="FM548" s="0"/>
      <c r="FN548" s="0"/>
      <c r="FO548" s="0"/>
      <c r="FP548" s="0"/>
      <c r="FQ548" s="0"/>
      <c r="FR548" s="0"/>
      <c r="FS548" s="0"/>
      <c r="FT548" s="0"/>
      <c r="FU548" s="0"/>
      <c r="FV548" s="0"/>
      <c r="FW548" s="0"/>
      <c r="FX548" s="0"/>
      <c r="FY548" s="0"/>
      <c r="FZ548" s="0"/>
      <c r="GA548" s="0"/>
      <c r="GB548" s="0"/>
      <c r="GC548" s="0"/>
      <c r="GD548" s="0"/>
      <c r="GE548" s="0"/>
      <c r="GF548" s="0"/>
      <c r="GG548" s="0"/>
      <c r="GH548" s="0"/>
      <c r="GI548" s="0"/>
      <c r="GJ548" s="0"/>
      <c r="GK548" s="0"/>
      <c r="GL548" s="0"/>
      <c r="GM548" s="0"/>
      <c r="GN548" s="0"/>
      <c r="GO548" s="0"/>
      <c r="GP548" s="0"/>
      <c r="GQ548" s="0"/>
      <c r="GR548" s="0"/>
      <c r="GS548" s="0"/>
      <c r="GT548" s="0"/>
      <c r="GU548" s="0"/>
      <c r="GV548" s="0"/>
      <c r="GW548" s="0"/>
      <c r="GX548" s="0"/>
      <c r="GY548" s="0"/>
      <c r="GZ548" s="0"/>
      <c r="HA548" s="0"/>
      <c r="HB548" s="0"/>
      <c r="HC548" s="0"/>
      <c r="HD548" s="0"/>
      <c r="HE548" s="0"/>
      <c r="HF548" s="0"/>
      <c r="HG548" s="0"/>
      <c r="HH548" s="0"/>
      <c r="HI548" s="0"/>
      <c r="HJ548" s="0"/>
      <c r="HK548" s="0"/>
      <c r="HL548" s="0"/>
      <c r="HM548" s="0"/>
      <c r="HN548" s="0"/>
      <c r="HO548" s="0"/>
      <c r="HP548" s="0"/>
      <c r="HQ548" s="0"/>
      <c r="HR548" s="0"/>
      <c r="HS548" s="0"/>
      <c r="HT548" s="0"/>
      <c r="HU548" s="0"/>
      <c r="HV548" s="0"/>
      <c r="HW548" s="0"/>
      <c r="HX548" s="0"/>
      <c r="HY548" s="0"/>
      <c r="HZ548" s="0"/>
      <c r="IA548" s="0"/>
      <c r="IB548" s="0"/>
      <c r="IC548" s="0"/>
      <c r="ID548" s="0"/>
      <c r="IE548" s="0"/>
      <c r="IF548" s="0"/>
      <c r="IG548" s="0"/>
      <c r="IH548" s="0"/>
      <c r="II548" s="0"/>
      <c r="IJ548" s="0"/>
      <c r="IK548" s="0"/>
      <c r="IL548" s="0"/>
      <c r="IM548" s="0"/>
      <c r="IN548" s="0"/>
      <c r="IO548" s="0"/>
      <c r="IP548" s="0"/>
      <c r="IQ548" s="0"/>
      <c r="IR548" s="0"/>
      <c r="IS548" s="0"/>
      <c r="IT548" s="0"/>
      <c r="IU548" s="0"/>
      <c r="IV548" s="0"/>
      <c r="IW548" s="0"/>
    </row>
    <row r="549" customFormat="false" ht="12.75" hidden="false" customHeight="false" outlineLevel="0" collapsed="false">
      <c r="A549" s="54"/>
      <c r="B549" s="156"/>
      <c r="C549" s="56"/>
      <c r="D549" s="57"/>
      <c r="E549" s="56" t="s">
        <v>1500</v>
      </c>
      <c r="F549" s="56" t="s">
        <v>1500</v>
      </c>
      <c r="G549" s="58"/>
      <c r="H549" s="58"/>
      <c r="I549" s="57"/>
      <c r="J549" s="57"/>
      <c r="K549" s="57"/>
      <c r="L549" s="53"/>
      <c r="N549" s="0"/>
      <c r="O549" s="53"/>
      <c r="P549" s="157"/>
      <c r="Q549" s="53"/>
      <c r="R549" s="61" t="n">
        <v>0</v>
      </c>
      <c r="S549" s="157"/>
      <c r="T549" s="166"/>
      <c r="U549" s="53"/>
      <c r="V549" s="61" t="n">
        <v>0</v>
      </c>
      <c r="W549" s="53"/>
      <c r="X549" s="61" t="n">
        <v>0</v>
      </c>
      <c r="Y549" s="61"/>
      <c r="Z549" s="157"/>
      <c r="AA549" s="166"/>
      <c r="AB549" s="155"/>
      <c r="AD549" s="62"/>
      <c r="AE549" s="0"/>
      <c r="AF549" s="63"/>
      <c r="AG549" s="64"/>
      <c r="AH549" s="65"/>
      <c r="AI549" s="66"/>
      <c r="AJ549" s="66"/>
      <c r="AK549" s="57"/>
      <c r="AL549" s="0"/>
      <c r="AM549" s="0"/>
      <c r="AN549" s="0"/>
      <c r="AO549" s="0"/>
      <c r="AP549" s="0"/>
      <c r="AQ549" s="0"/>
      <c r="AR549" s="0"/>
      <c r="AS549" s="0"/>
      <c r="AT549" s="0"/>
      <c r="AU549" s="0"/>
      <c r="AV549" s="0"/>
      <c r="AW549" s="0"/>
      <c r="AX549" s="0"/>
      <c r="AY549" s="0"/>
      <c r="AZ549" s="0"/>
      <c r="BA549" s="0"/>
      <c r="BB549" s="0"/>
      <c r="BC549" s="0"/>
      <c r="BD549" s="0"/>
      <c r="BE549" s="0"/>
      <c r="BF549" s="0"/>
      <c r="BG549" s="0"/>
      <c r="BH549" s="0"/>
      <c r="BI549" s="0"/>
      <c r="BJ549" s="0"/>
      <c r="BK549" s="0"/>
      <c r="BL549" s="0"/>
      <c r="BM549" s="0"/>
      <c r="BN549" s="0"/>
      <c r="BO549" s="0"/>
      <c r="BP549" s="0"/>
      <c r="BQ549" s="0"/>
      <c r="BR549" s="0"/>
      <c r="BS549" s="0"/>
      <c r="BT549" s="0"/>
      <c r="BU549" s="0"/>
      <c r="BV549" s="0"/>
      <c r="BW549" s="0"/>
      <c r="BX549" s="0"/>
      <c r="BY549" s="0"/>
      <c r="BZ549" s="0"/>
      <c r="CA549" s="0"/>
      <c r="CB549" s="0"/>
      <c r="CC549" s="0"/>
      <c r="CD549" s="0"/>
      <c r="CE549" s="0"/>
      <c r="CF549" s="0"/>
      <c r="CG549" s="0"/>
      <c r="CH549" s="0"/>
      <c r="CI549" s="0"/>
      <c r="CJ549" s="0"/>
      <c r="CK549" s="0"/>
      <c r="CL549" s="0"/>
      <c r="CM549" s="0"/>
      <c r="CN549" s="0"/>
      <c r="CO549" s="0"/>
      <c r="CP549" s="0"/>
      <c r="CQ549" s="0"/>
      <c r="CR549" s="0"/>
      <c r="CS549" s="0"/>
      <c r="CT549" s="0"/>
      <c r="CU549" s="0"/>
      <c r="CV549" s="0"/>
      <c r="CW549" s="0"/>
      <c r="CX549" s="0"/>
      <c r="CY549" s="0"/>
      <c r="CZ549" s="0"/>
      <c r="DA549" s="0"/>
      <c r="DB549" s="0"/>
      <c r="DC549" s="0"/>
      <c r="DD549" s="0"/>
      <c r="DE549" s="0"/>
      <c r="DF549" s="0"/>
      <c r="DG549" s="0"/>
      <c r="DH549" s="0"/>
      <c r="DI549" s="0"/>
      <c r="DJ549" s="0"/>
      <c r="DK549" s="0"/>
      <c r="DL549" s="0"/>
      <c r="DM549" s="0"/>
      <c r="DN549" s="0"/>
      <c r="DO549" s="0"/>
      <c r="DP549" s="0"/>
      <c r="DQ549" s="0"/>
      <c r="DR549" s="0"/>
      <c r="DS549" s="0"/>
      <c r="DT549" s="0"/>
      <c r="DU549" s="0"/>
      <c r="DV549" s="0"/>
      <c r="DW549" s="0"/>
      <c r="DX549" s="0"/>
      <c r="DY549" s="0"/>
      <c r="DZ549" s="0"/>
      <c r="EA549" s="0"/>
      <c r="EB549" s="0"/>
      <c r="EC549" s="0"/>
      <c r="ED549" s="0"/>
      <c r="EE549" s="0"/>
      <c r="EF549" s="0"/>
      <c r="EG549" s="0"/>
      <c r="EH549" s="0"/>
      <c r="EI549" s="0"/>
      <c r="EJ549" s="0"/>
      <c r="EK549" s="0"/>
      <c r="EL549" s="0"/>
      <c r="EM549" s="0"/>
      <c r="EN549" s="0"/>
      <c r="EO549" s="0"/>
      <c r="EP549" s="0"/>
      <c r="EQ549" s="0"/>
      <c r="ER549" s="0"/>
      <c r="ES549" s="0"/>
      <c r="ET549" s="0"/>
      <c r="EU549" s="0"/>
      <c r="EV549" s="0"/>
      <c r="EW549" s="0"/>
      <c r="EX549" s="0"/>
      <c r="EY549" s="0"/>
      <c r="EZ549" s="0"/>
      <c r="FA549" s="0"/>
      <c r="FB549" s="0"/>
      <c r="FC549" s="0"/>
      <c r="FD549" s="0"/>
      <c r="FE549" s="0"/>
      <c r="FF549" s="0"/>
      <c r="FG549" s="0"/>
      <c r="FH549" s="0"/>
      <c r="FI549" s="0"/>
      <c r="FJ549" s="0"/>
      <c r="FK549" s="0"/>
      <c r="FL549" s="0"/>
      <c r="FM549" s="0"/>
      <c r="FN549" s="0"/>
      <c r="FO549" s="0"/>
      <c r="FP549" s="0"/>
      <c r="FQ549" s="0"/>
      <c r="FR549" s="0"/>
      <c r="FS549" s="0"/>
      <c r="FT549" s="0"/>
      <c r="FU549" s="0"/>
      <c r="FV549" s="0"/>
      <c r="FW549" s="0"/>
      <c r="FX549" s="0"/>
      <c r="FY549" s="0"/>
      <c r="FZ549" s="0"/>
      <c r="GA549" s="0"/>
      <c r="GB549" s="0"/>
      <c r="GC549" s="0"/>
      <c r="GD549" s="0"/>
      <c r="GE549" s="0"/>
      <c r="GF549" s="0"/>
      <c r="GG549" s="0"/>
      <c r="GH549" s="0"/>
      <c r="GI549" s="0"/>
      <c r="GJ549" s="0"/>
      <c r="GK549" s="0"/>
      <c r="GL549" s="0"/>
      <c r="GM549" s="0"/>
      <c r="GN549" s="0"/>
      <c r="GO549" s="0"/>
      <c r="GP549" s="0"/>
      <c r="GQ549" s="0"/>
      <c r="GR549" s="0"/>
      <c r="GS549" s="0"/>
      <c r="GT549" s="0"/>
      <c r="GU549" s="0"/>
      <c r="GV549" s="0"/>
      <c r="GW549" s="0"/>
      <c r="GX549" s="0"/>
      <c r="GY549" s="0"/>
      <c r="GZ549" s="0"/>
      <c r="HA549" s="0"/>
      <c r="HB549" s="0"/>
      <c r="HC549" s="0"/>
      <c r="HD549" s="0"/>
      <c r="HE549" s="0"/>
      <c r="HF549" s="0"/>
      <c r="HG549" s="0"/>
      <c r="HH549" s="0"/>
      <c r="HI549" s="0"/>
      <c r="HJ549" s="0"/>
      <c r="HK549" s="0"/>
      <c r="HL549" s="0"/>
      <c r="HM549" s="0"/>
      <c r="HN549" s="0"/>
      <c r="HO549" s="0"/>
      <c r="HP549" s="0"/>
      <c r="HQ549" s="0"/>
      <c r="HR549" s="0"/>
      <c r="HS549" s="0"/>
      <c r="HT549" s="0"/>
      <c r="HU549" s="0"/>
      <c r="HV549" s="0"/>
      <c r="HW549" s="0"/>
      <c r="HX549" s="0"/>
      <c r="HY549" s="0"/>
      <c r="HZ549" s="0"/>
      <c r="IA549" s="0"/>
      <c r="IB549" s="0"/>
      <c r="IC549" s="0"/>
      <c r="ID549" s="0"/>
      <c r="IE549" s="0"/>
      <c r="IF549" s="0"/>
      <c r="IG549" s="0"/>
      <c r="IH549" s="0"/>
      <c r="II549" s="0"/>
      <c r="IJ549" s="0"/>
      <c r="IK549" s="0"/>
      <c r="IL549" s="0"/>
      <c r="IM549" s="0"/>
      <c r="IN549" s="0"/>
      <c r="IO549" s="0"/>
      <c r="IP549" s="0"/>
      <c r="IQ549" s="0"/>
      <c r="IR549" s="0"/>
      <c r="IS549" s="0"/>
      <c r="IT549" s="0"/>
      <c r="IU549" s="0"/>
      <c r="IV549" s="0"/>
      <c r="IW549" s="0"/>
    </row>
    <row r="550" customFormat="false" ht="12.75" hidden="false" customHeight="false" outlineLevel="0" collapsed="false">
      <c r="A550" s="54"/>
      <c r="B550" s="156"/>
      <c r="C550" s="56"/>
      <c r="D550" s="57"/>
      <c r="E550" s="56"/>
      <c r="F550" s="56"/>
      <c r="G550" s="58"/>
      <c r="H550" s="58"/>
      <c r="I550" s="57"/>
      <c r="J550" s="57"/>
      <c r="K550" s="57"/>
      <c r="L550" s="53"/>
      <c r="N550" s="0"/>
      <c r="O550" s="53"/>
      <c r="P550" s="157"/>
      <c r="Q550" s="53"/>
      <c r="R550" s="61"/>
      <c r="S550" s="157"/>
      <c r="T550" s="166"/>
      <c r="U550" s="53"/>
      <c r="V550" s="61"/>
      <c r="W550" s="53"/>
      <c r="X550" s="61"/>
      <c r="Y550" s="61"/>
      <c r="Z550" s="157"/>
      <c r="AA550" s="166"/>
      <c r="AB550" s="155"/>
      <c r="AD550" s="62"/>
      <c r="AE550" s="0"/>
      <c r="AF550" s="63"/>
      <c r="AG550" s="64"/>
      <c r="AH550" s="65"/>
      <c r="AI550" s="66"/>
      <c r="AJ550" s="66"/>
      <c r="AK550" s="57"/>
      <c r="AL550" s="0"/>
      <c r="AM550" s="0"/>
      <c r="AN550" s="0"/>
      <c r="AO550" s="0"/>
      <c r="AP550" s="0"/>
      <c r="AQ550" s="0"/>
      <c r="AR550" s="0"/>
      <c r="AS550" s="0"/>
      <c r="AT550" s="0"/>
      <c r="AU550" s="0"/>
      <c r="AV550" s="0"/>
      <c r="AW550" s="0"/>
      <c r="AX550" s="0"/>
      <c r="AY550" s="0"/>
      <c r="AZ550" s="0"/>
      <c r="BA550" s="0"/>
      <c r="BB550" s="0"/>
      <c r="BC550" s="0"/>
      <c r="BD550" s="0"/>
      <c r="BE550" s="0"/>
      <c r="BF550" s="0"/>
      <c r="BG550" s="0"/>
      <c r="BH550" s="0"/>
      <c r="BI550" s="0"/>
      <c r="BJ550" s="0"/>
      <c r="BK550" s="0"/>
      <c r="BL550" s="0"/>
      <c r="BM550" s="0"/>
      <c r="BN550" s="0"/>
      <c r="BO550" s="0"/>
      <c r="BP550" s="0"/>
      <c r="BQ550" s="0"/>
      <c r="BR550" s="0"/>
      <c r="BS550" s="0"/>
      <c r="BT550" s="0"/>
      <c r="BU550" s="0"/>
      <c r="BV550" s="0"/>
      <c r="BW550" s="0"/>
      <c r="BX550" s="0"/>
      <c r="BY550" s="0"/>
      <c r="BZ550" s="0"/>
      <c r="CA550" s="0"/>
      <c r="CB550" s="0"/>
      <c r="CC550" s="0"/>
      <c r="CD550" s="0"/>
      <c r="CE550" s="0"/>
      <c r="CF550" s="0"/>
      <c r="CG550" s="0"/>
      <c r="CH550" s="0"/>
      <c r="CI550" s="0"/>
      <c r="CJ550" s="0"/>
      <c r="CK550" s="0"/>
      <c r="CL550" s="0"/>
      <c r="CM550" s="0"/>
      <c r="CN550" s="0"/>
      <c r="CO550" s="0"/>
      <c r="CP550" s="0"/>
      <c r="CQ550" s="0"/>
      <c r="CR550" s="0"/>
      <c r="CS550" s="0"/>
      <c r="CT550" s="0"/>
      <c r="CU550" s="0"/>
      <c r="CV550" s="0"/>
      <c r="CW550" s="0"/>
      <c r="CX550" s="0"/>
      <c r="CY550" s="0"/>
      <c r="CZ550" s="0"/>
      <c r="DA550" s="0"/>
      <c r="DB550" s="0"/>
      <c r="DC550" s="0"/>
      <c r="DD550" s="0"/>
      <c r="DE550" s="0"/>
      <c r="DF550" s="0"/>
      <c r="DG550" s="0"/>
      <c r="DH550" s="0"/>
      <c r="DI550" s="0"/>
      <c r="DJ550" s="0"/>
      <c r="DK550" s="0"/>
      <c r="DL550" s="0"/>
      <c r="DM550" s="0"/>
      <c r="DN550" s="0"/>
      <c r="DO550" s="0"/>
      <c r="DP550" s="0"/>
      <c r="DQ550" s="0"/>
      <c r="DR550" s="0"/>
      <c r="DS550" s="0"/>
      <c r="DT550" s="0"/>
      <c r="DU550" s="0"/>
      <c r="DV550" s="0"/>
      <c r="DW550" s="0"/>
      <c r="DX550" s="0"/>
      <c r="DY550" s="0"/>
      <c r="DZ550" s="0"/>
      <c r="EA550" s="0"/>
      <c r="EB550" s="0"/>
      <c r="EC550" s="0"/>
      <c r="ED550" s="0"/>
      <c r="EE550" s="0"/>
      <c r="EF550" s="0"/>
      <c r="EG550" s="0"/>
      <c r="EH550" s="0"/>
      <c r="EI550" s="0"/>
      <c r="EJ550" s="0"/>
      <c r="EK550" s="0"/>
      <c r="EL550" s="0"/>
      <c r="EM550" s="0"/>
      <c r="EN550" s="0"/>
      <c r="EO550" s="0"/>
      <c r="EP550" s="0"/>
      <c r="EQ550" s="0"/>
      <c r="ER550" s="0"/>
      <c r="ES550" s="0"/>
      <c r="ET550" s="0"/>
      <c r="EU550" s="0"/>
      <c r="EV550" s="0"/>
      <c r="EW550" s="0"/>
      <c r="EX550" s="0"/>
      <c r="EY550" s="0"/>
      <c r="EZ550" s="0"/>
      <c r="FA550" s="0"/>
      <c r="FB550" s="0"/>
      <c r="FC550" s="0"/>
      <c r="FD550" s="0"/>
      <c r="FE550" s="0"/>
      <c r="FF550" s="0"/>
      <c r="FG550" s="0"/>
      <c r="FH550" s="0"/>
      <c r="FI550" s="0"/>
      <c r="FJ550" s="0"/>
      <c r="FK550" s="0"/>
      <c r="FL550" s="0"/>
      <c r="FM550" s="0"/>
      <c r="FN550" s="0"/>
      <c r="FO550" s="0"/>
      <c r="FP550" s="0"/>
      <c r="FQ550" s="0"/>
      <c r="FR550" s="0"/>
      <c r="FS550" s="0"/>
      <c r="FT550" s="0"/>
      <c r="FU550" s="0"/>
      <c r="FV550" s="0"/>
      <c r="FW550" s="0"/>
      <c r="FX550" s="0"/>
      <c r="FY550" s="0"/>
      <c r="FZ550" s="0"/>
      <c r="GA550" s="0"/>
      <c r="GB550" s="0"/>
      <c r="GC550" s="0"/>
      <c r="GD550" s="0"/>
      <c r="GE550" s="0"/>
      <c r="GF550" s="0"/>
      <c r="GG550" s="0"/>
      <c r="GH550" s="0"/>
      <c r="GI550" s="0"/>
      <c r="GJ550" s="0"/>
      <c r="GK550" s="0"/>
      <c r="GL550" s="0"/>
      <c r="GM550" s="0"/>
      <c r="GN550" s="0"/>
      <c r="GO550" s="0"/>
      <c r="GP550" s="0"/>
      <c r="GQ550" s="0"/>
      <c r="GR550" s="0"/>
      <c r="GS550" s="0"/>
      <c r="GT550" s="0"/>
      <c r="GU550" s="0"/>
      <c r="GV550" s="0"/>
      <c r="GW550" s="0"/>
      <c r="GX550" s="0"/>
      <c r="GY550" s="0"/>
      <c r="GZ550" s="0"/>
      <c r="HA550" s="0"/>
      <c r="HB550" s="0"/>
      <c r="HC550" s="0"/>
      <c r="HD550" s="0"/>
      <c r="HE550" s="0"/>
      <c r="HF550" s="0"/>
      <c r="HG550" s="0"/>
      <c r="HH550" s="0"/>
      <c r="HI550" s="0"/>
      <c r="HJ550" s="0"/>
      <c r="HK550" s="0"/>
      <c r="HL550" s="0"/>
      <c r="HM550" s="0"/>
      <c r="HN550" s="0"/>
      <c r="HO550" s="0"/>
      <c r="HP550" s="0"/>
      <c r="HQ550" s="0"/>
      <c r="HR550" s="0"/>
      <c r="HS550" s="0"/>
      <c r="HT550" s="0"/>
      <c r="HU550" s="0"/>
      <c r="HV550" s="0"/>
      <c r="HW550" s="0"/>
      <c r="HX550" s="0"/>
      <c r="HY550" s="0"/>
      <c r="HZ550" s="0"/>
      <c r="IA550" s="0"/>
      <c r="IB550" s="0"/>
      <c r="IC550" s="0"/>
      <c r="ID550" s="0"/>
      <c r="IE550" s="0"/>
      <c r="IF550" s="0"/>
      <c r="IG550" s="0"/>
      <c r="IH550" s="0"/>
      <c r="II550" s="0"/>
      <c r="IJ550" s="0"/>
      <c r="IK550" s="0"/>
      <c r="IL550" s="0"/>
      <c r="IM550" s="0"/>
      <c r="IN550" s="0"/>
      <c r="IO550" s="0"/>
      <c r="IP550" s="0"/>
      <c r="IQ550" s="0"/>
      <c r="IR550" s="0"/>
      <c r="IS550" s="0"/>
      <c r="IT550" s="0"/>
      <c r="IU550" s="0"/>
      <c r="IV550" s="0"/>
      <c r="IW550" s="0"/>
    </row>
    <row r="551" customFormat="false" ht="12.75" hidden="false" customHeight="false" outlineLevel="0" collapsed="false">
      <c r="A551" s="54"/>
      <c r="B551" s="156"/>
      <c r="C551" s="56"/>
      <c r="D551" s="57"/>
      <c r="E551" s="56" t="s">
        <v>1501</v>
      </c>
      <c r="F551" s="56" t="s">
        <v>1501</v>
      </c>
      <c r="G551" s="58"/>
      <c r="H551" s="58"/>
      <c r="I551" s="57"/>
      <c r="J551" s="57"/>
      <c r="K551" s="57"/>
      <c r="L551" s="53"/>
      <c r="N551" s="0"/>
      <c r="O551" s="53"/>
      <c r="P551" s="157"/>
      <c r="Q551" s="53"/>
      <c r="R551" s="61" t="n">
        <v>-176</v>
      </c>
      <c r="S551" s="157"/>
      <c r="T551" s="166"/>
      <c r="U551" s="53"/>
      <c r="V551" s="61" t="n">
        <v>-176</v>
      </c>
      <c r="W551" s="53"/>
      <c r="X551" s="61" t="n">
        <v>-176</v>
      </c>
      <c r="Y551" s="61"/>
      <c r="Z551" s="157"/>
      <c r="AA551" s="166"/>
      <c r="AB551" s="155"/>
      <c r="AD551" s="62"/>
      <c r="AE551" s="0"/>
      <c r="AF551" s="63"/>
      <c r="AG551" s="64"/>
      <c r="AH551" s="65"/>
      <c r="AI551" s="66"/>
      <c r="AJ551" s="66"/>
      <c r="AK551" s="57"/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D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12.75" hidden="false" customHeight="false" outlineLevel="0" collapsed="false">
      <c r="A552" s="54"/>
      <c r="B552" s="156"/>
      <c r="C552" s="56"/>
      <c r="D552" s="57"/>
      <c r="E552" s="56"/>
      <c r="F552" s="56"/>
      <c r="G552" s="58"/>
      <c r="H552" s="58"/>
      <c r="I552" s="57"/>
      <c r="J552" s="57"/>
      <c r="K552" s="57"/>
      <c r="L552" s="53"/>
      <c r="N552" s="0"/>
      <c r="O552" s="53"/>
      <c r="P552" s="157"/>
      <c r="Q552" s="53"/>
      <c r="R552" s="61"/>
      <c r="S552" s="157"/>
      <c r="T552" s="166"/>
      <c r="U552" s="53"/>
      <c r="V552" s="61"/>
      <c r="W552" s="53"/>
      <c r="X552" s="61"/>
      <c r="Y552" s="61"/>
      <c r="Z552" s="157"/>
      <c r="AA552" s="166"/>
      <c r="AB552" s="155"/>
      <c r="AD552" s="62"/>
      <c r="AE552" s="0"/>
      <c r="AF552" s="63"/>
      <c r="AG552" s="64"/>
      <c r="AH552" s="65"/>
      <c r="AI552" s="66"/>
      <c r="AJ552" s="66"/>
      <c r="AK552" s="57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12.75" hidden="false" customHeight="false" outlineLevel="0" collapsed="false">
      <c r="A553" s="54"/>
      <c r="B553" s="156"/>
      <c r="C553" s="56"/>
      <c r="D553" s="57"/>
      <c r="E553" s="56" t="s">
        <v>1502</v>
      </c>
      <c r="F553" s="56" t="s">
        <v>1502</v>
      </c>
      <c r="G553" s="58"/>
      <c r="H553" s="58"/>
      <c r="I553" s="57"/>
      <c r="J553" s="57"/>
      <c r="K553" s="57"/>
      <c r="L553" s="53"/>
      <c r="N553" s="0"/>
      <c r="O553" s="53"/>
      <c r="P553" s="157"/>
      <c r="Q553" s="53"/>
      <c r="R553" s="61" t="n">
        <f aca="false">SUM(R527:R552)</f>
        <v>665119</v>
      </c>
      <c r="S553" s="157"/>
      <c r="T553" s="166"/>
      <c r="U553" s="53"/>
      <c r="V553" s="61" t="n">
        <f aca="false">SUM(V527:V552)</f>
        <v>696160</v>
      </c>
      <c r="W553" s="53"/>
      <c r="X553" s="61" t="n">
        <f aca="false">SUM(X527:X552)</f>
        <v>700302</v>
      </c>
      <c r="Y553" s="61"/>
      <c r="Z553" s="157"/>
      <c r="AA553" s="166"/>
      <c r="AB553" s="155"/>
      <c r="AD553" s="62"/>
      <c r="AE553" s="0"/>
      <c r="AF553" s="63"/>
      <c r="AG553" s="64"/>
      <c r="AH553" s="65"/>
      <c r="AI553" s="66"/>
      <c r="AJ553" s="66"/>
      <c r="AK553" s="57"/>
      <c r="AL553" s="0"/>
      <c r="AM553" s="0"/>
      <c r="AN553" s="0"/>
      <c r="AO553" s="0"/>
      <c r="AP553" s="0"/>
      <c r="AQ553" s="0"/>
      <c r="AR553" s="0"/>
      <c r="AS553" s="0"/>
      <c r="AT553" s="0"/>
      <c r="AU553" s="0"/>
      <c r="AV553" s="0"/>
      <c r="AW553" s="0"/>
      <c r="AX553" s="0"/>
      <c r="AY553" s="0"/>
      <c r="AZ553" s="0"/>
      <c r="BA553" s="0"/>
      <c r="BB553" s="0"/>
      <c r="BC553" s="0"/>
      <c r="BD553" s="0"/>
      <c r="BE553" s="0"/>
      <c r="BF553" s="0"/>
      <c r="BG553" s="0"/>
      <c r="BH553" s="0"/>
      <c r="BI553" s="0"/>
      <c r="BJ553" s="0"/>
      <c r="BK553" s="0"/>
      <c r="BL553" s="0"/>
      <c r="BM553" s="0"/>
      <c r="BN553" s="0"/>
      <c r="BO553" s="0"/>
      <c r="BP553" s="0"/>
      <c r="BQ553" s="0"/>
      <c r="BR553" s="0"/>
      <c r="BS553" s="0"/>
      <c r="BT553" s="0"/>
      <c r="BU553" s="0"/>
      <c r="BV553" s="0"/>
      <c r="BW553" s="0"/>
      <c r="BX553" s="0"/>
      <c r="BY553" s="0"/>
      <c r="BZ553" s="0"/>
      <c r="CA553" s="0"/>
      <c r="CB553" s="0"/>
      <c r="CC553" s="0"/>
      <c r="CD553" s="0"/>
      <c r="CE553" s="0"/>
      <c r="CF553" s="0"/>
      <c r="CG553" s="0"/>
      <c r="CH553" s="0"/>
      <c r="CI553" s="0"/>
      <c r="CJ553" s="0"/>
      <c r="CK553" s="0"/>
      <c r="CL553" s="0"/>
      <c r="CM553" s="0"/>
      <c r="CN553" s="0"/>
      <c r="CO553" s="0"/>
      <c r="CP553" s="0"/>
      <c r="CQ553" s="0"/>
      <c r="CR553" s="0"/>
      <c r="CS553" s="0"/>
      <c r="CT553" s="0"/>
      <c r="CU553" s="0"/>
      <c r="CV553" s="0"/>
      <c r="CW553" s="0"/>
      <c r="CX553" s="0"/>
      <c r="CY553" s="0"/>
      <c r="CZ553" s="0"/>
      <c r="DA553" s="0"/>
      <c r="DB553" s="0"/>
      <c r="DC553" s="0"/>
      <c r="DD553" s="0"/>
      <c r="DE553" s="0"/>
      <c r="DF553" s="0"/>
      <c r="DG553" s="0"/>
      <c r="DH553" s="0"/>
      <c r="DI553" s="0"/>
      <c r="DJ553" s="0"/>
      <c r="DK553" s="0"/>
      <c r="DL553" s="0"/>
      <c r="DM553" s="0"/>
      <c r="DN553" s="0"/>
      <c r="DO553" s="0"/>
      <c r="DP553" s="0"/>
      <c r="DQ553" s="0"/>
      <c r="DR553" s="0"/>
      <c r="DS553" s="0"/>
      <c r="DT553" s="0"/>
      <c r="DU553" s="0"/>
      <c r="DV553" s="0"/>
      <c r="DW553" s="0"/>
      <c r="DX553" s="0"/>
      <c r="DY553" s="0"/>
      <c r="DZ553" s="0"/>
      <c r="EA553" s="0"/>
      <c r="EB553" s="0"/>
      <c r="EC553" s="0"/>
      <c r="ED553" s="0"/>
      <c r="EE553" s="0"/>
      <c r="EF553" s="0"/>
      <c r="EG553" s="0"/>
      <c r="EH553" s="0"/>
      <c r="EI553" s="0"/>
      <c r="EJ553" s="0"/>
      <c r="EK553" s="0"/>
      <c r="EL553" s="0"/>
      <c r="EM553" s="0"/>
      <c r="EN553" s="0"/>
      <c r="EO553" s="0"/>
      <c r="EP553" s="0"/>
      <c r="EQ553" s="0"/>
      <c r="ER553" s="0"/>
      <c r="ES553" s="0"/>
      <c r="ET553" s="0"/>
      <c r="EU553" s="0"/>
      <c r="EV553" s="0"/>
      <c r="EW553" s="0"/>
      <c r="EX553" s="0"/>
      <c r="EY553" s="0"/>
      <c r="EZ553" s="0"/>
      <c r="FA553" s="0"/>
      <c r="FB553" s="0"/>
      <c r="FC553" s="0"/>
      <c r="FD553" s="0"/>
      <c r="FE553" s="0"/>
      <c r="FF553" s="0"/>
      <c r="FG553" s="0"/>
      <c r="FH553" s="0"/>
      <c r="FI553" s="0"/>
      <c r="FJ553" s="0"/>
      <c r="FK553" s="0"/>
      <c r="FL553" s="0"/>
      <c r="FM553" s="0"/>
      <c r="FN553" s="0"/>
      <c r="FO553" s="0"/>
      <c r="FP553" s="0"/>
      <c r="FQ553" s="0"/>
      <c r="FR553" s="0"/>
      <c r="FS553" s="0"/>
      <c r="FT553" s="0"/>
      <c r="FU553" s="0"/>
      <c r="FV553" s="0"/>
      <c r="FW553" s="0"/>
      <c r="FX553" s="0"/>
      <c r="FY553" s="0"/>
      <c r="FZ553" s="0"/>
      <c r="GA553" s="0"/>
      <c r="GB553" s="0"/>
      <c r="GC553" s="0"/>
      <c r="GD553" s="0"/>
      <c r="GE553" s="0"/>
      <c r="GF553" s="0"/>
      <c r="GG553" s="0"/>
      <c r="GH553" s="0"/>
      <c r="GI553" s="0"/>
      <c r="GJ553" s="0"/>
      <c r="GK553" s="0"/>
      <c r="GL553" s="0"/>
      <c r="GM553" s="0"/>
      <c r="GN553" s="0"/>
      <c r="GO553" s="0"/>
      <c r="GP553" s="0"/>
      <c r="GQ553" s="0"/>
      <c r="GR553" s="0"/>
      <c r="GS553" s="0"/>
      <c r="GT553" s="0"/>
      <c r="GU553" s="0"/>
      <c r="GV553" s="0"/>
      <c r="GW553" s="0"/>
      <c r="GX553" s="0"/>
      <c r="GY553" s="0"/>
      <c r="GZ553" s="0"/>
      <c r="HA553" s="0"/>
      <c r="HB553" s="0"/>
      <c r="HC553" s="0"/>
      <c r="HD553" s="0"/>
      <c r="HE553" s="0"/>
      <c r="HF553" s="0"/>
      <c r="HG553" s="0"/>
      <c r="HH553" s="0"/>
      <c r="HI553" s="0"/>
      <c r="HJ553" s="0"/>
      <c r="HK553" s="0"/>
      <c r="HL553" s="0"/>
      <c r="HM553" s="0"/>
      <c r="HN553" s="0"/>
      <c r="HO553" s="0"/>
      <c r="HP553" s="0"/>
      <c r="HQ553" s="0"/>
      <c r="HR553" s="0"/>
      <c r="HS553" s="0"/>
      <c r="HT553" s="0"/>
      <c r="HU553" s="0"/>
      <c r="HV553" s="0"/>
      <c r="HW553" s="0"/>
      <c r="HX553" s="0"/>
      <c r="HY553" s="0"/>
      <c r="HZ553" s="0"/>
      <c r="IA553" s="0"/>
      <c r="IB553" s="0"/>
      <c r="IC553" s="0"/>
      <c r="ID553" s="0"/>
      <c r="IE553" s="0"/>
      <c r="IF553" s="0"/>
      <c r="IG553" s="0"/>
      <c r="IH553" s="0"/>
      <c r="II553" s="0"/>
      <c r="IJ553" s="0"/>
      <c r="IK553" s="0"/>
      <c r="IL553" s="0"/>
      <c r="IM553" s="0"/>
      <c r="IN553" s="0"/>
      <c r="IO553" s="0"/>
      <c r="IP553" s="0"/>
      <c r="IQ553" s="0"/>
      <c r="IR553" s="0"/>
      <c r="IS553" s="0"/>
      <c r="IT553" s="0"/>
      <c r="IU553" s="0"/>
      <c r="IV553" s="0"/>
      <c r="IW553" s="0"/>
    </row>
    <row r="554" customFormat="false" ht="12.75" hidden="false" customHeight="false" outlineLevel="0" collapsed="false">
      <c r="F554" s="56"/>
    </row>
    <row r="555" customFormat="false" ht="12.75" hidden="false" customHeight="false" outlineLevel="0" collapsed="false">
      <c r="E555" s="167" t="s">
        <v>1503</v>
      </c>
      <c r="F555" s="56" t="s">
        <v>1503</v>
      </c>
      <c r="R555" s="7" t="s">
        <v>1504</v>
      </c>
      <c r="V555" s="7" t="s">
        <v>1504</v>
      </c>
      <c r="X555" s="7" t="s">
        <v>1504</v>
      </c>
    </row>
    <row r="556" customFormat="false" ht="12.75" hidden="false" customHeight="false" outlineLevel="0" collapsed="false">
      <c r="A556" s="168"/>
      <c r="C556" s="2"/>
      <c r="D556" s="11"/>
      <c r="E556" s="2" t="s">
        <v>1505</v>
      </c>
      <c r="F556" s="56" t="s">
        <v>1505</v>
      </c>
      <c r="G556" s="168"/>
      <c r="H556" s="168"/>
      <c r="I556" s="11"/>
      <c r="J556" s="168"/>
      <c r="K556" s="11"/>
      <c r="L556" s="11"/>
      <c r="M556" s="2"/>
      <c r="N556" s="11"/>
      <c r="O556" s="11"/>
      <c r="P556" s="11"/>
      <c r="Q556" s="11"/>
      <c r="R556" s="11" t="n">
        <v>36487</v>
      </c>
      <c r="S556" s="11"/>
      <c r="T556" s="169"/>
      <c r="U556" s="11"/>
      <c r="V556" s="11" t="n">
        <v>36574</v>
      </c>
      <c r="W556" s="11"/>
      <c r="X556" s="11" t="n">
        <v>36574</v>
      </c>
      <c r="Y556" s="11"/>
      <c r="Z556" s="11"/>
      <c r="AA556" s="169"/>
      <c r="AB556" s="11"/>
      <c r="AD556" s="11"/>
      <c r="AE556" s="11"/>
      <c r="AF556" s="11"/>
      <c r="AI556" s="169"/>
      <c r="AJ556" s="169"/>
      <c r="AK556" s="11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  <c r="FE556" s="2"/>
      <c r="FF556" s="2"/>
      <c r="FG556" s="2"/>
      <c r="FH556" s="2"/>
      <c r="FI556" s="2"/>
      <c r="FJ556" s="2"/>
      <c r="FK556" s="2"/>
      <c r="FL556" s="2"/>
      <c r="FM556" s="2"/>
      <c r="FN556" s="2"/>
      <c r="FO556" s="2"/>
      <c r="FP556" s="2"/>
      <c r="FQ556" s="2"/>
      <c r="FR556" s="2"/>
      <c r="FS556" s="2"/>
      <c r="FT556" s="2"/>
      <c r="FU556" s="2"/>
      <c r="FV556" s="2"/>
      <c r="FW556" s="2"/>
      <c r="FX556" s="2"/>
      <c r="FY556" s="2"/>
      <c r="FZ556" s="2"/>
      <c r="GA556" s="2"/>
      <c r="GB556" s="2"/>
      <c r="GC556" s="2"/>
      <c r="GD556" s="2"/>
      <c r="GE556" s="2"/>
      <c r="GF556" s="2"/>
      <c r="GG556" s="2"/>
      <c r="GH556" s="2"/>
      <c r="GI556" s="2"/>
      <c r="GJ556" s="2"/>
      <c r="GK556" s="2"/>
      <c r="GL556" s="2"/>
      <c r="GM556" s="2"/>
      <c r="GN556" s="2"/>
      <c r="GO556" s="2"/>
      <c r="GP556" s="2"/>
      <c r="GQ556" s="2"/>
      <c r="GR556" s="2"/>
      <c r="GS556" s="2"/>
      <c r="GT556" s="2"/>
      <c r="GU556" s="2"/>
      <c r="GV556" s="2"/>
      <c r="GW556" s="2"/>
      <c r="GX556" s="2"/>
      <c r="GY556" s="2"/>
      <c r="GZ556" s="2"/>
      <c r="HA556" s="2"/>
      <c r="HB556" s="2"/>
      <c r="HC556" s="2"/>
      <c r="HD556" s="2"/>
      <c r="HE556" s="2"/>
      <c r="HF556" s="2"/>
      <c r="HG556" s="2"/>
      <c r="HH556" s="2"/>
      <c r="HI556" s="2"/>
      <c r="HJ556" s="2"/>
      <c r="HK556" s="2"/>
      <c r="HL556" s="2"/>
      <c r="HM556" s="2"/>
      <c r="HN556" s="2"/>
      <c r="HO556" s="2"/>
      <c r="HP556" s="2"/>
      <c r="HQ556" s="2"/>
      <c r="HR556" s="2"/>
      <c r="HS556" s="2"/>
      <c r="HT556" s="2"/>
      <c r="HU556" s="2"/>
      <c r="HV556" s="2"/>
      <c r="HW556" s="2"/>
      <c r="HX556" s="2"/>
      <c r="HY556" s="2"/>
      <c r="HZ556" s="2"/>
      <c r="IA556" s="2"/>
      <c r="IB556" s="2"/>
      <c r="IC556" s="2"/>
      <c r="ID556" s="2"/>
      <c r="IE556" s="2"/>
      <c r="IF556" s="2"/>
      <c r="IG556" s="2"/>
      <c r="IH556" s="2"/>
      <c r="II556" s="2"/>
      <c r="IJ556" s="2"/>
      <c r="IK556" s="2"/>
      <c r="IL556" s="2"/>
      <c r="IM556" s="2"/>
      <c r="IN556" s="2"/>
      <c r="IO556" s="2"/>
      <c r="IP556" s="2"/>
      <c r="IQ556" s="2"/>
      <c r="IR556" s="2"/>
      <c r="IS556" s="2"/>
      <c r="IT556" s="2"/>
      <c r="IU556" s="2"/>
      <c r="IV556" s="2"/>
      <c r="IW556" s="2"/>
    </row>
    <row r="557" customFormat="false" ht="12.75" hidden="false" customHeight="false" outlineLevel="0" collapsed="false">
      <c r="A557" s="170"/>
      <c r="C557" s="171"/>
      <c r="D557" s="172"/>
      <c r="E557" s="171" t="s">
        <v>1506</v>
      </c>
      <c r="F557" s="56" t="s">
        <v>1506</v>
      </c>
      <c r="G557" s="170"/>
      <c r="H557" s="170"/>
      <c r="I557" s="172"/>
      <c r="J557" s="170"/>
      <c r="K557" s="172"/>
      <c r="L557" s="172"/>
      <c r="M557" s="171"/>
      <c r="N557" s="172"/>
      <c r="O557" s="172"/>
      <c r="P557" s="172"/>
      <c r="Q557" s="172"/>
      <c r="R557" s="173" t="n">
        <v>36487.6225482639</v>
      </c>
      <c r="S557" s="172"/>
      <c r="T557" s="169"/>
      <c r="U557" s="172"/>
      <c r="V557" s="173" t="n">
        <v>36574.6078300926</v>
      </c>
      <c r="W557" s="172"/>
      <c r="X557" s="173" t="n">
        <v>36574.6078300926</v>
      </c>
      <c r="Y557" s="173"/>
      <c r="Z557" s="172"/>
      <c r="AA557" s="169"/>
      <c r="AB557" s="172"/>
      <c r="AD557" s="172"/>
      <c r="AE557" s="172"/>
      <c r="AF557" s="172"/>
      <c r="AI557" s="174"/>
      <c r="AJ557" s="174"/>
      <c r="AK557" s="172"/>
      <c r="AL557" s="171"/>
      <c r="AM557" s="171"/>
      <c r="AN557" s="171"/>
      <c r="AO557" s="171"/>
      <c r="AP557" s="171"/>
      <c r="AQ557" s="171"/>
      <c r="AR557" s="171"/>
      <c r="AS557" s="171"/>
      <c r="AT557" s="171"/>
      <c r="AU557" s="171"/>
      <c r="AV557" s="171"/>
      <c r="AW557" s="171"/>
      <c r="AX557" s="171"/>
      <c r="AY557" s="171"/>
      <c r="AZ557" s="171"/>
      <c r="BA557" s="171"/>
      <c r="BB557" s="171"/>
      <c r="BC557" s="171"/>
      <c r="BD557" s="171"/>
      <c r="BE557" s="171"/>
      <c r="BF557" s="171"/>
      <c r="BG557" s="171"/>
      <c r="BH557" s="171"/>
      <c r="BI557" s="171"/>
      <c r="BJ557" s="171"/>
      <c r="BK557" s="171"/>
      <c r="BL557" s="171"/>
      <c r="BM557" s="171"/>
      <c r="BN557" s="171"/>
      <c r="BO557" s="171"/>
      <c r="BP557" s="171"/>
      <c r="BQ557" s="171"/>
      <c r="BR557" s="171"/>
      <c r="BS557" s="171"/>
      <c r="BT557" s="171"/>
      <c r="BU557" s="171"/>
      <c r="BV557" s="171"/>
      <c r="BW557" s="171"/>
      <c r="BX557" s="171"/>
      <c r="BY557" s="171"/>
      <c r="BZ557" s="171"/>
      <c r="CA557" s="171"/>
      <c r="CB557" s="171"/>
      <c r="CC557" s="171"/>
      <c r="CD557" s="171"/>
      <c r="CE557" s="171"/>
      <c r="CF557" s="171"/>
      <c r="CG557" s="171"/>
      <c r="CH557" s="171"/>
      <c r="CI557" s="171"/>
      <c r="CJ557" s="171"/>
      <c r="CK557" s="171"/>
      <c r="CL557" s="171"/>
      <c r="CM557" s="171"/>
      <c r="CN557" s="171"/>
      <c r="CO557" s="171"/>
      <c r="CP557" s="171"/>
      <c r="CQ557" s="171"/>
      <c r="CR557" s="171"/>
      <c r="CS557" s="171"/>
      <c r="CT557" s="171"/>
      <c r="CU557" s="171"/>
      <c r="CV557" s="171"/>
      <c r="CW557" s="171"/>
      <c r="CX557" s="171"/>
      <c r="CY557" s="171"/>
      <c r="CZ557" s="171"/>
      <c r="DA557" s="171"/>
      <c r="DB557" s="171"/>
      <c r="DC557" s="171"/>
      <c r="DD557" s="171"/>
      <c r="DE557" s="171"/>
      <c r="DF557" s="171"/>
      <c r="DG557" s="171"/>
      <c r="DH557" s="171"/>
      <c r="DI557" s="171"/>
      <c r="DJ557" s="171"/>
      <c r="DK557" s="171"/>
      <c r="DL557" s="171"/>
      <c r="DM557" s="171"/>
      <c r="DN557" s="171"/>
      <c r="DO557" s="171"/>
      <c r="DP557" s="171"/>
      <c r="DQ557" s="171"/>
      <c r="DR557" s="171"/>
      <c r="DS557" s="171"/>
      <c r="DT557" s="171"/>
      <c r="DU557" s="171"/>
      <c r="DV557" s="171"/>
      <c r="DW557" s="171"/>
      <c r="DX557" s="171"/>
      <c r="DY557" s="171"/>
      <c r="DZ557" s="171"/>
      <c r="EA557" s="171"/>
      <c r="EB557" s="171"/>
      <c r="EC557" s="171"/>
      <c r="ED557" s="171"/>
      <c r="EE557" s="171"/>
      <c r="EF557" s="171"/>
      <c r="EG557" s="171"/>
      <c r="EH557" s="171"/>
      <c r="EI557" s="171"/>
      <c r="EJ557" s="171"/>
      <c r="EK557" s="171"/>
      <c r="EL557" s="171"/>
      <c r="EM557" s="171"/>
      <c r="EN557" s="171"/>
      <c r="EO557" s="171"/>
      <c r="EP557" s="171"/>
      <c r="EQ557" s="171"/>
      <c r="ER557" s="171"/>
      <c r="ES557" s="171"/>
      <c r="ET557" s="171"/>
      <c r="EU557" s="171"/>
      <c r="EV557" s="171"/>
      <c r="EW557" s="171"/>
      <c r="EX557" s="171"/>
      <c r="EY557" s="171"/>
      <c r="EZ557" s="171"/>
      <c r="FA557" s="171"/>
      <c r="FB557" s="171"/>
      <c r="FC557" s="171"/>
      <c r="FD557" s="171"/>
      <c r="FE557" s="171"/>
      <c r="FF557" s="171"/>
      <c r="FG557" s="171"/>
      <c r="FH557" s="171"/>
      <c r="FI557" s="171"/>
      <c r="FJ557" s="171"/>
      <c r="FK557" s="171"/>
      <c r="FL557" s="171"/>
      <c r="FM557" s="171"/>
      <c r="FN557" s="171"/>
      <c r="FO557" s="171"/>
      <c r="FP557" s="171"/>
      <c r="FQ557" s="171"/>
      <c r="FR557" s="171"/>
      <c r="FS557" s="171"/>
      <c r="FT557" s="171"/>
      <c r="FU557" s="171"/>
      <c r="FV557" s="171"/>
      <c r="FW557" s="171"/>
      <c r="FX557" s="171"/>
      <c r="FY557" s="171"/>
      <c r="FZ557" s="171"/>
      <c r="GA557" s="171"/>
      <c r="GB557" s="171"/>
      <c r="GC557" s="171"/>
      <c r="GD557" s="171"/>
      <c r="GE557" s="171"/>
      <c r="GF557" s="171"/>
      <c r="GG557" s="171"/>
      <c r="GH557" s="171"/>
      <c r="GI557" s="171"/>
      <c r="GJ557" s="171"/>
      <c r="GK557" s="171"/>
      <c r="GL557" s="171"/>
      <c r="GM557" s="171"/>
      <c r="GN557" s="171"/>
      <c r="GO557" s="171"/>
      <c r="GP557" s="171"/>
      <c r="GQ557" s="171"/>
      <c r="GR557" s="171"/>
      <c r="GS557" s="171"/>
      <c r="GT557" s="171"/>
      <c r="GU557" s="171"/>
      <c r="GV557" s="171"/>
      <c r="GW557" s="171"/>
      <c r="GX557" s="171"/>
      <c r="GY557" s="171"/>
      <c r="GZ557" s="171"/>
      <c r="HA557" s="171"/>
      <c r="HB557" s="171"/>
      <c r="HC557" s="171"/>
      <c r="HD557" s="171"/>
      <c r="HE557" s="171"/>
      <c r="HF557" s="171"/>
      <c r="HG557" s="171"/>
      <c r="HH557" s="171"/>
      <c r="HI557" s="171"/>
      <c r="HJ557" s="171"/>
      <c r="HK557" s="171"/>
      <c r="HL557" s="171"/>
      <c r="HM557" s="171"/>
      <c r="HN557" s="171"/>
      <c r="HO557" s="171"/>
      <c r="HP557" s="171"/>
      <c r="HQ557" s="171"/>
      <c r="HR557" s="171"/>
      <c r="HS557" s="171"/>
      <c r="HT557" s="171"/>
      <c r="HU557" s="171"/>
      <c r="HV557" s="171"/>
      <c r="HW557" s="171"/>
      <c r="HX557" s="171"/>
      <c r="HY557" s="171"/>
      <c r="HZ557" s="171"/>
      <c r="IA557" s="171"/>
      <c r="IB557" s="171"/>
      <c r="IC557" s="171"/>
      <c r="ID557" s="171"/>
      <c r="IE557" s="171"/>
      <c r="IF557" s="171"/>
      <c r="IG557" s="171"/>
      <c r="IH557" s="171"/>
      <c r="II557" s="171"/>
      <c r="IJ557" s="171"/>
      <c r="IK557" s="171"/>
      <c r="IL557" s="171"/>
      <c r="IM557" s="171"/>
      <c r="IN557" s="171"/>
      <c r="IO557" s="171"/>
      <c r="IP557" s="171"/>
      <c r="IQ557" s="171"/>
      <c r="IR557" s="171"/>
      <c r="IS557" s="171"/>
      <c r="IT557" s="171"/>
      <c r="IU557" s="171"/>
      <c r="IV557" s="171"/>
      <c r="IW557" s="171"/>
    </row>
    <row r="559" customFormat="false" ht="12.75" hidden="false" customHeight="false" outlineLevel="0" collapsed="false">
      <c r="R559" s="172"/>
      <c r="V559" s="172"/>
      <c r="X559" s="172"/>
      <c r="Y559" s="172"/>
    </row>
    <row r="560" customFormat="false" ht="12.75" hidden="false" customHeight="false" outlineLevel="0" collapsed="false">
      <c r="R560" s="11"/>
      <c r="V560" s="11"/>
      <c r="X560" s="11"/>
      <c r="Y560" s="11"/>
    </row>
    <row r="1015" customFormat="false" ht="12.75" hidden="false" customHeight="false" outlineLevel="0" collapsed="false">
      <c r="E1015" s="3" t="n">
        <v>0</v>
      </c>
    </row>
  </sheetData>
  <autoFilter ref="A4:AK524"/>
  <printOptions headings="true" gridLines="true" gridLinesSet="true" horizontalCentered="true" verticalCentered="false"/>
  <pageMargins left="0.25" right="0.25" top="0.5" bottom="0.75" header="0.511811023622047" footer="0.5"/>
  <pageSetup paperSize="1" scale="65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&amp;Lgmw/h:/nominate/consolidated.xls&amp;CPage &amp;P&amp;R&amp;D   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1" width="28.28"/>
    <col collapsed="false" customWidth="true" hidden="false" outlineLevel="0" max="2" min="2" style="0" width="14.41"/>
    <col collapsed="false" customWidth="true" hidden="false" outlineLevel="0" max="3" min="3" style="0" width="12.85"/>
    <col collapsed="false" customWidth="true" hidden="false" outlineLevel="0" max="4" min="4" style="0" width="11.13"/>
    <col collapsed="false" customWidth="true" hidden="false" outlineLevel="0" max="5" min="5" style="0" width="4.56"/>
    <col collapsed="false" customWidth="true" hidden="false" outlineLevel="0" max="6" min="6" style="0" width="12.42"/>
    <col collapsed="false" customWidth="true" hidden="false" outlineLevel="0" max="7" min="7" style="0" width="12.56"/>
    <col collapsed="false" customWidth="true" hidden="false" outlineLevel="0" max="8" min="8" style="0" width="4.41"/>
    <col collapsed="false" customWidth="true" hidden="false" outlineLevel="0" max="10" min="9" style="0" width="10.85"/>
    <col collapsed="false" customWidth="true" hidden="false" outlineLevel="0" max="11" min="11" style="0" width="4.56"/>
    <col collapsed="false" customWidth="true" hidden="false" outlineLevel="0" max="12" min="12" style="0" width="11.13"/>
    <col collapsed="false" customWidth="true" hidden="false" outlineLevel="0" max="13" min="13" style="0" width="11.56"/>
  </cols>
  <sheetData>
    <row r="1" customFormat="false" ht="12.75" hidden="false" customHeight="false" outlineLevel="0" collapsed="false">
      <c r="A1" s="175" t="n">
        <v>36336.4137887731</v>
      </c>
    </row>
    <row r="2" customFormat="false" ht="12.75" hidden="false" customHeight="false" outlineLevel="0" collapsed="false">
      <c r="A2" s="71" t="s">
        <v>1507</v>
      </c>
    </row>
    <row r="3" customFormat="false" ht="12.75" hidden="false" customHeight="true" outlineLevel="0" collapsed="false">
      <c r="F3" s="176" t="s">
        <v>1508</v>
      </c>
      <c r="G3" s="176"/>
      <c r="I3" s="176" t="s">
        <v>1509</v>
      </c>
      <c r="J3" s="176"/>
      <c r="L3" s="177" t="s">
        <v>1510</v>
      </c>
      <c r="M3" s="177"/>
    </row>
    <row r="4" customFormat="false" ht="12.75" hidden="false" customHeight="false" outlineLevel="0" collapsed="false">
      <c r="A4" s="178" t="s">
        <v>20</v>
      </c>
      <c r="B4" s="179" t="s">
        <v>52</v>
      </c>
      <c r="C4" s="180" t="s">
        <v>70</v>
      </c>
      <c r="D4" s="178" t="s">
        <v>1511</v>
      </c>
      <c r="E4" s="71"/>
      <c r="F4" s="179" t="s">
        <v>52</v>
      </c>
      <c r="G4" s="181" t="s">
        <v>70</v>
      </c>
      <c r="H4" s="48"/>
      <c r="I4" s="179" t="s">
        <v>52</v>
      </c>
      <c r="J4" s="181" t="s">
        <v>70</v>
      </c>
      <c r="K4" s="71"/>
      <c r="L4" s="179" t="s">
        <v>52</v>
      </c>
      <c r="M4" s="181" t="s">
        <v>70</v>
      </c>
    </row>
    <row r="5" customFormat="false" ht="12.75" hidden="false" customHeight="false" outlineLevel="0" collapsed="false">
      <c r="A5" s="53" t="s">
        <v>345</v>
      </c>
      <c r="B5" s="182" t="n">
        <v>858</v>
      </c>
      <c r="C5" s="182" t="n">
        <v>0</v>
      </c>
      <c r="D5" s="182" t="n">
        <f aca="false">+B5+C5</f>
        <v>858</v>
      </c>
      <c r="E5" s="71"/>
      <c r="F5" s="183"/>
      <c r="G5" s="184"/>
      <c r="H5" s="48"/>
      <c r="I5" s="185" t="n">
        <f aca="false">+B5/$D$31*$J$32</f>
        <v>-24.4786647037455</v>
      </c>
      <c r="J5" s="186" t="n">
        <f aca="false">+C5/$D$31*$J$32</f>
        <v>-0</v>
      </c>
      <c r="K5" s="71"/>
      <c r="L5" s="187" t="n">
        <f aca="false">+B5+F5+I5</f>
        <v>833.521335296255</v>
      </c>
      <c r="M5" s="188" t="n">
        <f aca="false">+C5+G5+J5</f>
        <v>0</v>
      </c>
    </row>
    <row r="6" customFormat="false" ht="12.75" hidden="false" customHeight="false" outlineLevel="0" collapsed="false">
      <c r="A6" s="1" t="s">
        <v>110</v>
      </c>
      <c r="B6" s="182" t="n">
        <v>4172</v>
      </c>
      <c r="C6" s="182" t="n">
        <v>1270</v>
      </c>
      <c r="D6" s="182" t="n">
        <f aca="false">+B6+C6</f>
        <v>5442</v>
      </c>
      <c r="E6" s="71"/>
      <c r="F6" s="183"/>
      <c r="G6" s="184"/>
      <c r="H6" s="48"/>
      <c r="I6" s="185" t="n">
        <f aca="false">+B6/$D$31*$J$32</f>
        <v>-119.026793874156</v>
      </c>
      <c r="J6" s="186" t="n">
        <f aca="false">+C6/$D$31*$J$32</f>
        <v>-36.2329885475021</v>
      </c>
      <c r="K6" s="71"/>
      <c r="L6" s="187" t="n">
        <f aca="false">+B6+F6+I6</f>
        <v>4052.97320612584</v>
      </c>
      <c r="M6" s="188" t="n">
        <f aca="false">+C6+G6+J6</f>
        <v>1233.7670114525</v>
      </c>
    </row>
    <row r="7" customFormat="false" ht="12.75" hidden="false" customHeight="false" outlineLevel="0" collapsed="false">
      <c r="A7" s="183" t="s">
        <v>117</v>
      </c>
      <c r="B7" s="182" t="n">
        <v>19275</v>
      </c>
      <c r="C7" s="182" t="n">
        <v>2115</v>
      </c>
      <c r="D7" s="182" t="n">
        <f aca="false">+B7+C7</f>
        <v>21390</v>
      </c>
      <c r="F7" s="185"/>
      <c r="G7" s="186" t="n">
        <f aca="false">-171-705</f>
        <v>-876</v>
      </c>
      <c r="H7" s="189"/>
      <c r="I7" s="185" t="n">
        <f aca="false">+B7/$D$31*$J$32</f>
        <v>-549.91405846701</v>
      </c>
      <c r="J7" s="186" t="n">
        <f aca="false">+C7/$D$31*$J$32</f>
        <v>-60.3407643920999</v>
      </c>
      <c r="L7" s="187" t="n">
        <f aca="false">+B7+F7+I7</f>
        <v>18725.085941533</v>
      </c>
      <c r="M7" s="188" t="n">
        <f aca="false">+C7+G7+J7</f>
        <v>1178.6592356079</v>
      </c>
    </row>
    <row r="8" customFormat="false" ht="12.75" hidden="false" customHeight="false" outlineLevel="0" collapsed="false">
      <c r="A8" s="183" t="s">
        <v>318</v>
      </c>
      <c r="B8" s="182" t="n">
        <v>2222</v>
      </c>
      <c r="C8" s="182" t="n">
        <v>12823</v>
      </c>
      <c r="D8" s="182" t="n">
        <f aca="false">+B8+C8</f>
        <v>15045</v>
      </c>
      <c r="F8" s="185"/>
      <c r="G8" s="186"/>
      <c r="H8" s="189"/>
      <c r="I8" s="185" t="n">
        <f aca="false">+B8/$D$31*$J$32</f>
        <v>-63.3934650020075</v>
      </c>
      <c r="J8" s="186" t="n">
        <f aca="false">+C8/$D$31*$J$32</f>
        <v>-365.839064680802</v>
      </c>
      <c r="L8" s="187" t="n">
        <f aca="false">+B8+F8+I8</f>
        <v>2158.60653499799</v>
      </c>
      <c r="M8" s="188" t="n">
        <f aca="false">+C8+G8+J8</f>
        <v>12457.1609353192</v>
      </c>
    </row>
    <row r="9" customFormat="false" ht="12.75" hidden="false" customHeight="false" outlineLevel="0" collapsed="false">
      <c r="A9" s="183" t="s">
        <v>164</v>
      </c>
      <c r="B9" s="182" t="n">
        <v>2707</v>
      </c>
      <c r="C9" s="182" t="n">
        <v>983</v>
      </c>
      <c r="D9" s="182" t="n">
        <f aca="false">+B9+C9</f>
        <v>3690</v>
      </c>
      <c r="F9" s="185"/>
      <c r="G9" s="186"/>
      <c r="H9" s="189"/>
      <c r="I9" s="185" t="n">
        <f aca="false">+B9/$D$31*$J$32</f>
        <v>-77.2304724394394</v>
      </c>
      <c r="J9" s="186" t="n">
        <f aca="false">+C9/$D$31*$J$32</f>
        <v>-28.0449037340114</v>
      </c>
      <c r="L9" s="187" t="n">
        <f aca="false">+B9+F9+I9</f>
        <v>2629.76952756056</v>
      </c>
      <c r="M9" s="188" t="n">
        <f aca="false">+C9+G9+J9</f>
        <v>954.955096265989</v>
      </c>
    </row>
    <row r="10" customFormat="false" ht="12.75" hidden="false" customHeight="false" outlineLevel="0" collapsed="false">
      <c r="A10" s="183" t="s">
        <v>1066</v>
      </c>
      <c r="B10" s="182" t="n">
        <v>123</v>
      </c>
      <c r="C10" s="182" t="n">
        <v>0</v>
      </c>
      <c r="D10" s="182" t="n">
        <f aca="false">+B10+C10</f>
        <v>123</v>
      </c>
      <c r="F10" s="185"/>
      <c r="G10" s="186"/>
      <c r="H10" s="189"/>
      <c r="I10" s="185" t="n">
        <f aca="false">+B10/$D$31*$J$32</f>
        <v>-3.5091792057817</v>
      </c>
      <c r="J10" s="186" t="n">
        <f aca="false">+C10/$D$31*$J$32</f>
        <v>-0</v>
      </c>
      <c r="L10" s="187" t="n">
        <f aca="false">+B10+F10+I10</f>
        <v>119.490820794218</v>
      </c>
      <c r="M10" s="188" t="n">
        <f aca="false">+C10+G10+J10</f>
        <v>0</v>
      </c>
    </row>
    <row r="11" customFormat="false" ht="12.75" hidden="false" customHeight="false" outlineLevel="0" collapsed="false">
      <c r="A11" s="183" t="s">
        <v>86</v>
      </c>
      <c r="B11" s="182" t="n">
        <v>29802</v>
      </c>
      <c r="C11" s="182" t="n">
        <v>159498</v>
      </c>
      <c r="D11" s="182" t="n">
        <f aca="false">+B11+C11</f>
        <v>189300</v>
      </c>
      <c r="F11" s="185"/>
      <c r="G11" s="186"/>
      <c r="H11" s="189"/>
      <c r="I11" s="185" t="n">
        <f aca="false">+B11/$D$31*$J$32</f>
        <v>-850.248444639887</v>
      </c>
      <c r="J11" s="186" t="n">
        <f aca="false">+C11/$D$31*$J$32</f>
        <v>-4550.46394279487</v>
      </c>
      <c r="L11" s="187" t="n">
        <f aca="false">+B11+F11+I11</f>
        <v>28951.7515553601</v>
      </c>
      <c r="M11" s="188" t="n">
        <f aca="false">+C11+G11+J11</f>
        <v>154947.536057205</v>
      </c>
    </row>
    <row r="12" customFormat="false" ht="12.75" hidden="false" customHeight="false" outlineLevel="0" collapsed="false">
      <c r="A12" s="183" t="s">
        <v>98</v>
      </c>
      <c r="B12" s="182" t="n">
        <v>2984</v>
      </c>
      <c r="C12" s="182" t="n">
        <v>20755</v>
      </c>
      <c r="D12" s="182" t="n">
        <f aca="false">+B12+C12</f>
        <v>23739</v>
      </c>
      <c r="F12" s="185"/>
      <c r="G12" s="186"/>
      <c r="H12" s="189"/>
      <c r="I12" s="185" t="n">
        <f aca="false">+B12/$D$31*$J$32</f>
        <v>-85.1332581305088</v>
      </c>
      <c r="J12" s="186" t="n">
        <f aca="false">+C12/$D$31*$J$32</f>
        <v>-592.138328585358</v>
      </c>
      <c r="L12" s="187" t="n">
        <f aca="false">+B12+F12+I12</f>
        <v>2898.86674186949</v>
      </c>
      <c r="M12" s="188" t="n">
        <f aca="false">+C12+G12+J12</f>
        <v>20162.8616714146</v>
      </c>
    </row>
    <row r="13" customFormat="false" ht="12.75" hidden="false" customHeight="false" outlineLevel="0" collapsed="false">
      <c r="A13" s="183" t="s">
        <v>663</v>
      </c>
      <c r="B13" s="182" t="n">
        <v>1210</v>
      </c>
      <c r="C13" s="182" t="n">
        <v>4500</v>
      </c>
      <c r="D13" s="182" t="n">
        <f aca="false">+B13+C13</f>
        <v>5710</v>
      </c>
      <c r="F13" s="185"/>
      <c r="G13" s="186"/>
      <c r="H13" s="189"/>
      <c r="I13" s="185" t="n">
        <f aca="false">+B13/$D$31*$J$32</f>
        <v>-34.5211938129744</v>
      </c>
      <c r="J13" s="186" t="n">
        <f aca="false">+C13/$D$31*$J$32</f>
        <v>-128.384605089574</v>
      </c>
      <c r="L13" s="187" t="n">
        <f aca="false">+B13+F13+I13</f>
        <v>1175.47880618703</v>
      </c>
      <c r="M13" s="188" t="n">
        <f aca="false">+C13+G13+J13</f>
        <v>4371.61539491043</v>
      </c>
    </row>
    <row r="14" customFormat="false" ht="12.75" hidden="false" customHeight="false" outlineLevel="0" collapsed="false">
      <c r="A14" s="183" t="s">
        <v>68</v>
      </c>
      <c r="B14" s="182" t="n">
        <v>74234</v>
      </c>
      <c r="C14" s="182" t="n">
        <v>9719</v>
      </c>
      <c r="D14" s="182" t="n">
        <f aca="false">+B14+C14</f>
        <v>83953</v>
      </c>
      <c r="F14" s="185"/>
      <c r="G14" s="186" t="n">
        <v>0</v>
      </c>
      <c r="H14" s="189"/>
      <c r="I14" s="185" t="n">
        <f aca="false">+B14/$D$31*$J$32</f>
        <v>-2117.8895053821</v>
      </c>
      <c r="J14" s="186" t="n">
        <f aca="false">+C14/$D$31*$J$32</f>
        <v>-277.282217081238</v>
      </c>
      <c r="L14" s="187" t="n">
        <f aca="false">+B14+F14+I14</f>
        <v>72116.1104946179</v>
      </c>
      <c r="M14" s="188" t="n">
        <f aca="false">+C14+G14+J14</f>
        <v>9441.71778291876</v>
      </c>
    </row>
    <row r="15" customFormat="false" ht="12.75" hidden="false" customHeight="false" outlineLevel="0" collapsed="false">
      <c r="A15" s="183" t="s">
        <v>206</v>
      </c>
      <c r="B15" s="182" t="n">
        <v>4066</v>
      </c>
      <c r="C15" s="182" t="n">
        <v>2128</v>
      </c>
      <c r="D15" s="182" t="n">
        <f aca="false">+B15+C15</f>
        <v>6194</v>
      </c>
      <c r="F15" s="185"/>
      <c r="G15" s="186"/>
      <c r="H15" s="189"/>
      <c r="I15" s="185" t="n">
        <f aca="false">+B15/$D$31*$J$32</f>
        <v>-116.002623176491</v>
      </c>
      <c r="J15" s="186" t="n">
        <f aca="false">+C15/$D$31*$J$32</f>
        <v>-60.7116532512475</v>
      </c>
      <c r="L15" s="187" t="n">
        <f aca="false">+B15+F15+I15</f>
        <v>3949.99737682351</v>
      </c>
      <c r="M15" s="188" t="n">
        <f aca="false">+C15+G15+J15</f>
        <v>2067.28834674875</v>
      </c>
    </row>
    <row r="16" customFormat="false" ht="12.75" hidden="false" customHeight="false" outlineLevel="0" collapsed="false">
      <c r="A16" s="183" t="s">
        <v>49</v>
      </c>
      <c r="B16" s="182" t="n">
        <v>9250</v>
      </c>
      <c r="C16" s="182" t="n">
        <v>9719</v>
      </c>
      <c r="D16" s="182" t="n">
        <f aca="false">+B16+C16</f>
        <v>18969</v>
      </c>
      <c r="F16" s="185" t="n">
        <v>-1000</v>
      </c>
      <c r="G16" s="186"/>
      <c r="H16" s="189"/>
      <c r="I16" s="185" t="n">
        <f aca="false">+B16/$D$31*$J$32</f>
        <v>-263.90168823968</v>
      </c>
      <c r="J16" s="186" t="n">
        <f aca="false">+C16/$D$31*$J$32</f>
        <v>-277.282217081238</v>
      </c>
      <c r="L16" s="187" t="n">
        <f aca="false">+B16+F16+I16</f>
        <v>7986.09831176032</v>
      </c>
      <c r="M16" s="188" t="n">
        <f aca="false">+C16+G16+J16</f>
        <v>9441.71778291876</v>
      </c>
    </row>
    <row r="17" customFormat="false" ht="12.75" hidden="false" customHeight="false" outlineLevel="0" collapsed="false">
      <c r="A17" s="183" t="s">
        <v>738</v>
      </c>
      <c r="B17" s="182" t="n">
        <v>1314</v>
      </c>
      <c r="C17" s="182" t="n">
        <v>0</v>
      </c>
      <c r="D17" s="182" t="n">
        <f aca="false">+B17+C17</f>
        <v>1314</v>
      </c>
      <c r="F17" s="185"/>
      <c r="G17" s="186"/>
      <c r="H17" s="189"/>
      <c r="I17" s="185" t="n">
        <f aca="false">+B17/$D$31*$J$32</f>
        <v>-37.4883046861557</v>
      </c>
      <c r="J17" s="186" t="n">
        <f aca="false">+C17/$D$31*$J$32</f>
        <v>-0</v>
      </c>
      <c r="L17" s="187" t="n">
        <f aca="false">+B17+F17+I17</f>
        <v>1276.51169531384</v>
      </c>
      <c r="M17" s="188" t="n">
        <f aca="false">+C17+G17+J17</f>
        <v>0</v>
      </c>
    </row>
    <row r="18" customFormat="false" ht="12.75" hidden="false" customHeight="false" outlineLevel="0" collapsed="false">
      <c r="A18" s="183" t="s">
        <v>76</v>
      </c>
      <c r="B18" s="182" t="n">
        <v>1408</v>
      </c>
      <c r="C18" s="182" t="n">
        <v>5727</v>
      </c>
      <c r="D18" s="182" t="n">
        <f aca="false">+B18+C18</f>
        <v>7135</v>
      </c>
      <c r="F18" s="185"/>
      <c r="G18" s="186" t="n">
        <v>-1000</v>
      </c>
      <c r="H18" s="189"/>
      <c r="I18" s="185" t="n">
        <f aca="false">+B18/$D$31*$J$32</f>
        <v>-40.1701164369157</v>
      </c>
      <c r="J18" s="186" t="n">
        <f aca="false">+C18/$D$31*$J$32</f>
        <v>-163.390807410665</v>
      </c>
      <c r="L18" s="187" t="n">
        <f aca="false">+B18+F18+I18</f>
        <v>1367.82988356308</v>
      </c>
      <c r="M18" s="188" t="n">
        <f aca="false">+C18+G18+J18</f>
        <v>4563.60919258934</v>
      </c>
    </row>
    <row r="19" customFormat="false" ht="12.75" hidden="false" customHeight="false" outlineLevel="0" collapsed="false">
      <c r="A19" s="183" t="n">
        <v>13</v>
      </c>
      <c r="B19" s="182" t="n">
        <v>0</v>
      </c>
      <c r="C19" s="182" t="n">
        <v>995</v>
      </c>
      <c r="D19" s="182" t="n">
        <f aca="false">+B19+C19</f>
        <v>995</v>
      </c>
      <c r="F19" s="185"/>
      <c r="G19" s="186"/>
      <c r="H19" s="189"/>
      <c r="I19" s="185" t="n">
        <v>0</v>
      </c>
      <c r="J19" s="186" t="n">
        <f aca="false">+C19/$D$31*$J$32</f>
        <v>-28.387262680917</v>
      </c>
      <c r="L19" s="187" t="n">
        <f aca="false">+B19+F19+I19</f>
        <v>0</v>
      </c>
      <c r="M19" s="188" t="n">
        <f aca="false">+C19+G19+J19</f>
        <v>966.612737319083</v>
      </c>
    </row>
    <row r="20" customFormat="false" ht="12.75" hidden="false" customHeight="false" outlineLevel="0" collapsed="false">
      <c r="A20" s="183" t="s">
        <v>125</v>
      </c>
      <c r="B20" s="182" t="n">
        <v>6558</v>
      </c>
      <c r="C20" s="182" t="n">
        <v>16616</v>
      </c>
      <c r="D20" s="182" t="n">
        <f aca="false">+B20+C20</f>
        <v>23174</v>
      </c>
      <c r="F20" s="185"/>
      <c r="G20" s="186"/>
      <c r="H20" s="189"/>
      <c r="I20" s="185" t="n">
        <f aca="false">+B20/$D$31*$J$32</f>
        <v>-187.099164483873</v>
      </c>
      <c r="J20" s="186" t="n">
        <f aca="false">+C20/$D$31*$J$32</f>
        <v>-474.053021815192</v>
      </c>
      <c r="L20" s="187" t="n">
        <f aca="false">+B20+F20+I20</f>
        <v>6370.90083551613</v>
      </c>
      <c r="M20" s="188" t="n">
        <f aca="false">+C20+G20+J20</f>
        <v>16141.9469781848</v>
      </c>
    </row>
    <row r="21" customFormat="false" ht="12.75" hidden="false" customHeight="false" outlineLevel="0" collapsed="false">
      <c r="A21" s="183" t="s">
        <v>105</v>
      </c>
      <c r="B21" s="182" t="n">
        <v>2105</v>
      </c>
      <c r="C21" s="182" t="n">
        <v>0</v>
      </c>
      <c r="D21" s="182" t="n">
        <f aca="false">+B21+C21</f>
        <v>2105</v>
      </c>
      <c r="F21" s="185"/>
      <c r="G21" s="186"/>
      <c r="H21" s="189"/>
      <c r="I21" s="185" t="n">
        <f aca="false">+B21/$D$31*$J$32</f>
        <v>-60.0554652696786</v>
      </c>
      <c r="J21" s="186" t="n">
        <f aca="false">+C21/$D$31*$J$32</f>
        <v>-0</v>
      </c>
      <c r="L21" s="187" t="n">
        <f aca="false">+B21+F21+I21</f>
        <v>2044.94453473032</v>
      </c>
      <c r="M21" s="188" t="n">
        <f aca="false">+C21+G21+J21</f>
        <v>0</v>
      </c>
    </row>
    <row r="22" customFormat="false" ht="12.75" hidden="false" customHeight="false" outlineLevel="0" collapsed="false">
      <c r="A22" s="183" t="s">
        <v>300</v>
      </c>
      <c r="B22" s="182" t="n">
        <v>6007</v>
      </c>
      <c r="C22" s="182" t="n">
        <v>8000</v>
      </c>
      <c r="D22" s="182" t="n">
        <f aca="false">+B22+C22</f>
        <v>14007</v>
      </c>
      <c r="F22" s="185"/>
      <c r="G22" s="186"/>
      <c r="H22" s="189"/>
      <c r="I22" s="185" t="n">
        <f aca="false">+B22/$D$31*$J$32</f>
        <v>-171.379182838461</v>
      </c>
      <c r="J22" s="186" t="n">
        <f aca="false">+C22/$D$31*$J$32</f>
        <v>-228.239297937021</v>
      </c>
      <c r="L22" s="187" t="n">
        <f aca="false">+B22+F22+I22</f>
        <v>5835.62081716154</v>
      </c>
      <c r="M22" s="188" t="n">
        <f aca="false">+C22+G22+J22</f>
        <v>7771.76070206298</v>
      </c>
    </row>
    <row r="23" customFormat="false" ht="12.75" hidden="false" customHeight="false" outlineLevel="0" collapsed="false">
      <c r="A23" s="183" t="s">
        <v>267</v>
      </c>
      <c r="B23" s="182" t="n">
        <v>1378</v>
      </c>
      <c r="C23" s="182" t="n">
        <v>5386</v>
      </c>
      <c r="D23" s="182" t="n">
        <f aca="false">+B23+C23</f>
        <v>6764</v>
      </c>
      <c r="F23" s="185"/>
      <c r="G23" s="186"/>
      <c r="H23" s="189"/>
      <c r="I23" s="185" t="n">
        <f aca="false">+B23/$D$31*$J$32</f>
        <v>-39.3142190696518</v>
      </c>
      <c r="J23" s="186" t="n">
        <f aca="false">+C23/$D$31*$J$32</f>
        <v>-153.662107336099</v>
      </c>
      <c r="L23" s="187" t="n">
        <f aca="false">+B23+F23+I23</f>
        <v>1338.68578093035</v>
      </c>
      <c r="M23" s="188" t="n">
        <f aca="false">+C23+G23+J23</f>
        <v>5232.3378926639</v>
      </c>
    </row>
    <row r="24" customFormat="false" ht="12.75" hidden="false" customHeight="false" outlineLevel="0" collapsed="false">
      <c r="A24" s="183" t="s">
        <v>62</v>
      </c>
      <c r="B24" s="182" t="n">
        <v>15455</v>
      </c>
      <c r="C24" s="182" t="n">
        <v>4367</v>
      </c>
      <c r="D24" s="182" t="n">
        <f aca="false">+B24+C24</f>
        <v>19822</v>
      </c>
      <c r="F24" s="185" t="n">
        <v>-1280</v>
      </c>
      <c r="G24" s="186" t="n">
        <f aca="false">-25-46-1137</f>
        <v>-1208</v>
      </c>
      <c r="H24" s="189"/>
      <c r="I24" s="185" t="n">
        <f aca="false">+B24/$D$31*$J$32</f>
        <v>-440.929793702082</v>
      </c>
      <c r="J24" s="186" t="n">
        <f aca="false">+C24/$D$31*$J$32</f>
        <v>-124.590126761371</v>
      </c>
      <c r="L24" s="187" t="n">
        <f aca="false">+B24+F24+I24</f>
        <v>13734.0702062979</v>
      </c>
      <c r="M24" s="188" t="n">
        <f aca="false">+C24+G24+J24</f>
        <v>3034.40987323863</v>
      </c>
    </row>
    <row r="25" customFormat="false" ht="12.75" hidden="false" customHeight="false" outlineLevel="0" collapsed="false">
      <c r="A25" s="183" t="s">
        <v>247</v>
      </c>
      <c r="B25" s="182" t="n">
        <v>12601</v>
      </c>
      <c r="C25" s="182" t="n">
        <v>3501</v>
      </c>
      <c r="D25" s="182" t="n">
        <f aca="false">+B25+C25</f>
        <v>16102</v>
      </c>
      <c r="F25" s="185" t="n">
        <v>-1882.15942956157</v>
      </c>
      <c r="G25" s="186" t="n">
        <f aca="false">-1500</f>
        <v>-1500</v>
      </c>
      <c r="H25" s="189"/>
      <c r="I25" s="185" t="n">
        <f aca="false">+B25/$D$31*$J$32</f>
        <v>-359.50542416305</v>
      </c>
      <c r="J25" s="186" t="n">
        <f aca="false">+C25/$D$31*$J$32</f>
        <v>-99.8832227596887</v>
      </c>
      <c r="L25" s="187" t="n">
        <f aca="false">+B25+F25+I25</f>
        <v>10359.3351462754</v>
      </c>
      <c r="M25" s="188" t="n">
        <f aca="false">+C25+G25+J25</f>
        <v>1901.11677724031</v>
      </c>
    </row>
    <row r="26" customFormat="false" ht="12.75" hidden="false" customHeight="false" outlineLevel="0" collapsed="false">
      <c r="A26" s="183" t="s">
        <v>185</v>
      </c>
      <c r="B26" s="182" t="n">
        <v>2107</v>
      </c>
      <c r="C26" s="182" t="n">
        <v>200</v>
      </c>
      <c r="D26" s="182" t="n">
        <f aca="false">+B26+C26</f>
        <v>2307</v>
      </c>
      <c r="F26" s="185"/>
      <c r="G26" s="186"/>
      <c r="H26" s="189"/>
      <c r="I26" s="185" t="n">
        <f aca="false">+B26/$D$31*$J$32</f>
        <v>-60.1125250941629</v>
      </c>
      <c r="J26" s="186" t="n">
        <f aca="false">+C26/$D$31*$J$32</f>
        <v>-5.70598244842552</v>
      </c>
      <c r="L26" s="187" t="n">
        <f aca="false">+B26+F26+I26</f>
        <v>2046.88747490584</v>
      </c>
      <c r="M26" s="188" t="n">
        <f aca="false">+C26+G26+J26</f>
        <v>194.294017551574</v>
      </c>
    </row>
    <row r="27" customFormat="false" ht="12.75" hidden="false" customHeight="false" outlineLevel="0" collapsed="false">
      <c r="A27" s="183" t="s">
        <v>288</v>
      </c>
      <c r="B27" s="182" t="n">
        <v>30244</v>
      </c>
      <c r="C27" s="182" t="n">
        <v>330</v>
      </c>
      <c r="D27" s="182" t="n">
        <f aca="false">+B27+C27</f>
        <v>30574</v>
      </c>
      <c r="F27" s="185" t="n">
        <v>-8117.84057043843</v>
      </c>
      <c r="G27" s="186"/>
      <c r="H27" s="189"/>
      <c r="I27" s="185" t="n">
        <f aca="false">+B27/$D$31*$J$32</f>
        <v>-862.858665850907</v>
      </c>
      <c r="J27" s="186" t="n">
        <f aca="false">+C27/$D$31*$J$32</f>
        <v>-9.41487103990211</v>
      </c>
      <c r="L27" s="187" t="n">
        <f aca="false">+B27+F27+I27</f>
        <v>21263.3007637107</v>
      </c>
      <c r="M27" s="188" t="n">
        <f aca="false">+C27+G27+J27</f>
        <v>320.585128960098</v>
      </c>
    </row>
    <row r="28" customFormat="false" ht="12.75" hidden="false" customHeight="false" outlineLevel="0" collapsed="false">
      <c r="A28" s="183" t="s">
        <v>213</v>
      </c>
      <c r="B28" s="182" t="n">
        <v>0</v>
      </c>
      <c r="C28" s="182" t="n">
        <v>0</v>
      </c>
      <c r="D28" s="182" t="n">
        <f aca="false">+B28+C28</f>
        <v>0</v>
      </c>
      <c r="F28" s="185"/>
      <c r="G28" s="186"/>
      <c r="H28" s="189"/>
      <c r="I28" s="185" t="n">
        <f aca="false">+B28/$D$31*$J$32</f>
        <v>-0</v>
      </c>
      <c r="J28" s="186" t="n">
        <f aca="false">+C28/$D$31*$J$32</f>
        <v>-0</v>
      </c>
      <c r="L28" s="187" t="n">
        <f aca="false">+B28+F28+I28</f>
        <v>0</v>
      </c>
      <c r="M28" s="188" t="n">
        <f aca="false">+C28+G28+J28</f>
        <v>0</v>
      </c>
    </row>
    <row r="29" customFormat="false" ht="12.75" hidden="false" customHeight="false" outlineLevel="0" collapsed="false">
      <c r="A29" s="183" t="s">
        <v>464</v>
      </c>
      <c r="B29" s="182" t="n">
        <v>10608</v>
      </c>
      <c r="C29" s="182" t="n">
        <v>12760</v>
      </c>
      <c r="D29" s="182" t="n">
        <f aca="false">+B29+C29</f>
        <v>23368</v>
      </c>
      <c r="F29" s="185"/>
      <c r="G29" s="186"/>
      <c r="H29" s="189"/>
      <c r="I29" s="185" t="n">
        <f aca="false">+B29/$D$31*$J$32</f>
        <v>-302.64530906449</v>
      </c>
      <c r="J29" s="186" t="n">
        <f aca="false">+C29/$D$31*$J$32</f>
        <v>-364.041680209548</v>
      </c>
      <c r="L29" s="187" t="n">
        <f aca="false">+B29+F29+I29</f>
        <v>10305.3546909355</v>
      </c>
      <c r="M29" s="188" t="n">
        <f aca="false">+C29+G29+J29</f>
        <v>12395.9583197905</v>
      </c>
    </row>
    <row r="30" customFormat="false" ht="13.5" hidden="false" customHeight="false" outlineLevel="0" collapsed="false">
      <c r="A30" s="183" t="s">
        <v>640</v>
      </c>
      <c r="B30" s="182" t="n">
        <v>950</v>
      </c>
      <c r="C30" s="182" t="n">
        <v>0</v>
      </c>
      <c r="D30" s="182" t="n">
        <f aca="false">+B30+C30</f>
        <v>950</v>
      </c>
      <c r="F30" s="185"/>
      <c r="G30" s="186"/>
      <c r="H30" s="189"/>
      <c r="I30" s="185" t="n">
        <f aca="false">+B30/$D$31*$J$32</f>
        <v>-27.1034166300212</v>
      </c>
      <c r="J30" s="186" t="n">
        <f aca="false">+C30/$D$31*$J$32</f>
        <v>-0</v>
      </c>
      <c r="L30" s="187" t="n">
        <f aca="false">+B30+F30+I30</f>
        <v>922.896583369979</v>
      </c>
      <c r="M30" s="188" t="n">
        <f aca="false">+C30+G30+J30</f>
        <v>0</v>
      </c>
    </row>
    <row r="31" customFormat="false" ht="13.5" hidden="false" customHeight="false" outlineLevel="0" collapsed="false">
      <c r="A31" s="179" t="s">
        <v>1511</v>
      </c>
      <c r="B31" s="190" t="n">
        <f aca="false">SUM(B5:B30)</f>
        <v>241638</v>
      </c>
      <c r="C31" s="191" t="n">
        <f aca="false">SUM(C5:C30)</f>
        <v>281392</v>
      </c>
      <c r="D31" s="192" t="n">
        <f aca="false">SUM(D5:D30)</f>
        <v>523030</v>
      </c>
      <c r="F31" s="193" t="n">
        <f aca="false">SUM(F5:F30)</f>
        <v>-12280</v>
      </c>
      <c r="G31" s="194" t="n">
        <f aca="false">SUM(G5:G30)</f>
        <v>-4584</v>
      </c>
      <c r="H31" s="189"/>
      <c r="I31" s="193" t="n">
        <f aca="false">+B31/$D$31*$J$32</f>
        <v>-6893.91093436323</v>
      </c>
      <c r="J31" s="194" t="n">
        <f aca="false">+C31/$D$31*$J$32</f>
        <v>-8028.08906563677</v>
      </c>
      <c r="L31" s="195" t="n">
        <f aca="false">+B31+F31+I31</f>
        <v>222464.089065637</v>
      </c>
      <c r="M31" s="195" t="n">
        <f aca="false">+C31+G31+J31</f>
        <v>268779.910934363</v>
      </c>
    </row>
    <row r="32" customFormat="false" ht="12.75" hidden="false" customHeight="false" outlineLevel="0" collapsed="false">
      <c r="A32" s="48"/>
      <c r="B32" s="196" t="n">
        <f aca="false">+B31/D31</f>
        <v>0.461996443798635</v>
      </c>
      <c r="C32" s="196" t="n">
        <f aca="false">+C31/D31</f>
        <v>0.538003556201365</v>
      </c>
      <c r="D32" s="197"/>
      <c r="F32" s="189"/>
      <c r="G32" s="198" t="n">
        <f aca="false">+G31+F31</f>
        <v>-16864</v>
      </c>
      <c r="H32" s="198"/>
      <c r="I32" s="71"/>
      <c r="J32" s="199" t="n">
        <f aca="false">+D60-G32</f>
        <v>-14922</v>
      </c>
      <c r="K32" s="71"/>
      <c r="L32" s="71"/>
      <c r="M32" s="71" t="n">
        <f aca="false">+M31+L31</f>
        <v>491244</v>
      </c>
    </row>
    <row r="33" customFormat="false" ht="12.75" hidden="false" customHeight="false" outlineLevel="0" collapsed="false">
      <c r="A33" s="48"/>
      <c r="B33" s="197"/>
      <c r="C33" s="197"/>
      <c r="D33" s="197"/>
    </row>
    <row r="34" customFormat="false" ht="13.5" hidden="false" customHeight="false" outlineLevel="0" collapsed="false">
      <c r="A34" s="48"/>
      <c r="B34" s="197"/>
      <c r="C34" s="197"/>
      <c r="D34" s="197"/>
    </row>
    <row r="35" customFormat="false" ht="12.75" hidden="false" customHeight="false" outlineLevel="0" collapsed="false">
      <c r="A35" s="200" t="s">
        <v>1512</v>
      </c>
      <c r="B35" s="201"/>
      <c r="C35" s="201" t="n">
        <v>-171</v>
      </c>
      <c r="D35" s="201" t="n">
        <v>-171</v>
      </c>
      <c r="E35" s="202"/>
      <c r="F35" s="202"/>
      <c r="G35" s="203"/>
    </row>
    <row r="36" customFormat="false" ht="12.75" hidden="false" customHeight="false" outlineLevel="0" collapsed="false">
      <c r="A36" s="204" t="s">
        <v>1513</v>
      </c>
      <c r="B36" s="205"/>
      <c r="C36" s="205" t="n">
        <v>-25</v>
      </c>
      <c r="D36" s="205" t="n">
        <v>-25</v>
      </c>
      <c r="E36" s="45"/>
      <c r="F36" s="45"/>
      <c r="G36" s="206"/>
    </row>
    <row r="37" customFormat="false" ht="12.75" hidden="false" customHeight="false" outlineLevel="0" collapsed="false">
      <c r="A37" s="204" t="s">
        <v>1514</v>
      </c>
      <c r="B37" s="205"/>
      <c r="C37" s="205" t="n">
        <v>-46</v>
      </c>
      <c r="D37" s="205" t="n">
        <v>-46</v>
      </c>
      <c r="E37" s="45"/>
      <c r="F37" s="45"/>
      <c r="G37" s="206"/>
    </row>
    <row r="38" customFormat="false" ht="12.75" hidden="false" customHeight="false" outlineLevel="0" collapsed="false">
      <c r="A38" s="204"/>
      <c r="B38" s="205"/>
      <c r="C38" s="205"/>
      <c r="D38" s="205"/>
      <c r="E38" s="45"/>
      <c r="F38" s="45"/>
      <c r="G38" s="206"/>
    </row>
    <row r="39" customFormat="false" ht="12.75" hidden="false" customHeight="false" outlineLevel="0" collapsed="false">
      <c r="A39" s="204" t="s">
        <v>1515</v>
      </c>
      <c r="B39" s="205" t="n">
        <v>-10000</v>
      </c>
      <c r="C39" s="205" t="n">
        <v>-1500</v>
      </c>
      <c r="D39" s="205" t="n">
        <f aca="false">+B39+C39</f>
        <v>-11500</v>
      </c>
      <c r="E39" s="45"/>
      <c r="F39" s="45"/>
      <c r="G39" s="207"/>
    </row>
    <row r="40" customFormat="false" ht="12.75" hidden="false" customHeight="false" outlineLevel="0" collapsed="false">
      <c r="A40" s="204" t="s">
        <v>1516</v>
      </c>
      <c r="B40" s="205" t="n">
        <f aca="false">+$D40*B$32</f>
        <v>-1116.6454046613</v>
      </c>
      <c r="C40" s="205" t="n">
        <f aca="false">+$D40*C$32</f>
        <v>-1300.3545953387</v>
      </c>
      <c r="D40" s="205" t="n">
        <v>-2417</v>
      </c>
      <c r="E40" s="45"/>
      <c r="F40" s="45"/>
      <c r="G40" s="207"/>
    </row>
    <row r="41" customFormat="false" ht="12.75" hidden="false" customHeight="false" outlineLevel="0" collapsed="false">
      <c r="A41" s="204"/>
      <c r="B41" s="205"/>
      <c r="C41" s="205"/>
      <c r="D41" s="205"/>
      <c r="E41" s="45"/>
      <c r="F41" s="45"/>
      <c r="G41" s="207"/>
    </row>
    <row r="42" customFormat="false" ht="12.75" hidden="false" customHeight="false" outlineLevel="0" collapsed="false">
      <c r="A42" s="204" t="s">
        <v>1517</v>
      </c>
      <c r="B42" s="205"/>
      <c r="C42" s="205" t="n">
        <v>-705</v>
      </c>
      <c r="D42" s="205" t="n">
        <v>-705</v>
      </c>
      <c r="E42" s="45"/>
      <c r="F42" s="45"/>
      <c r="G42" s="207"/>
    </row>
    <row r="43" customFormat="false" ht="12.75" hidden="false" customHeight="false" outlineLevel="0" collapsed="false">
      <c r="A43" s="204" t="s">
        <v>1518</v>
      </c>
      <c r="B43" s="205"/>
      <c r="C43" s="205" t="n">
        <v>0</v>
      </c>
      <c r="D43" s="205" t="n">
        <v>0</v>
      </c>
      <c r="E43" s="45"/>
      <c r="F43" s="45"/>
      <c r="G43" s="207"/>
    </row>
    <row r="44" customFormat="false" ht="12.75" hidden="false" customHeight="false" outlineLevel="0" collapsed="false">
      <c r="A44" s="204" t="s">
        <v>1519</v>
      </c>
      <c r="B44" s="205"/>
      <c r="C44" s="205" t="n">
        <v>-1000</v>
      </c>
      <c r="D44" s="205" t="n">
        <v>-1000</v>
      </c>
      <c r="E44" s="45"/>
      <c r="F44" s="45"/>
      <c r="G44" s="207"/>
    </row>
    <row r="45" customFormat="false" ht="12.75" hidden="false" customHeight="false" outlineLevel="0" collapsed="false">
      <c r="A45" s="204"/>
      <c r="B45" s="205"/>
      <c r="C45" s="205"/>
      <c r="D45" s="205"/>
      <c r="E45" s="45"/>
      <c r="F45" s="45"/>
      <c r="G45" s="207"/>
    </row>
    <row r="46" customFormat="false" ht="13.5" hidden="false" customHeight="false" outlineLevel="0" collapsed="false">
      <c r="A46" s="208" t="s">
        <v>1520</v>
      </c>
      <c r="B46" s="209" t="n">
        <f aca="false">+D46</f>
        <v>-1000</v>
      </c>
      <c r="C46" s="209"/>
      <c r="D46" s="209" t="n">
        <v>-1000</v>
      </c>
      <c r="E46" s="210"/>
      <c r="F46" s="210"/>
      <c r="G46" s="211" t="n">
        <f aca="false">SUM(D35:D46)</f>
        <v>-16864</v>
      </c>
    </row>
    <row r="47" customFormat="false" ht="13.5" hidden="false" customHeight="false" outlineLevel="0" collapsed="false">
      <c r="A47" s="4"/>
      <c r="B47" s="205"/>
      <c r="C47" s="205"/>
      <c r="D47" s="205"/>
      <c r="G47" s="189"/>
    </row>
    <row r="48" customFormat="false" ht="12.75" hidden="false" customHeight="false" outlineLevel="0" collapsed="false">
      <c r="A48" s="200" t="s">
        <v>1494</v>
      </c>
      <c r="B48" s="201" t="n">
        <f aca="false">+$D48*B$32</f>
        <v>-4619.96443798635</v>
      </c>
      <c r="C48" s="201" t="n">
        <f aca="false">+$D48*C$32</f>
        <v>-5380.03556201365</v>
      </c>
      <c r="D48" s="201" t="n">
        <v>-10000</v>
      </c>
      <c r="E48" s="202"/>
      <c r="F48" s="202"/>
      <c r="G48" s="212"/>
    </row>
    <row r="49" customFormat="false" ht="12.75" hidden="false" customHeight="false" outlineLevel="0" collapsed="false">
      <c r="A49" s="204"/>
      <c r="B49" s="205"/>
      <c r="C49" s="205"/>
      <c r="D49" s="205"/>
      <c r="E49" s="45"/>
      <c r="F49" s="45"/>
      <c r="G49" s="207"/>
    </row>
    <row r="50" customFormat="false" ht="12.75" hidden="false" customHeight="false" outlineLevel="0" collapsed="false">
      <c r="A50" s="204" t="s">
        <v>1495</v>
      </c>
      <c r="B50" s="205" t="n">
        <f aca="false">+$D50*B$32</f>
        <v>-2001.83059097949</v>
      </c>
      <c r="C50" s="205" t="n">
        <f aca="false">+$D50*C$32</f>
        <v>-2331.16940902052</v>
      </c>
      <c r="D50" s="205" t="n">
        <v>-4333</v>
      </c>
      <c r="E50" s="45"/>
      <c r="F50" s="45"/>
      <c r="G50" s="207"/>
    </row>
    <row r="51" customFormat="false" ht="12.75" hidden="false" customHeight="false" outlineLevel="0" collapsed="false">
      <c r="A51" s="204"/>
      <c r="B51" s="205"/>
      <c r="C51" s="205"/>
      <c r="D51" s="205"/>
      <c r="E51" s="45"/>
      <c r="F51" s="45"/>
      <c r="G51" s="207"/>
    </row>
    <row r="52" customFormat="false" ht="12.75" hidden="false" customHeight="false" outlineLevel="0" collapsed="false">
      <c r="A52" s="204" t="s">
        <v>1496</v>
      </c>
      <c r="B52" s="205" t="n">
        <f aca="false">+$D52*B$32</f>
        <v>-7.85393954457679</v>
      </c>
      <c r="C52" s="205" t="n">
        <f aca="false">+$D52*C$32</f>
        <v>-9.14606045542321</v>
      </c>
      <c r="D52" s="205" t="n">
        <v>-17</v>
      </c>
      <c r="E52" s="45"/>
      <c r="F52" s="45"/>
      <c r="G52" s="207"/>
    </row>
    <row r="53" customFormat="false" ht="12.75" hidden="false" customHeight="false" outlineLevel="0" collapsed="false">
      <c r="A53" s="204"/>
      <c r="B53" s="205"/>
      <c r="C53" s="205"/>
      <c r="D53" s="205"/>
      <c r="E53" s="45"/>
      <c r="F53" s="45"/>
      <c r="G53" s="207"/>
    </row>
    <row r="54" customFormat="false" ht="12.75" hidden="false" customHeight="false" outlineLevel="0" collapsed="false">
      <c r="A54" s="204" t="s">
        <v>1497</v>
      </c>
      <c r="B54" s="205" t="n">
        <f aca="false">+$D54*B$32</f>
        <v>-182.950591744259</v>
      </c>
      <c r="C54" s="205" t="n">
        <f aca="false">+$D54*C$32</f>
        <v>-213.049408255741</v>
      </c>
      <c r="D54" s="205" t="n">
        <v>-396</v>
      </c>
      <c r="E54" s="45"/>
      <c r="F54" s="45"/>
      <c r="G54" s="207"/>
    </row>
    <row r="55" customFormat="false" ht="12.75" hidden="false" customHeight="false" outlineLevel="0" collapsed="false">
      <c r="A55" s="204"/>
      <c r="B55" s="205"/>
      <c r="C55" s="205"/>
      <c r="D55" s="205"/>
      <c r="E55" s="45"/>
      <c r="F55" s="45"/>
      <c r="G55" s="207"/>
    </row>
    <row r="56" customFormat="false" ht="12.75" hidden="false" customHeight="false" outlineLevel="0" collapsed="false">
      <c r="A56" s="204" t="s">
        <v>1500</v>
      </c>
      <c r="B56" s="205" t="n">
        <v>0</v>
      </c>
      <c r="C56" s="205" t="n">
        <v>0</v>
      </c>
      <c r="D56" s="205" t="n">
        <v>0</v>
      </c>
      <c r="E56" s="45"/>
      <c r="F56" s="45"/>
      <c r="G56" s="207"/>
    </row>
    <row r="57" customFormat="false" ht="12.75" hidden="false" customHeight="false" outlineLevel="0" collapsed="false">
      <c r="A57" s="204"/>
      <c r="B57" s="205"/>
      <c r="C57" s="205"/>
      <c r="D57" s="205"/>
      <c r="E57" s="45"/>
      <c r="F57" s="45"/>
      <c r="G57" s="207"/>
    </row>
    <row r="58" customFormat="false" ht="13.5" hidden="false" customHeight="false" outlineLevel="0" collapsed="false">
      <c r="A58" s="208" t="s">
        <v>1501</v>
      </c>
      <c r="B58" s="209" t="n">
        <f aca="false">+$D58*B$32</f>
        <v>-81.3113741085597</v>
      </c>
      <c r="C58" s="209" t="n">
        <f aca="false">+$D58*C$32</f>
        <v>-94.6886258914403</v>
      </c>
      <c r="D58" s="209" t="n">
        <v>-176</v>
      </c>
      <c r="E58" s="210"/>
      <c r="F58" s="210"/>
      <c r="G58" s="211" t="n">
        <f aca="false">SUM(D48:D58)</f>
        <v>-14922</v>
      </c>
    </row>
    <row r="59" customFormat="false" ht="12.75" hidden="false" customHeight="false" outlineLevel="0" collapsed="false">
      <c r="A59" s="4"/>
      <c r="B59" s="205"/>
      <c r="C59" s="205"/>
      <c r="D59" s="205"/>
      <c r="G59" s="189"/>
    </row>
    <row r="60" customFormat="false" ht="12.75" hidden="false" customHeight="false" outlineLevel="0" collapsed="false">
      <c r="A60" s="4" t="s">
        <v>1521</v>
      </c>
      <c r="B60" s="205" t="n">
        <f aca="false">SUM(B35:B59)</f>
        <v>-19010.5563390245</v>
      </c>
      <c r="C60" s="205" t="n">
        <f aca="false">SUM(C35:C59)</f>
        <v>-12775.4436609755</v>
      </c>
      <c r="D60" s="205" t="n">
        <f aca="false">+B60+C60</f>
        <v>-31786</v>
      </c>
      <c r="G60" s="189" t="n">
        <f aca="false">SUM(G46:G59)</f>
        <v>-31786</v>
      </c>
    </row>
    <row r="61" customFormat="false" ht="12.75" hidden="false" customHeight="false" outlineLevel="0" collapsed="false">
      <c r="A61" s="4"/>
      <c r="B61" s="197"/>
      <c r="C61" s="197"/>
      <c r="D61" s="197"/>
    </row>
    <row r="62" customFormat="false" ht="12.75" hidden="false" customHeight="false" outlineLevel="0" collapsed="false">
      <c r="A62" s="48"/>
      <c r="B62" s="197"/>
      <c r="C62" s="197"/>
      <c r="D62" s="197"/>
    </row>
    <row r="63" customFormat="false" ht="13.5" hidden="false" customHeight="false" outlineLevel="0" collapsed="false">
      <c r="A63" s="71" t="s">
        <v>1522</v>
      </c>
      <c r="B63" s="0" t="n">
        <f aca="false">+B31+(B32*G60)</f>
        <v>226952.981037417</v>
      </c>
      <c r="C63" s="0" t="n">
        <f aca="false">+C31+(C32*G60)</f>
        <v>264291.018962583</v>
      </c>
      <c r="D63" s="0" t="n">
        <f aca="false">+C63+B63</f>
        <v>491244</v>
      </c>
    </row>
    <row r="64" customFormat="false" ht="13.5" hidden="false" customHeight="false" outlineLevel="0" collapsed="false">
      <c r="A64" s="71" t="s">
        <v>1523</v>
      </c>
      <c r="B64" s="195" t="n">
        <f aca="false">+B31+B60</f>
        <v>222627.443660975</v>
      </c>
      <c r="C64" s="195" t="n">
        <f aca="false">+C31+C60</f>
        <v>268616.556339025</v>
      </c>
      <c r="D64" s="0" t="n">
        <f aca="false">+C64+B64</f>
        <v>491244</v>
      </c>
    </row>
  </sheetData>
  <mergeCells count="3">
    <mergeCell ref="F3:G3"/>
    <mergeCell ref="I3:J3"/>
    <mergeCell ref="L3:M3"/>
  </mergeCells>
  <printOptions headings="false" gridLines="false" gridLinesSet="true" horizontalCentered="true" verticalCentered="true"/>
  <pageMargins left="0.747916666666667" right="0.747916666666667" top="0.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&amp;Lgmw/h:/nominate/consolidated.xls&amp;R&amp;D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1999-04-01T23:08:58Z</dcterms:created>
  <dc:creator/>
  <dc:description/>
  <dc:language>en-US</dc:language>
  <cp:lastModifiedBy>Vance L. Taylor</cp:lastModifiedBy>
  <cp:lastPrinted>2000-03-23T12:54:39Z</cp:lastPrinted>
  <cp:revision>0</cp:revision>
  <dc:subject/>
  <dc:title/>
</cp:coreProperties>
</file>