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arison" sheetId="1" state="visible" r:id="rId3"/>
  </sheets>
  <definedNames>
    <definedName function="false" hidden="false" localSheetId="0" name="_xlnm.Print_Area" vbProcedure="false">Comparison!$A$1:$W$89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<sst xmlns="http://schemas.openxmlformats.org/spreadsheetml/2006/main" count="157" uniqueCount="98">
  <si>
    <t xml:space="preserve">Turbine Comparison</t>
  </si>
  <si>
    <t xml:space="preserve">Initial Purchase</t>
  </si>
  <si>
    <t xml:space="preserve">Brownsville</t>
  </si>
  <si>
    <t xml:space="preserve">Caledonia</t>
  </si>
  <si>
    <t xml:space="preserve">New Albany</t>
  </si>
  <si>
    <t xml:space="preserve">Calvert City</t>
  </si>
  <si>
    <t xml:space="preserve">Wheatland</t>
  </si>
  <si>
    <t xml:space="preserve">Wilton</t>
  </si>
  <si>
    <t xml:space="preserve">Total GenCo</t>
  </si>
  <si>
    <t xml:space="preserve">Analysis</t>
  </si>
  <si>
    <t xml:space="preserve">Santee Cooper</t>
  </si>
  <si>
    <t xml:space="preserve">Lincoln</t>
  </si>
  <si>
    <t xml:space="preserve">Springfield</t>
  </si>
  <si>
    <t xml:space="preserve">Description:</t>
  </si>
  <si>
    <t xml:space="preserve">  Turbine Type</t>
  </si>
  <si>
    <t xml:space="preserve">W 501 D5</t>
  </si>
  <si>
    <t xml:space="preserve">GE 7EA</t>
  </si>
  <si>
    <t xml:space="preserve">GE 7B</t>
  </si>
  <si>
    <t xml:space="preserve">WH 501F</t>
  </si>
  <si>
    <t xml:space="preserve">W 501 D5A</t>
  </si>
  <si>
    <t xml:space="preserve">-</t>
  </si>
  <si>
    <t xml:space="preserve">LM 6000</t>
  </si>
  <si>
    <t xml:space="preserve">  No. of Turbines</t>
  </si>
  <si>
    <t xml:space="preserve">  Gross Capacity @ ISO (MW)</t>
  </si>
  <si>
    <t xml:space="preserve">  Net Capacity @ ISO (MW)</t>
  </si>
  <si>
    <r>
      <rPr>
        <sz val="9"/>
        <rFont val="Times New Roman"/>
        <family val="1"/>
      </rPr>
      <t xml:space="preserve">  Gross Capacity per Turbine @ 90</t>
    </r>
    <r>
      <rPr>
        <vertAlign val="superscript"/>
        <sz val="9"/>
        <rFont val="Times New Roman"/>
        <family val="1"/>
      </rPr>
      <t xml:space="preserve">0 </t>
    </r>
    <r>
      <rPr>
        <sz val="9"/>
        <rFont val="Times New Roman"/>
        <family val="1"/>
      </rPr>
      <t xml:space="preserve">(MW)</t>
    </r>
  </si>
  <si>
    <r>
      <rPr>
        <sz val="9"/>
        <rFont val="Times New Roman"/>
        <family val="1"/>
      </rPr>
      <t xml:space="preserve">  Gross Capacity @ 90</t>
    </r>
    <r>
      <rPr>
        <vertAlign val="superscript"/>
        <sz val="9"/>
        <rFont val="Times New Roman"/>
        <family val="1"/>
      </rPr>
      <t xml:space="preserve">0 </t>
    </r>
    <r>
      <rPr>
        <sz val="9"/>
        <rFont val="Times New Roman"/>
        <family val="1"/>
      </rPr>
      <t xml:space="preserve">(MW)</t>
    </r>
  </si>
  <si>
    <r>
      <rPr>
        <sz val="9"/>
        <rFont val="Times New Roman"/>
        <family val="1"/>
      </rPr>
      <t xml:space="preserve">  Net Capacity @ 90</t>
    </r>
    <r>
      <rPr>
        <vertAlign val="superscript"/>
        <sz val="9"/>
        <rFont val="Times New Roman"/>
        <family val="1"/>
      </rPr>
      <t xml:space="preserve">0 </t>
    </r>
    <r>
      <rPr>
        <sz val="9"/>
        <rFont val="Times New Roman"/>
        <family val="1"/>
      </rPr>
      <t xml:space="preserve">(MW)</t>
    </r>
  </si>
  <si>
    <t xml:space="preserve">  Heat Rate (HHV)</t>
  </si>
  <si>
    <t xml:space="preserve">Hard Cost:</t>
  </si>
  <si>
    <t xml:space="preserve">% of Hard Cost</t>
  </si>
  <si>
    <t xml:space="preserve">  Turbines</t>
  </si>
  <si>
    <t xml:space="preserve">  Transformer and Curcuit Breakers</t>
  </si>
  <si>
    <t xml:space="preserve">  BOP and Construction</t>
  </si>
  <si>
    <t xml:space="preserve">  Spare Parts </t>
  </si>
  <si>
    <t xml:space="preserve">  Gas Interconnection Costs</t>
  </si>
  <si>
    <t xml:space="preserve">  Electricity Interconnection Costs</t>
  </si>
  <si>
    <t xml:space="preserve">  Sales and Use Tax on Equipment</t>
  </si>
  <si>
    <t xml:space="preserve">  Mobilization Fuel</t>
  </si>
  <si>
    <t xml:space="preserve">  Overhead &amp; Fees - EECC</t>
  </si>
  <si>
    <t xml:space="preserve">  Overhead &amp; Fees - NEPCO</t>
  </si>
  <si>
    <t xml:space="preserve">  Base Fee</t>
  </si>
  <si>
    <t xml:space="preserve">  Switchyard</t>
  </si>
  <si>
    <t xml:space="preserve">  Union Adders/Others</t>
  </si>
  <si>
    <t xml:space="preserve">  Sound Control</t>
  </si>
  <si>
    <t xml:space="preserve">  Pipeline</t>
  </si>
  <si>
    <t xml:space="preserve">  SCR</t>
  </si>
  <si>
    <t xml:space="preserve">  Dual Fuel</t>
  </si>
  <si>
    <t xml:space="preserve">  Black Start</t>
  </si>
  <si>
    <t xml:space="preserve">  Gas Compression</t>
  </si>
  <si>
    <t xml:space="preserve">  Demin Water Facility</t>
  </si>
  <si>
    <t xml:space="preserve">  Chillers</t>
  </si>
  <si>
    <t xml:space="preserve">  Water Interconnect</t>
  </si>
  <si>
    <t xml:space="preserve">Total Hard Cost</t>
  </si>
  <si>
    <t xml:space="preserve">Soft Cost:</t>
  </si>
  <si>
    <t xml:space="preserve">% of Soft Cost</t>
  </si>
  <si>
    <t xml:space="preserve">  EE&amp;CC Project Management</t>
  </si>
  <si>
    <t xml:space="preserve">  Mobilization of O&amp;M</t>
  </si>
  <si>
    <t xml:space="preserve">  Environmental Permitting</t>
  </si>
  <si>
    <t xml:space="preserve">  Insurance During Construction</t>
  </si>
  <si>
    <t xml:space="preserve">  Capitalized Salaries</t>
  </si>
  <si>
    <t xml:space="preserve">  Resale Handling Fee</t>
  </si>
  <si>
    <t xml:space="preserve">  Owner's Engineer</t>
  </si>
  <si>
    <t xml:space="preserve">  Land Acquisition</t>
  </si>
  <si>
    <t xml:space="preserve">  Development Expenses</t>
  </si>
  <si>
    <t xml:space="preserve">  Legal Expense</t>
  </si>
  <si>
    <t xml:space="preserve">  Total Expensed Costs</t>
  </si>
  <si>
    <t xml:space="preserve">  O&amp;M Fee</t>
  </si>
  <si>
    <t xml:space="preserve">  Contingency:</t>
  </si>
  <si>
    <t xml:space="preserve">  Carrying Interest on Project Costs</t>
  </si>
  <si>
    <t xml:space="preserve">  City Expenses</t>
  </si>
  <si>
    <t xml:space="preserve">Total Soft Cost</t>
  </si>
  <si>
    <t xml:space="preserve">Financing Cost:</t>
  </si>
  <si>
    <t xml:space="preserve">% of Fin.Cost</t>
  </si>
  <si>
    <t xml:space="preserve">  Lender's Engineer</t>
  </si>
  <si>
    <t xml:space="preserve">  Lender's Counsel</t>
  </si>
  <si>
    <t xml:space="preserve">  Debt Reserve</t>
  </si>
  <si>
    <t xml:space="preserve">  Financing Fee</t>
  </si>
  <si>
    <t xml:space="preserve">Total Financing Cost</t>
  </si>
  <si>
    <t xml:space="preserve">Total Uses of Funds</t>
  </si>
  <si>
    <t xml:space="preserve">Operating Expenses</t>
  </si>
  <si>
    <t xml:space="preserve">% of Op. Exp</t>
  </si>
  <si>
    <t xml:space="preserve">Variable Operating Cost (per year)</t>
  </si>
  <si>
    <t xml:space="preserve">$/MWh</t>
  </si>
  <si>
    <t xml:space="preserve">Major Maintenance &amp; Accrual (per year)</t>
  </si>
  <si>
    <t xml:space="preserve">Total VOM</t>
  </si>
  <si>
    <t xml:space="preserve">Fixed Operating Cost (per year)</t>
  </si>
  <si>
    <t xml:space="preserve">$/kW-yr</t>
  </si>
  <si>
    <t xml:space="preserve">Other Fixed Expenses (per year)</t>
  </si>
  <si>
    <t xml:space="preserve">Total Fixed Cost (per year)</t>
  </si>
  <si>
    <t xml:space="preserve">Total Expenses (per year)</t>
  </si>
  <si>
    <t xml:space="preserve">Summary ($/kW)</t>
  </si>
  <si>
    <t xml:space="preserve">% of All-in-Cost</t>
  </si>
  <si>
    <t xml:space="preserve">Turbine Cost</t>
  </si>
  <si>
    <t xml:space="preserve">EPC Cost</t>
  </si>
  <si>
    <t xml:space="preserve">Soft Cost</t>
  </si>
  <si>
    <t xml:space="preserve">Financing Cost</t>
  </si>
  <si>
    <t xml:space="preserve">All-in-Capital Cost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</si>
</sst>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"/>
    <numFmt numFmtId="166" formatCode="_(* #,##0.00_);_(* \(#,##0.00\);_(* \-??_);_(@_)"/>
    <numFmt numFmtId="167" formatCode="_(* #,##0_);_(* \(#,##0\);_(* \-??_);_(@_)"/>
    <numFmt numFmtId="168" formatCode="_(* #,##0.0_);_(* \(#,##0.0\);_(* \-??_);_(@_)"/>
    <numFmt numFmtId="169" formatCode="0%"/>
    <numFmt numFmtId="170" formatCode="0.0%"/>
    <numFmt numFmtId="171" formatCode="0.00"/>
    <numFmt numFmtId="172" formatCode="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</font>
    <font>
      <i val="true"/>
      <sz val="9"/>
      <name val="Times New Roman"/>
      <family val="1"/>
    </font>
    <font>
      <i val="true"/>
      <u val="single"/>
      <sz val="10"/>
      <name val="Times New Roman"/>
      <family val="1"/>
    </font>
    <font>
      <i val="true"/>
      <sz val="10"/>
      <name val="Times New Roman"/>
      <family val="1"/>
    </font>
    <font>
      <u val="single"/>
      <sz val="9"/>
      <name val="Times New Roman"/>
      <family val="1"/>
    </font>
    <font>
      <u val="single"/>
      <sz val="10"/>
      <name val="Times New Roman"/>
      <family val="1"/>
    </font>
    <font>
      <b val="true"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0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1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1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0" borderId="8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2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2" borderId="8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13.7"/>
    <col collapsed="false" customWidth="true" hidden="false" outlineLevel="0" max="3" min="3" style="1" width="15.41"/>
    <col collapsed="false" customWidth="true" hidden="false" outlineLevel="0" max="4" min="4" style="1" width="13.7"/>
    <col collapsed="false" customWidth="true" hidden="false" outlineLevel="0" max="5" min="5" style="1" width="15.41"/>
    <col collapsed="false" customWidth="true" hidden="false" outlineLevel="0" max="6" min="6" style="1" width="13.7"/>
    <col collapsed="false" customWidth="true" hidden="false" outlineLevel="0" max="7" min="7" style="1" width="15.41"/>
    <col collapsed="false" customWidth="true" hidden="false" outlineLevel="0" max="8" min="8" style="1" width="13.7"/>
    <col collapsed="false" customWidth="true" hidden="false" outlineLevel="0" max="9" min="9" style="1" width="15.41"/>
    <col collapsed="false" customWidth="true" hidden="false" outlineLevel="0" max="10" min="10" style="1" width="13.7"/>
    <col collapsed="false" customWidth="true" hidden="false" outlineLevel="0" max="11" min="11" style="1" width="15.41"/>
    <col collapsed="false" customWidth="true" hidden="false" outlineLevel="0" max="12" min="12" style="1" width="13.7"/>
    <col collapsed="false" customWidth="true" hidden="false" outlineLevel="0" max="13" min="13" style="1" width="15.41"/>
    <col collapsed="false" customWidth="true" hidden="false" outlineLevel="0" max="14" min="14" style="1" width="13.7"/>
    <col collapsed="false" customWidth="true" hidden="false" outlineLevel="0" max="15" min="15" style="1" width="15.41"/>
    <col collapsed="false" customWidth="true" hidden="false" outlineLevel="0" max="16" min="16" style="1" width="14.99"/>
    <col collapsed="false" customWidth="true" hidden="false" outlineLevel="0" max="17" min="17" style="1" width="15.41"/>
    <col collapsed="false" customWidth="true" hidden="false" outlineLevel="0" max="18" min="18" style="1" width="13.7"/>
    <col collapsed="false" customWidth="true" hidden="false" outlineLevel="0" max="19" min="19" style="1" width="15.41"/>
    <col collapsed="false" customWidth="true" hidden="false" outlineLevel="0" max="20" min="20" style="1" width="13.7"/>
    <col collapsed="false" customWidth="true" hidden="false" outlineLevel="0" max="21" min="21" style="1" width="15.41"/>
    <col collapsed="false" customWidth="true" hidden="false" outlineLevel="0" max="22" min="22" style="1" width="13.7"/>
    <col collapsed="false" customWidth="true" hidden="false" outlineLevel="0" max="23" min="23" style="1" width="15.41"/>
    <col collapsed="false" customWidth="true" hidden="false" outlineLevel="0" max="57" min="24" style="1" width="13.7"/>
    <col collapsed="false" customWidth="false" hidden="false" outlineLevel="0" max="257" min="58" style="1" width="9.14"/>
  </cols>
  <sheetData>
    <row r="1" customFormat="false" ht="18.75" hidden="false" customHeight="false" outlineLevel="0" collapsed="false">
      <c r="A1" s="2" t="s">
        <v>0</v>
      </c>
    </row>
    <row r="2" customFormat="false" ht="12.75" hidden="false" customHeight="false" outlineLevel="0" collapsed="false">
      <c r="P2" s="3" t="s">
        <v>1</v>
      </c>
    </row>
    <row r="3" customFormat="false" ht="12.75" hidden="false" customHeight="false" outlineLevel="0" collapsed="false">
      <c r="B3" s="4" t="s">
        <v>2</v>
      </c>
      <c r="C3" s="4"/>
      <c r="D3" s="4" t="s">
        <v>3</v>
      </c>
      <c r="E3" s="4"/>
      <c r="F3" s="4" t="s">
        <v>4</v>
      </c>
      <c r="G3" s="4"/>
      <c r="H3" s="4" t="s">
        <v>5</v>
      </c>
      <c r="I3" s="4"/>
      <c r="J3" s="4" t="s">
        <v>6</v>
      </c>
      <c r="K3" s="4"/>
      <c r="L3" s="4" t="s">
        <v>7</v>
      </c>
      <c r="M3" s="4"/>
      <c r="N3" s="4" t="s">
        <v>8</v>
      </c>
      <c r="O3" s="4"/>
      <c r="P3" s="4" t="s">
        <v>9</v>
      </c>
      <c r="Q3" s="4"/>
      <c r="R3" s="4" t="s">
        <v>10</v>
      </c>
      <c r="S3" s="4"/>
      <c r="T3" s="4" t="s">
        <v>11</v>
      </c>
      <c r="U3" s="4"/>
      <c r="V3" s="4" t="s">
        <v>12</v>
      </c>
      <c r="W3" s="4"/>
    </row>
    <row r="5" customFormat="false" ht="12.75" hidden="false" customHeight="false" outlineLevel="0" collapsed="false">
      <c r="A5" s="5" t="s">
        <v>13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7"/>
    </row>
    <row r="6" customFormat="false" ht="12.75" hidden="false" customHeight="false" outlineLevel="0" collapsed="false">
      <c r="A6" s="8" t="s">
        <v>14</v>
      </c>
      <c r="B6" s="9" t="s">
        <v>15</v>
      </c>
      <c r="C6" s="9"/>
      <c r="D6" s="9" t="s">
        <v>16</v>
      </c>
      <c r="E6" s="9"/>
      <c r="F6" s="9" t="s">
        <v>17</v>
      </c>
      <c r="G6" s="9"/>
      <c r="H6" s="9" t="s">
        <v>18</v>
      </c>
      <c r="I6" s="9"/>
      <c r="J6" s="9" t="s">
        <v>19</v>
      </c>
      <c r="K6" s="9"/>
      <c r="L6" s="9" t="s">
        <v>16</v>
      </c>
      <c r="M6" s="9"/>
      <c r="N6" s="9" t="s">
        <v>20</v>
      </c>
      <c r="O6" s="9"/>
      <c r="P6" s="9" t="s">
        <v>21</v>
      </c>
      <c r="Q6" s="9"/>
      <c r="R6" s="9" t="s">
        <v>21</v>
      </c>
      <c r="S6" s="9"/>
      <c r="T6" s="9" t="s">
        <v>21</v>
      </c>
      <c r="U6" s="9"/>
      <c r="V6" s="9" t="s">
        <v>21</v>
      </c>
      <c r="W6" s="10"/>
      <c r="X6" s="11"/>
      <c r="Y6" s="11"/>
      <c r="Z6" s="11"/>
    </row>
    <row r="7" customFormat="false" ht="12.75" hidden="false" customHeight="false" outlineLevel="0" collapsed="false">
      <c r="A7" s="8" t="s">
        <v>22</v>
      </c>
      <c r="B7" s="9" t="n">
        <v>4</v>
      </c>
      <c r="C7" s="9"/>
      <c r="D7" s="9" t="n">
        <v>6</v>
      </c>
      <c r="E7" s="9"/>
      <c r="F7" s="9" t="n">
        <v>6</v>
      </c>
      <c r="G7" s="9"/>
      <c r="H7" s="9" t="n">
        <v>3</v>
      </c>
      <c r="I7" s="9"/>
      <c r="J7" s="9" t="n">
        <v>4</v>
      </c>
      <c r="K7" s="9"/>
      <c r="L7" s="9" t="n">
        <v>8</v>
      </c>
      <c r="M7" s="9"/>
      <c r="N7" s="9" t="n">
        <f aca="false">SUM(B7:L7)</f>
        <v>31</v>
      </c>
      <c r="O7" s="9"/>
      <c r="P7" s="9" t="n">
        <v>24</v>
      </c>
      <c r="Q7" s="9"/>
      <c r="R7" s="9" t="n">
        <v>5</v>
      </c>
      <c r="S7" s="9"/>
      <c r="T7" s="9" t="n">
        <v>4</v>
      </c>
      <c r="U7" s="9"/>
      <c r="V7" s="12" t="n">
        <v>3</v>
      </c>
      <c r="W7" s="10"/>
      <c r="X7" s="11"/>
      <c r="Y7" s="11"/>
      <c r="Z7" s="11"/>
    </row>
    <row r="8" customFormat="false" ht="12.75" hidden="true" customHeight="false" outlineLevel="0" collapsed="false">
      <c r="A8" s="8" t="s">
        <v>23</v>
      </c>
      <c r="B8" s="13" t="n">
        <v>497.4</v>
      </c>
      <c r="C8" s="13"/>
      <c r="D8" s="13" t="n">
        <v>503.6</v>
      </c>
      <c r="E8" s="13"/>
      <c r="F8" s="13" t="n">
        <v>430.2</v>
      </c>
      <c r="G8" s="13"/>
      <c r="H8" s="13" t="n">
        <v>535.3</v>
      </c>
      <c r="I8" s="13"/>
      <c r="J8" s="13" t="n">
        <v>514.6</v>
      </c>
      <c r="K8" s="13"/>
      <c r="L8" s="13" t="n">
        <v>665.9</v>
      </c>
      <c r="M8" s="13"/>
      <c r="N8" s="14" t="n">
        <f aca="false">SUM(B8:L8)</f>
        <v>3147</v>
      </c>
      <c r="O8" s="13"/>
      <c r="P8" s="13"/>
      <c r="Q8" s="13"/>
      <c r="R8" s="13"/>
      <c r="S8" s="13"/>
      <c r="T8" s="13"/>
      <c r="U8" s="13"/>
      <c r="V8" s="12"/>
      <c r="W8" s="15"/>
      <c r="X8" s="11"/>
      <c r="Y8" s="11"/>
      <c r="Z8" s="11"/>
    </row>
    <row r="9" customFormat="false" ht="12.75" hidden="true" customHeight="false" outlineLevel="0" collapsed="false">
      <c r="A9" s="8" t="s">
        <v>24</v>
      </c>
      <c r="B9" s="13" t="n">
        <f aca="false">B8*0.98</f>
        <v>487.452</v>
      </c>
      <c r="C9" s="13"/>
      <c r="D9" s="13" t="n">
        <f aca="false">D8*0.98</f>
        <v>493.528</v>
      </c>
      <c r="E9" s="13"/>
      <c r="F9" s="13" t="n">
        <f aca="false">F8*0.98</f>
        <v>421.596</v>
      </c>
      <c r="G9" s="13"/>
      <c r="H9" s="13" t="n">
        <f aca="false">H8*0.98</f>
        <v>524.594</v>
      </c>
      <c r="I9" s="13"/>
      <c r="J9" s="13" t="n">
        <f aca="false">J8*0.98</f>
        <v>504.308</v>
      </c>
      <c r="K9" s="13"/>
      <c r="L9" s="13" t="n">
        <f aca="false">L8*0.98</f>
        <v>652.582</v>
      </c>
      <c r="M9" s="13"/>
      <c r="N9" s="14" t="n">
        <f aca="false">SUM(B9:L9)</f>
        <v>3084.06</v>
      </c>
      <c r="O9" s="13"/>
      <c r="P9" s="13" t="n">
        <f aca="false">P8*0.98</f>
        <v>0</v>
      </c>
      <c r="Q9" s="13"/>
      <c r="R9" s="13" t="n">
        <f aca="false">R8*0.98</f>
        <v>0</v>
      </c>
      <c r="S9" s="13"/>
      <c r="T9" s="13" t="n">
        <f aca="false">T8*0.98</f>
        <v>0</v>
      </c>
      <c r="U9" s="13"/>
      <c r="V9" s="13" t="n">
        <f aca="false">V8*0.98</f>
        <v>0</v>
      </c>
      <c r="W9" s="15"/>
      <c r="X9" s="11"/>
      <c r="Y9" s="11"/>
      <c r="Z9" s="11"/>
    </row>
    <row r="10" customFormat="false" ht="13.5" hidden="false" customHeight="false" outlineLevel="0" collapsed="false">
      <c r="A10" s="8" t="s">
        <v>25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  <c r="O10" s="13"/>
      <c r="P10" s="13" t="n">
        <v>48.5</v>
      </c>
      <c r="Q10" s="13"/>
      <c r="R10" s="13" t="n">
        <v>46</v>
      </c>
      <c r="S10" s="13"/>
      <c r="T10" s="13" t="n">
        <v>48.5</v>
      </c>
      <c r="U10" s="13"/>
      <c r="V10" s="13" t="n">
        <f aca="false">V11/V7</f>
        <v>46.1</v>
      </c>
      <c r="W10" s="15"/>
      <c r="X10" s="11"/>
      <c r="Y10" s="11"/>
      <c r="Z10" s="11"/>
    </row>
    <row r="11" customFormat="false" ht="13.5" hidden="false" customHeight="false" outlineLevel="0" collapsed="false">
      <c r="A11" s="8" t="s">
        <v>26</v>
      </c>
      <c r="B11" s="14" t="n">
        <v>458</v>
      </c>
      <c r="C11" s="14"/>
      <c r="D11" s="14" t="n">
        <v>442</v>
      </c>
      <c r="E11" s="14"/>
      <c r="F11" s="14" t="n">
        <v>367</v>
      </c>
      <c r="G11" s="14"/>
      <c r="H11" s="14" t="n">
        <v>510</v>
      </c>
      <c r="I11" s="14"/>
      <c r="J11" s="14" t="n">
        <v>470</v>
      </c>
      <c r="K11" s="14"/>
      <c r="L11" s="14" t="n">
        <v>608</v>
      </c>
      <c r="M11" s="14"/>
      <c r="N11" s="14" t="n">
        <f aca="false">SUM(B11:L11)</f>
        <v>2855</v>
      </c>
      <c r="O11" s="14"/>
      <c r="P11" s="14" t="n">
        <f aca="false">P7*P10</f>
        <v>1164</v>
      </c>
      <c r="Q11" s="14"/>
      <c r="R11" s="14" t="n">
        <f aca="false">R7*R10</f>
        <v>230</v>
      </c>
      <c r="S11" s="14"/>
      <c r="T11" s="14" t="n">
        <f aca="false">T7*T10</f>
        <v>194</v>
      </c>
      <c r="U11" s="14"/>
      <c r="V11" s="16" t="n">
        <v>138.3</v>
      </c>
      <c r="W11" s="17"/>
      <c r="X11" s="11"/>
      <c r="Y11" s="11"/>
      <c r="Z11" s="11"/>
    </row>
    <row r="12" customFormat="false" ht="13.5" hidden="true" customHeight="false" outlineLevel="0" collapsed="false">
      <c r="A12" s="8" t="s">
        <v>27</v>
      </c>
      <c r="B12" s="13" t="n">
        <f aca="false">B11*0.98</f>
        <v>448.84</v>
      </c>
      <c r="C12" s="13"/>
      <c r="D12" s="13" t="n">
        <f aca="false">D11*0.98</f>
        <v>433.16</v>
      </c>
      <c r="E12" s="13"/>
      <c r="F12" s="13" t="n">
        <f aca="false">F11*0.98</f>
        <v>359.66</v>
      </c>
      <c r="G12" s="13"/>
      <c r="H12" s="13" t="n">
        <f aca="false">H11*0.98</f>
        <v>499.8</v>
      </c>
      <c r="I12" s="13"/>
      <c r="J12" s="13" t="n">
        <f aca="false">J11*0.98</f>
        <v>460.6</v>
      </c>
      <c r="K12" s="13"/>
      <c r="L12" s="13" t="n">
        <f aca="false">L11*0.98</f>
        <v>595.84</v>
      </c>
      <c r="M12" s="13"/>
      <c r="N12" s="14" t="n">
        <f aca="false">SUM(B12:L12)</f>
        <v>2797.9</v>
      </c>
      <c r="O12" s="13"/>
      <c r="P12" s="13"/>
      <c r="Q12" s="13"/>
      <c r="R12" s="13"/>
      <c r="S12" s="13"/>
      <c r="T12" s="13"/>
      <c r="U12" s="13"/>
      <c r="V12" s="12" t="n">
        <v>130.7</v>
      </c>
      <c r="W12" s="15"/>
      <c r="X12" s="11"/>
      <c r="Y12" s="11"/>
      <c r="Z12" s="11"/>
    </row>
    <row r="13" customFormat="false" ht="12.75" hidden="false" customHeight="false" outlineLevel="0" collapsed="false">
      <c r="A13" s="18" t="s">
        <v>28</v>
      </c>
      <c r="B13" s="19" t="n">
        <v>11411</v>
      </c>
      <c r="C13" s="19"/>
      <c r="D13" s="19" t="n">
        <v>12064</v>
      </c>
      <c r="E13" s="19"/>
      <c r="F13" s="19" t="n">
        <v>12228</v>
      </c>
      <c r="G13" s="19"/>
      <c r="H13" s="19" t="n">
        <v>10904</v>
      </c>
      <c r="I13" s="19"/>
      <c r="J13" s="19" t="n">
        <v>11735</v>
      </c>
      <c r="K13" s="19"/>
      <c r="L13" s="19" t="n">
        <v>11973</v>
      </c>
      <c r="M13" s="19"/>
      <c r="N13" s="19" t="s">
        <v>20</v>
      </c>
      <c r="O13" s="19"/>
      <c r="P13" s="19" t="n">
        <v>9435</v>
      </c>
      <c r="Q13" s="19"/>
      <c r="R13" s="19" t="n">
        <v>10915</v>
      </c>
      <c r="S13" s="19"/>
      <c r="T13" s="19" t="n">
        <v>9332</v>
      </c>
      <c r="U13" s="19"/>
      <c r="V13" s="20" t="n">
        <v>10329</v>
      </c>
      <c r="W13" s="21"/>
      <c r="X13" s="11"/>
      <c r="Y13" s="11"/>
      <c r="Z13" s="11"/>
    </row>
    <row r="14" customFormat="false" ht="12.75" hidden="false" customHeight="false" outlineLevel="0" collapsed="false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11"/>
      <c r="W14" s="22"/>
      <c r="X14" s="11"/>
      <c r="Y14" s="11"/>
      <c r="Z14" s="11"/>
    </row>
    <row r="15" customFormat="false" ht="12.75" hidden="false" customHeight="false" outlineLevel="0" collapsed="false">
      <c r="A15" s="5" t="s">
        <v>29</v>
      </c>
      <c r="B15" s="23"/>
      <c r="C15" s="24" t="s">
        <v>30</v>
      </c>
      <c r="D15" s="23"/>
      <c r="E15" s="24" t="s">
        <v>30</v>
      </c>
      <c r="F15" s="23"/>
      <c r="G15" s="24" t="s">
        <v>30</v>
      </c>
      <c r="H15" s="23"/>
      <c r="I15" s="24" t="s">
        <v>30</v>
      </c>
      <c r="J15" s="23"/>
      <c r="K15" s="24" t="s">
        <v>30</v>
      </c>
      <c r="L15" s="23"/>
      <c r="M15" s="24" t="s">
        <v>30</v>
      </c>
      <c r="N15" s="23"/>
      <c r="O15" s="24" t="s">
        <v>30</v>
      </c>
      <c r="P15" s="23"/>
      <c r="Q15" s="24" t="s">
        <v>30</v>
      </c>
      <c r="R15" s="23"/>
      <c r="S15" s="24" t="s">
        <v>30</v>
      </c>
      <c r="T15" s="23"/>
      <c r="U15" s="24" t="s">
        <v>30</v>
      </c>
      <c r="V15" s="23"/>
      <c r="W15" s="25" t="s">
        <v>30</v>
      </c>
      <c r="X15" s="11"/>
      <c r="Y15" s="11"/>
      <c r="Z15" s="11"/>
    </row>
    <row r="16" customFormat="false" ht="12.75" hidden="false" customHeight="false" outlineLevel="0" collapsed="false">
      <c r="A16" s="26" t="s">
        <v>31</v>
      </c>
      <c r="B16" s="27" t="n">
        <v>72614.406</v>
      </c>
      <c r="C16" s="28" t="n">
        <f aca="false">B16/$B$38</f>
        <v>0.61440106447981</v>
      </c>
      <c r="D16" s="27" t="n">
        <v>101629.108</v>
      </c>
      <c r="E16" s="28" t="n">
        <f aca="false">D16/$D$38</f>
        <v>0.69281317311791</v>
      </c>
      <c r="F16" s="27" t="n">
        <v>82754.59</v>
      </c>
      <c r="G16" s="28" t="n">
        <f aca="false">F16/$F$38</f>
        <v>0.59555710971547</v>
      </c>
      <c r="H16" s="27" t="n">
        <v>93580</v>
      </c>
      <c r="I16" s="28" t="n">
        <f aca="false">H16/$H$38</f>
        <v>0.601060746970652</v>
      </c>
      <c r="J16" s="27" t="n">
        <v>86219.301</v>
      </c>
      <c r="K16" s="28" t="n">
        <f aca="false">J16/$J$38</f>
        <v>0.586116126086062</v>
      </c>
      <c r="L16" s="27" t="n">
        <v>142064.94</v>
      </c>
      <c r="M16" s="28" t="n">
        <f aca="false">L16/$L$38</f>
        <v>0.597909106363448</v>
      </c>
      <c r="N16" s="27" t="n">
        <f aca="false">SUM(B16:L16)</f>
        <v>578865.43494822</v>
      </c>
      <c r="O16" s="28" t="n">
        <f aca="false">N16/$N$38</f>
        <v>0.613053513610021</v>
      </c>
      <c r="P16" s="27" t="n">
        <v>0</v>
      </c>
      <c r="Q16" s="28" t="n">
        <f aca="false">P16/$P$38</f>
        <v>0</v>
      </c>
      <c r="R16" s="27" t="n">
        <v>71506</v>
      </c>
      <c r="S16" s="28" t="n">
        <f aca="false">R16/$R$38</f>
        <v>0.57072392050443</v>
      </c>
      <c r="T16" s="27" t="n">
        <v>56048</v>
      </c>
      <c r="U16" s="28" t="n">
        <f aca="false">T16/$T$38</f>
        <v>0.574068194155665</v>
      </c>
      <c r="V16" s="27" t="n">
        <f aca="false">41850+186+708+621</f>
        <v>43365</v>
      </c>
      <c r="W16" s="29" t="n">
        <f aca="false">V16/$V$38</f>
        <v>0.593102154245088</v>
      </c>
      <c r="X16" s="27"/>
      <c r="Y16" s="27"/>
      <c r="Z16" s="27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</row>
    <row r="17" customFormat="false" ht="12.75" hidden="false" customHeight="false" outlineLevel="0" collapsed="false">
      <c r="A17" s="26" t="s">
        <v>32</v>
      </c>
      <c r="B17" s="27" t="n">
        <v>8885.247</v>
      </c>
      <c r="C17" s="28" t="n">
        <f aca="false">B17/$B$38</f>
        <v>0.0751793688839931</v>
      </c>
      <c r="D17" s="27" t="n">
        <v>10286.721</v>
      </c>
      <c r="E17" s="28" t="n">
        <f aca="false">D17/$D$38</f>
        <v>0.0701253406355651</v>
      </c>
      <c r="F17" s="27" t="n">
        <v>19228.133</v>
      </c>
      <c r="G17" s="28" t="n">
        <f aca="false">F17/$F$38</f>
        <v>0.138378442992765</v>
      </c>
      <c r="H17" s="27" t="n">
        <v>5885.811</v>
      </c>
      <c r="I17" s="28" t="n">
        <f aca="false">H17/$H$38</f>
        <v>0.0378043380656987</v>
      </c>
      <c r="J17" s="27" t="n">
        <v>4440.534</v>
      </c>
      <c r="K17" s="28" t="n">
        <f aca="false">J17/$J$38</f>
        <v>0.0301866119957693</v>
      </c>
      <c r="L17" s="27" t="n">
        <v>5916.048</v>
      </c>
      <c r="M17" s="28" t="n">
        <f aca="false">L17/$L$38</f>
        <v>0.0248988875994546</v>
      </c>
      <c r="N17" s="27" t="n">
        <f aca="false">SUM(B17:L17)</f>
        <v>54642.8456741026</v>
      </c>
      <c r="O17" s="28" t="n">
        <f aca="false">N17/$N$38</f>
        <v>0.0578700791439641</v>
      </c>
      <c r="P17" s="27" t="n">
        <v>0</v>
      </c>
      <c r="Q17" s="28" t="n">
        <f aca="false">P17/$P$38</f>
        <v>0</v>
      </c>
      <c r="R17" s="27" t="n">
        <v>0</v>
      </c>
      <c r="S17" s="28" t="n">
        <f aca="false">R17/$R$38</f>
        <v>0</v>
      </c>
      <c r="T17" s="27" t="n">
        <v>0</v>
      </c>
      <c r="U17" s="28" t="n">
        <f aca="false">T17/$T$38</f>
        <v>0</v>
      </c>
      <c r="V17" s="27" t="n">
        <v>0</v>
      </c>
      <c r="W17" s="29" t="n">
        <f aca="false">V17/$V$38</f>
        <v>0</v>
      </c>
      <c r="X17" s="27"/>
      <c r="Y17" s="27"/>
      <c r="Z17" s="27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</row>
    <row r="18" customFormat="false" ht="12.75" hidden="false" customHeight="false" outlineLevel="0" collapsed="false">
      <c r="A18" s="26" t="s">
        <v>33</v>
      </c>
      <c r="B18" s="27" t="n">
        <v>32943.416</v>
      </c>
      <c r="C18" s="28" t="n">
        <f aca="false">B18/$B$38</f>
        <v>0.278739040542468</v>
      </c>
      <c r="D18" s="27" t="n">
        <v>29262.011</v>
      </c>
      <c r="E18" s="28" t="n">
        <f aca="false">D18/$D$38</f>
        <v>0.199481301092608</v>
      </c>
      <c r="F18" s="27" t="n">
        <v>33531.644</v>
      </c>
      <c r="G18" s="28" t="n">
        <f aca="false">F18/$F$38</f>
        <v>0.241316028327227</v>
      </c>
      <c r="H18" s="27" t="n">
        <v>30385.6</v>
      </c>
      <c r="I18" s="28" t="n">
        <f aca="false">H18/$H$38</f>
        <v>0.19516554213669</v>
      </c>
      <c r="J18" s="27" t="n">
        <v>24230.498</v>
      </c>
      <c r="K18" s="28" t="n">
        <f aca="false">J18/$J$38</f>
        <v>0.164718171641128</v>
      </c>
      <c r="L18" s="27" t="n">
        <v>46656.594</v>
      </c>
      <c r="M18" s="28" t="n">
        <f aca="false">L18/$L$38</f>
        <v>0.196363736362414</v>
      </c>
      <c r="N18" s="27" t="n">
        <f aca="false">SUM(B18:L18)</f>
        <v>197010.842420084</v>
      </c>
      <c r="O18" s="28" t="n">
        <f aca="false">N18/$N$38</f>
        <v>0.208646400135648</v>
      </c>
      <c r="P18" s="27" t="n">
        <v>0</v>
      </c>
      <c r="Q18" s="28" t="n">
        <f aca="false">P18/$P$38</f>
        <v>0</v>
      </c>
      <c r="R18" s="27" t="n">
        <v>39642</v>
      </c>
      <c r="S18" s="28" t="n">
        <f aca="false">R18/$R$38</f>
        <v>0.316401947481842</v>
      </c>
      <c r="T18" s="27" t="n">
        <v>27189</v>
      </c>
      <c r="U18" s="28" t="n">
        <f aca="false">T18/$T$38</f>
        <v>0.27848166091383</v>
      </c>
      <c r="V18" s="27" t="n">
        <f aca="false">21192.195-960</f>
        <v>20232.195</v>
      </c>
      <c r="W18" s="29" t="n">
        <f aca="false">V18/$V$38</f>
        <v>0.276715287434722</v>
      </c>
      <c r="X18" s="27"/>
      <c r="Y18" s="27"/>
      <c r="Z18" s="27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</row>
    <row r="19" customFormat="false" ht="12.75" hidden="false" customHeight="false" outlineLevel="0" collapsed="false">
      <c r="A19" s="8" t="s">
        <v>34</v>
      </c>
      <c r="B19" s="27" t="n">
        <v>1317.747</v>
      </c>
      <c r="C19" s="28" t="n">
        <f aca="false">B19/$B$38</f>
        <v>0.0111496492791675</v>
      </c>
      <c r="D19" s="27" t="n">
        <v>787.8</v>
      </c>
      <c r="E19" s="28" t="n">
        <f aca="false">D19/$D$38</f>
        <v>0.0053704910780314</v>
      </c>
      <c r="F19" s="27" t="n">
        <v>813.05</v>
      </c>
      <c r="G19" s="28" t="n">
        <f aca="false">F19/$F$38</f>
        <v>0.00585124895252532</v>
      </c>
      <c r="H19" s="27" t="n">
        <v>1247.007</v>
      </c>
      <c r="I19" s="28" t="n">
        <f aca="false">H19/$H$38</f>
        <v>0.00800947808182979</v>
      </c>
      <c r="J19" s="27" t="n">
        <v>1172.731</v>
      </c>
      <c r="K19" s="28" t="n">
        <f aca="false">J19/$J$38</f>
        <v>0.0079721888566579</v>
      </c>
      <c r="L19" s="27" t="n">
        <v>1253.881</v>
      </c>
      <c r="M19" s="28" t="n">
        <f aca="false">L19/$L$38</f>
        <v>0.00527721243676382</v>
      </c>
      <c r="N19" s="27" t="n">
        <f aca="false">SUM(B19:L19)</f>
        <v>6592.25435305625</v>
      </c>
      <c r="O19" s="28" t="n">
        <f aca="false">N19/$N$38</f>
        <v>0.00698159615302233</v>
      </c>
      <c r="P19" s="27" t="n">
        <v>0</v>
      </c>
      <c r="Q19" s="28" t="n">
        <f aca="false">P19/$P$38</f>
        <v>0</v>
      </c>
      <c r="R19" s="27" t="n">
        <v>1543</v>
      </c>
      <c r="S19" s="28" t="n">
        <f aca="false">R19/$R$38</f>
        <v>0.0123154282065608</v>
      </c>
      <c r="T19" s="27" t="n">
        <v>1320</v>
      </c>
      <c r="U19" s="28" t="n">
        <f aca="false">T19/$T$38</f>
        <v>0.0135200188460869</v>
      </c>
      <c r="V19" s="27" t="n">
        <v>0</v>
      </c>
      <c r="W19" s="29" t="n">
        <f aca="false">V19/$V$38</f>
        <v>0</v>
      </c>
      <c r="X19" s="27"/>
      <c r="Y19" s="27"/>
      <c r="Z19" s="27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</row>
    <row r="20" customFormat="false" ht="12.75" hidden="false" customHeight="false" outlineLevel="0" collapsed="false">
      <c r="A20" s="8" t="s">
        <v>35</v>
      </c>
      <c r="B20" s="27" t="n">
        <v>0</v>
      </c>
      <c r="C20" s="28" t="n">
        <f aca="false">B20/$B$38</f>
        <v>0</v>
      </c>
      <c r="D20" s="27" t="n">
        <v>981</v>
      </c>
      <c r="E20" s="28" t="n">
        <f aca="false">D20/$D$38</f>
        <v>0.00668754981917847</v>
      </c>
      <c r="F20" s="27" t="n">
        <v>0</v>
      </c>
      <c r="G20" s="28" t="n">
        <f aca="false">F20/$F$38</f>
        <v>0</v>
      </c>
      <c r="H20" s="27" t="n">
        <v>750</v>
      </c>
      <c r="I20" s="28" t="n">
        <f aca="false">H20/$H$38</f>
        <v>0.00481722120354765</v>
      </c>
      <c r="J20" s="27" t="n">
        <v>1500</v>
      </c>
      <c r="K20" s="28" t="n">
        <f aca="false">J20/$J$38</f>
        <v>0.0101969533379666</v>
      </c>
      <c r="L20" s="27" t="n">
        <v>6500</v>
      </c>
      <c r="M20" s="28" t="n">
        <f aca="false">L20/$L$38</f>
        <v>0.027356567998849</v>
      </c>
      <c r="N20" s="27" t="n">
        <f aca="false">SUM(B20:L20)</f>
        <v>9731.02170172436</v>
      </c>
      <c r="O20" s="28" t="n">
        <f aca="false">N20/$N$38</f>
        <v>0.0103057406524733</v>
      </c>
      <c r="P20" s="27" t="n">
        <v>0</v>
      </c>
      <c r="Q20" s="28" t="n">
        <f aca="false">P20/$P$38</f>
        <v>0</v>
      </c>
      <c r="R20" s="27" t="n">
        <v>0</v>
      </c>
      <c r="S20" s="28" t="n">
        <f aca="false">R20/$R$38</f>
        <v>0</v>
      </c>
      <c r="T20" s="27" t="n">
        <v>0</v>
      </c>
      <c r="U20" s="28" t="n">
        <f aca="false">T20/$T$38</f>
        <v>0</v>
      </c>
      <c r="V20" s="27" t="n">
        <v>0</v>
      </c>
      <c r="W20" s="29" t="n">
        <f aca="false">V20/$V$38</f>
        <v>0</v>
      </c>
      <c r="X20" s="27"/>
      <c r="Y20" s="27"/>
      <c r="Z20" s="27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</row>
    <row r="21" customFormat="false" ht="12.75" hidden="false" customHeight="false" outlineLevel="0" collapsed="false">
      <c r="A21" s="26" t="s">
        <v>36</v>
      </c>
      <c r="B21" s="27" t="n">
        <v>1972.489</v>
      </c>
      <c r="C21" s="28" t="n">
        <f aca="false">B21/$B$38</f>
        <v>0.0166895166955537</v>
      </c>
      <c r="D21" s="27" t="n">
        <v>3507.82</v>
      </c>
      <c r="E21" s="28" t="n">
        <f aca="false">D21/$D$38</f>
        <v>0.023913069323864</v>
      </c>
      <c r="F21" s="27" t="n">
        <v>2150.807</v>
      </c>
      <c r="G21" s="28" t="n">
        <f aca="false">F21/$F$38</f>
        <v>0.0154786387132823</v>
      </c>
      <c r="H21" s="27" t="n">
        <v>2200</v>
      </c>
      <c r="I21" s="28" t="n">
        <f aca="false">H21/$H$38</f>
        <v>0.0141305155304064</v>
      </c>
      <c r="J21" s="27" t="n">
        <v>5000</v>
      </c>
      <c r="K21" s="28" t="n">
        <f aca="false">J21/$J$38</f>
        <v>0.0339898444598885</v>
      </c>
      <c r="L21" s="27" t="n">
        <v>1216.382</v>
      </c>
      <c r="M21" s="28" t="n">
        <f aca="false">L21/$L$38</f>
        <v>0.00511939029162708</v>
      </c>
      <c r="N21" s="27" t="n">
        <f aca="false">SUM(B21:L21)</f>
        <v>16047.6022015847</v>
      </c>
      <c r="O21" s="28" t="n">
        <f aca="false">N21/$N$38</f>
        <v>0.0169953815182927</v>
      </c>
      <c r="P21" s="27" t="n">
        <v>0</v>
      </c>
      <c r="Q21" s="28" t="n">
        <f aca="false">P21/$P$38</f>
        <v>0</v>
      </c>
      <c r="R21" s="27" t="n">
        <v>1335</v>
      </c>
      <c r="S21" s="28" t="n">
        <f aca="false">R21/$R$38</f>
        <v>0.0106552797509777</v>
      </c>
      <c r="T21" s="27" t="n">
        <v>2000</v>
      </c>
      <c r="U21" s="28" t="n">
        <f aca="false">T21/$T$38</f>
        <v>0.0204848770395256</v>
      </c>
      <c r="V21" s="27" t="n">
        <v>0</v>
      </c>
      <c r="W21" s="29" t="n">
        <f aca="false">V21/$V$38</f>
        <v>0</v>
      </c>
      <c r="X21" s="27"/>
      <c r="Y21" s="27"/>
      <c r="Z21" s="27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</row>
    <row r="22" customFormat="false" ht="12.75" hidden="false" customHeight="false" outlineLevel="0" collapsed="false">
      <c r="A22" s="8" t="s">
        <v>37</v>
      </c>
      <c r="B22" s="27" t="n">
        <v>225.949</v>
      </c>
      <c r="C22" s="28" t="n">
        <f aca="false">B22/$B$38</f>
        <v>0.00191178739543981</v>
      </c>
      <c r="D22" s="27" t="n">
        <v>100</v>
      </c>
      <c r="E22" s="28" t="n">
        <f aca="false">D22/$D$38</f>
        <v>0.000681707422953972</v>
      </c>
      <c r="F22" s="27" t="n">
        <v>100</v>
      </c>
      <c r="G22" s="28" t="n">
        <f aca="false">F22/$F$38</f>
        <v>0.000719666558332861</v>
      </c>
      <c r="H22" s="27" t="n">
        <v>1750</v>
      </c>
      <c r="I22" s="28" t="n">
        <f aca="false">H22/$H$38</f>
        <v>0.0112401828082778</v>
      </c>
      <c r="J22" s="27" t="n">
        <v>50</v>
      </c>
      <c r="K22" s="28" t="n">
        <f aca="false">J22/$J$38</f>
        <v>0.000339898444598885</v>
      </c>
      <c r="L22" s="27" t="n">
        <v>500</v>
      </c>
      <c r="M22" s="28" t="n">
        <f aca="false">L22/$L$38</f>
        <v>0.00210435138452685</v>
      </c>
      <c r="N22" s="27" t="n">
        <f aca="false">SUM(B22:L22)</f>
        <v>2725.96389324263</v>
      </c>
      <c r="O22" s="28" t="n">
        <f aca="false">N22/$N$38</f>
        <v>0.00288696066794165</v>
      </c>
      <c r="P22" s="27" t="n">
        <v>0</v>
      </c>
      <c r="Q22" s="28" t="n">
        <f aca="false">P22/$P$38</f>
        <v>0</v>
      </c>
      <c r="R22" s="27" t="n">
        <v>0</v>
      </c>
      <c r="S22" s="28" t="n">
        <f aca="false">R22/$R$38</f>
        <v>0</v>
      </c>
      <c r="T22" s="27" t="n">
        <v>0</v>
      </c>
      <c r="U22" s="28" t="n">
        <f aca="false">T22/$T$38</f>
        <v>0</v>
      </c>
      <c r="V22" s="27" t="n">
        <v>0</v>
      </c>
      <c r="W22" s="29" t="n">
        <f aca="false">V22/$V$38</f>
        <v>0</v>
      </c>
      <c r="X22" s="27"/>
      <c r="Y22" s="27"/>
      <c r="Z22" s="27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</row>
    <row r="23" customFormat="false" ht="12.75" hidden="false" customHeight="false" outlineLevel="0" collapsed="false">
      <c r="A23" s="26" t="s">
        <v>38</v>
      </c>
      <c r="B23" s="27" t="n">
        <v>228.051</v>
      </c>
      <c r="C23" s="28" t="n">
        <f aca="false">B23/$B$38</f>
        <v>0.0019295727235679</v>
      </c>
      <c r="D23" s="27" t="n">
        <v>136.036</v>
      </c>
      <c r="E23" s="28" t="n">
        <f aca="false">D23/$D$38</f>
        <v>0.000927367509889666</v>
      </c>
      <c r="F23" s="27" t="n">
        <v>375.016</v>
      </c>
      <c r="G23" s="28" t="n">
        <f aca="false">F23/$F$38</f>
        <v>0.00269886474039756</v>
      </c>
      <c r="H23" s="27" t="n">
        <v>1000</v>
      </c>
      <c r="I23" s="28" t="n">
        <f aca="false">H23/$H$38</f>
        <v>0.0064229616047302</v>
      </c>
      <c r="J23" s="27" t="n">
        <v>1000</v>
      </c>
      <c r="K23" s="28" t="n">
        <f aca="false">J23/$J$38</f>
        <v>0.0067979688919777</v>
      </c>
      <c r="L23" s="27" t="n">
        <v>1500</v>
      </c>
      <c r="M23" s="28" t="n">
        <f aca="false">L23/$L$38</f>
        <v>0.00631305415358055</v>
      </c>
      <c r="N23" s="27" t="n">
        <f aca="false">SUM(B23:L23)</f>
        <v>4239.12177673547</v>
      </c>
      <c r="O23" s="28" t="n">
        <f aca="false">N23/$N$38</f>
        <v>0.00448948640383218</v>
      </c>
      <c r="P23" s="27" t="n">
        <v>0</v>
      </c>
      <c r="Q23" s="28" t="n">
        <f aca="false">P23/$P$38</f>
        <v>0</v>
      </c>
      <c r="R23" s="27" t="n">
        <v>0</v>
      </c>
      <c r="S23" s="28" t="n">
        <f aca="false">R23/$R$38</f>
        <v>0</v>
      </c>
      <c r="T23" s="27" t="n">
        <v>0</v>
      </c>
      <c r="U23" s="28" t="n">
        <f aca="false">T23/$T$38</f>
        <v>0</v>
      </c>
      <c r="V23" s="27" t="n">
        <v>0</v>
      </c>
      <c r="W23" s="29" t="n">
        <f aca="false">V23/$V$38</f>
        <v>0</v>
      </c>
      <c r="X23" s="27"/>
      <c r="Y23" s="27"/>
      <c r="Z23" s="27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</row>
    <row r="24" customFormat="false" ht="12.75" hidden="false" customHeight="false" outlineLevel="0" collapsed="false">
      <c r="A24" s="26" t="s">
        <v>39</v>
      </c>
      <c r="B24" s="27" t="n">
        <v>0</v>
      </c>
      <c r="C24" s="28" t="n">
        <f aca="false">B24/$B$38</f>
        <v>0</v>
      </c>
      <c r="D24" s="27" t="n">
        <v>0</v>
      </c>
      <c r="E24" s="28" t="n">
        <f aca="false">D24/$D$38</f>
        <v>0</v>
      </c>
      <c r="F24" s="27" t="n">
        <v>0</v>
      </c>
      <c r="G24" s="28" t="n">
        <f aca="false">F24/$F$38</f>
        <v>0</v>
      </c>
      <c r="H24" s="27" t="n">
        <v>929.8</v>
      </c>
      <c r="I24" s="28" t="n">
        <f aca="false">H24/$H$38</f>
        <v>0.00597206970007814</v>
      </c>
      <c r="J24" s="27" t="n">
        <v>929.8</v>
      </c>
      <c r="K24" s="28" t="n">
        <f aca="false">J24/$J$38</f>
        <v>0.00632075147576087</v>
      </c>
      <c r="L24" s="27" t="n">
        <v>940.2</v>
      </c>
      <c r="M24" s="28" t="n">
        <f aca="false">L24/$L$38</f>
        <v>0.00395702234346429</v>
      </c>
      <c r="N24" s="27" t="n">
        <f aca="false">SUM(B24:L24)</f>
        <v>2799.81229282118</v>
      </c>
      <c r="O24" s="28" t="n">
        <f aca="false">N24/$N$38</f>
        <v>0.00296517059049499</v>
      </c>
      <c r="P24" s="27" t="n">
        <v>0</v>
      </c>
      <c r="Q24" s="28" t="n">
        <f aca="false">P24/$P$38</f>
        <v>0</v>
      </c>
      <c r="R24" s="27" t="n">
        <v>0</v>
      </c>
      <c r="S24" s="28" t="n">
        <f aca="false">R24/$R$38</f>
        <v>0</v>
      </c>
      <c r="T24" s="27" t="n">
        <v>0</v>
      </c>
      <c r="U24" s="28" t="n">
        <f aca="false">T24/$T$38</f>
        <v>0</v>
      </c>
      <c r="V24" s="27" t="n">
        <f aca="false">899.8+89.98</f>
        <v>989.78</v>
      </c>
      <c r="W24" s="29" t="n">
        <f aca="false">V24/$V$38</f>
        <v>0.0135371993595919</v>
      </c>
      <c r="X24" s="27"/>
      <c r="Y24" s="27"/>
      <c r="Z24" s="27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</row>
    <row r="25" customFormat="false" ht="12.75" hidden="false" customHeight="false" outlineLevel="0" collapsed="false">
      <c r="A25" s="26" t="s">
        <v>40</v>
      </c>
      <c r="B25" s="27" t="n">
        <v>0</v>
      </c>
      <c r="C25" s="28" t="n">
        <f aca="false">B25/$B$38</f>
        <v>0</v>
      </c>
      <c r="D25" s="27" t="n">
        <v>0</v>
      </c>
      <c r="E25" s="28" t="n">
        <f aca="false">D25/$D$38</f>
        <v>0</v>
      </c>
      <c r="F25" s="27" t="n">
        <v>0</v>
      </c>
      <c r="G25" s="28" t="n">
        <f aca="false">F25/$F$38</f>
        <v>0</v>
      </c>
      <c r="H25" s="27" t="n">
        <v>2840.7</v>
      </c>
      <c r="I25" s="28" t="n">
        <f aca="false">H25/$H$38</f>
        <v>0.0182457070305571</v>
      </c>
      <c r="J25" s="27" t="n">
        <v>2386.7</v>
      </c>
      <c r="K25" s="28" t="n">
        <f aca="false">J25/$J$38</f>
        <v>0.0162247123544832</v>
      </c>
      <c r="L25" s="27" t="n">
        <v>2824.8</v>
      </c>
      <c r="M25" s="28" t="n">
        <f aca="false">L25/$L$38</f>
        <v>0.0118887435820229</v>
      </c>
      <c r="N25" s="27" t="n">
        <f aca="false">SUM(B25:L25)</f>
        <v>8052.23447041939</v>
      </c>
      <c r="O25" s="28" t="n">
        <f aca="false">N25/$N$38</f>
        <v>0.00852780341763522</v>
      </c>
      <c r="P25" s="27" t="n">
        <v>0</v>
      </c>
      <c r="Q25" s="28" t="n">
        <f aca="false">P25/$P$38</f>
        <v>0</v>
      </c>
      <c r="R25" s="27" t="n">
        <v>0</v>
      </c>
      <c r="S25" s="28" t="n">
        <f aca="false">R25/$R$38</f>
        <v>0</v>
      </c>
      <c r="T25" s="27" t="n">
        <v>0</v>
      </c>
      <c r="U25" s="28" t="n">
        <f aca="false">T25/$T$38</f>
        <v>0</v>
      </c>
      <c r="V25" s="27" t="n">
        <f aca="false">1708.52+2290.0715</f>
        <v>3998.5915</v>
      </c>
      <c r="W25" s="29" t="n">
        <f aca="false">V25/$V$38</f>
        <v>0.0546886482784757</v>
      </c>
      <c r="X25" s="27"/>
      <c r="Y25" s="27"/>
      <c r="Z25" s="27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</row>
    <row r="26" customFormat="false" ht="12.75" hidden="false" customHeight="false" outlineLevel="0" collapsed="false">
      <c r="A26" s="26" t="s">
        <v>41</v>
      </c>
      <c r="B26" s="27" t="n">
        <v>0</v>
      </c>
      <c r="C26" s="28" t="n">
        <f aca="false">B26/$B$38</f>
        <v>0</v>
      </c>
      <c r="D26" s="27" t="n">
        <v>0</v>
      </c>
      <c r="E26" s="28" t="n">
        <f aca="false">D26/$D$38</f>
        <v>0</v>
      </c>
      <c r="F26" s="27" t="n">
        <v>0</v>
      </c>
      <c r="G26" s="28" t="n">
        <f aca="false">F26/$F$38</f>
        <v>0</v>
      </c>
      <c r="H26" s="27" t="n">
        <v>3066.7</v>
      </c>
      <c r="I26" s="28" t="n">
        <f aca="false">H26/$H$38</f>
        <v>0.0196972963532261</v>
      </c>
      <c r="J26" s="27" t="n">
        <v>3066.7</v>
      </c>
      <c r="K26" s="28" t="n">
        <f aca="false">J26/$J$38</f>
        <v>0.020847331201028</v>
      </c>
      <c r="L26" s="27" t="n">
        <v>3066.7</v>
      </c>
      <c r="M26" s="28" t="n">
        <f aca="false">L26/$L$38</f>
        <v>0.012906828781857</v>
      </c>
      <c r="N26" s="27" t="n">
        <f aca="false">SUM(B26:L26)</f>
        <v>9200.14054462755</v>
      </c>
      <c r="O26" s="28" t="n">
        <f aca="false">N26/$N$38</f>
        <v>0.00974350539187825</v>
      </c>
      <c r="P26" s="27" t="n">
        <v>0</v>
      </c>
      <c r="Q26" s="28" t="n">
        <f aca="false">P26/$P$38</f>
        <v>0</v>
      </c>
      <c r="R26" s="27" t="n">
        <v>0</v>
      </c>
      <c r="S26" s="28" t="n">
        <f aca="false">R26/$R$38</f>
        <v>0</v>
      </c>
      <c r="T26" s="27" t="n">
        <v>0</v>
      </c>
      <c r="U26" s="28" t="n">
        <f aca="false">T26/$T$38</f>
        <v>0</v>
      </c>
      <c r="V26" s="27" t="n">
        <v>0</v>
      </c>
      <c r="W26" s="29" t="n">
        <f aca="false">V26/$V$38</f>
        <v>0</v>
      </c>
      <c r="X26" s="27"/>
      <c r="Y26" s="27"/>
      <c r="Z26" s="27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</row>
    <row r="27" customFormat="false" ht="12.75" hidden="false" customHeight="false" outlineLevel="0" collapsed="false">
      <c r="A27" s="26" t="s">
        <v>42</v>
      </c>
      <c r="B27" s="27" t="n">
        <v>0</v>
      </c>
      <c r="C27" s="28" t="n">
        <f aca="false">B27/$B$38</f>
        <v>0</v>
      </c>
      <c r="D27" s="27" t="n">
        <v>0</v>
      </c>
      <c r="E27" s="28" t="n">
        <f aca="false">D27/$D$38</f>
        <v>0</v>
      </c>
      <c r="F27" s="27" t="n">
        <v>0</v>
      </c>
      <c r="G27" s="28" t="n">
        <f aca="false">F27/$F$38</f>
        <v>0</v>
      </c>
      <c r="H27" s="27" t="n">
        <v>9230</v>
      </c>
      <c r="I27" s="28" t="n">
        <f aca="false">H27/$H$38</f>
        <v>0.0592839356116597</v>
      </c>
      <c r="J27" s="27" t="n">
        <v>8720.498</v>
      </c>
      <c r="K27" s="28" t="n">
        <f aca="false">J27/$J$38</f>
        <v>0.0592816741265538</v>
      </c>
      <c r="L27" s="27" t="n">
        <v>3355.857</v>
      </c>
      <c r="M27" s="28" t="n">
        <f aca="false">L27/$L$38</f>
        <v>0.0141238046484482</v>
      </c>
      <c r="N27" s="27" t="n">
        <f aca="false">SUM(B27:L27)</f>
        <v>21306.4735656097</v>
      </c>
      <c r="O27" s="28" t="n">
        <f aca="false">N27/$N$38</f>
        <v>0.0225648444239972</v>
      </c>
      <c r="P27" s="27" t="n">
        <v>0</v>
      </c>
      <c r="Q27" s="28" t="n">
        <f aca="false">P27/$P$38</f>
        <v>0</v>
      </c>
      <c r="R27" s="27" t="n">
        <v>0</v>
      </c>
      <c r="S27" s="28" t="n">
        <f aca="false">R27/$R$38</f>
        <v>0</v>
      </c>
      <c r="T27" s="27" t="n">
        <v>0</v>
      </c>
      <c r="U27" s="28" t="n">
        <f aca="false">T27/$T$38</f>
        <v>0</v>
      </c>
      <c r="V27" s="27" t="n">
        <v>0</v>
      </c>
      <c r="W27" s="29" t="n">
        <f aca="false">V27/$V$38</f>
        <v>0</v>
      </c>
      <c r="X27" s="27"/>
      <c r="Y27" s="27"/>
      <c r="Z27" s="27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</row>
    <row r="28" customFormat="false" ht="12.75" hidden="false" customHeight="false" outlineLevel="0" collapsed="false">
      <c r="A28" s="26" t="s">
        <v>43</v>
      </c>
      <c r="B28" s="27" t="n">
        <v>0</v>
      </c>
      <c r="C28" s="28" t="n">
        <f aca="false">B28/$B$38</f>
        <v>0</v>
      </c>
      <c r="D28" s="27" t="n">
        <v>0</v>
      </c>
      <c r="E28" s="28" t="n">
        <f aca="false">D28/$D$38</f>
        <v>0</v>
      </c>
      <c r="F28" s="27" t="n">
        <v>0</v>
      </c>
      <c r="G28" s="28" t="n">
        <f aca="false">F28/$F$38</f>
        <v>0</v>
      </c>
      <c r="H28" s="27" t="n">
        <v>2125.8</v>
      </c>
      <c r="I28" s="28" t="n">
        <f aca="false">H28/$H$38</f>
        <v>0.0136539317793355</v>
      </c>
      <c r="J28" s="27" t="n">
        <v>6886</v>
      </c>
      <c r="K28" s="28" t="n">
        <f aca="false">J28/$J$38</f>
        <v>0.0468108137901585</v>
      </c>
      <c r="L28" s="27" t="n">
        <v>12328.422</v>
      </c>
      <c r="M28" s="28" t="n">
        <f aca="false">L28/$L$38</f>
        <v>0.0518866638094625</v>
      </c>
      <c r="N28" s="27" t="n">
        <f aca="false">SUM(B28:L28)</f>
        <v>21340.2824647456</v>
      </c>
      <c r="O28" s="28" t="n">
        <f aca="false">N28/$N$38</f>
        <v>0.0226006500934243</v>
      </c>
      <c r="P28" s="27" t="n">
        <v>0</v>
      </c>
      <c r="Q28" s="28" t="n">
        <f aca="false">P28/$P$38</f>
        <v>0</v>
      </c>
      <c r="R28" s="27" t="n">
        <v>0</v>
      </c>
      <c r="S28" s="28" t="n">
        <f aca="false">R28/$R$38</f>
        <v>0</v>
      </c>
      <c r="T28" s="27" t="n">
        <v>0</v>
      </c>
      <c r="U28" s="28" t="n">
        <f aca="false">T28/$T$38</f>
        <v>0</v>
      </c>
      <c r="V28" s="27" t="n">
        <v>0</v>
      </c>
      <c r="W28" s="29" t="n">
        <f aca="false">V28/$V$38</f>
        <v>0</v>
      </c>
      <c r="X28" s="27"/>
      <c r="Y28" s="27"/>
      <c r="Z28" s="27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</row>
    <row r="29" customFormat="false" ht="12.75" hidden="false" customHeight="false" outlineLevel="0" collapsed="false">
      <c r="A29" s="26" t="s">
        <v>44</v>
      </c>
      <c r="B29" s="27" t="n">
        <v>0</v>
      </c>
      <c r="C29" s="28" t="n">
        <f aca="false">B29/$B$38</f>
        <v>0</v>
      </c>
      <c r="D29" s="27" t="n">
        <v>0</v>
      </c>
      <c r="E29" s="28" t="n">
        <f aca="false">D29/$D$38</f>
        <v>0</v>
      </c>
      <c r="F29" s="27" t="n">
        <v>0</v>
      </c>
      <c r="G29" s="28" t="n">
        <f aca="false">F29/$F$38</f>
        <v>0</v>
      </c>
      <c r="H29" s="27" t="n">
        <v>0</v>
      </c>
      <c r="I29" s="28" t="n">
        <f aca="false">H29/$H$38</f>
        <v>0</v>
      </c>
      <c r="J29" s="27" t="n">
        <v>0</v>
      </c>
      <c r="K29" s="28" t="n">
        <f aca="false">J29/$J$38</f>
        <v>0</v>
      </c>
      <c r="L29" s="27" t="n">
        <v>9479.08</v>
      </c>
      <c r="M29" s="28" t="n">
        <f aca="false">L29/$L$38</f>
        <v>0.0398946302440815</v>
      </c>
      <c r="N29" s="27" t="n">
        <f aca="false">SUM(B29:L29)</f>
        <v>9479.08</v>
      </c>
      <c r="O29" s="28" t="n">
        <f aca="false">N29/$N$38</f>
        <v>0.0100389191493361</v>
      </c>
      <c r="P29" s="27" t="n">
        <v>0</v>
      </c>
      <c r="Q29" s="28" t="n">
        <f aca="false">P29/$P$38</f>
        <v>0</v>
      </c>
      <c r="R29" s="27" t="n">
        <v>0</v>
      </c>
      <c r="S29" s="28" t="n">
        <f aca="false">R29/$R$38</f>
        <v>0</v>
      </c>
      <c r="T29" s="27" t="n">
        <v>0</v>
      </c>
      <c r="U29" s="28" t="n">
        <f aca="false">T29/$T$38</f>
        <v>0</v>
      </c>
      <c r="V29" s="27" t="n">
        <v>0</v>
      </c>
      <c r="W29" s="29" t="n">
        <f aca="false">V29/$V$38</f>
        <v>0</v>
      </c>
      <c r="X29" s="27"/>
      <c r="Y29" s="27"/>
      <c r="Z29" s="27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</row>
    <row r="30" customFormat="false" ht="12.75" hidden="false" customHeight="false" outlineLevel="0" collapsed="false">
      <c r="A30" s="26" t="s">
        <v>45</v>
      </c>
      <c r="B30" s="27" t="n">
        <v>0</v>
      </c>
      <c r="C30" s="28" t="n">
        <f aca="false">B30/$B$38</f>
        <v>0</v>
      </c>
      <c r="D30" s="27" t="n">
        <v>0</v>
      </c>
      <c r="E30" s="28" t="n">
        <f aca="false">D30/$D$38</f>
        <v>0</v>
      </c>
      <c r="F30" s="27" t="n">
        <v>0</v>
      </c>
      <c r="G30" s="28" t="n">
        <f aca="false">F30/$F$38</f>
        <v>0</v>
      </c>
      <c r="H30" s="27" t="n">
        <v>0</v>
      </c>
      <c r="I30" s="28" t="n">
        <f aca="false">H30/$H$38</f>
        <v>0</v>
      </c>
      <c r="J30" s="27" t="n">
        <v>0</v>
      </c>
      <c r="K30" s="28" t="n">
        <f aca="false">J30/$J$38</f>
        <v>0</v>
      </c>
      <c r="L30" s="27" t="n">
        <v>0</v>
      </c>
      <c r="M30" s="28" t="n">
        <f aca="false">L30/$L$38</f>
        <v>0</v>
      </c>
      <c r="N30" s="27" t="n">
        <v>0</v>
      </c>
      <c r="O30" s="28" t="n">
        <f aca="false">N30/$N$38</f>
        <v>0</v>
      </c>
      <c r="P30" s="27" t="n">
        <v>0</v>
      </c>
      <c r="Q30" s="28" t="n">
        <f aca="false">P30/$P$38</f>
        <v>0</v>
      </c>
      <c r="R30" s="27" t="n">
        <v>400</v>
      </c>
      <c r="S30" s="28" t="n">
        <f aca="false">R30/$R$38</f>
        <v>0.00319259318381355</v>
      </c>
      <c r="T30" s="27" t="n">
        <v>5815</v>
      </c>
      <c r="U30" s="28" t="n">
        <f aca="false">T30/$T$38</f>
        <v>0.0595597799924206</v>
      </c>
      <c r="V30" s="27" t="n">
        <v>0</v>
      </c>
      <c r="W30" s="29" t="n">
        <f aca="false">V30/$V$38</f>
        <v>0</v>
      </c>
      <c r="X30" s="27"/>
      <c r="Y30" s="27"/>
      <c r="Z30" s="27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</row>
    <row r="31" customFormat="false" ht="12.75" hidden="false" customHeight="false" outlineLevel="0" collapsed="false">
      <c r="A31" s="26" t="s">
        <v>46</v>
      </c>
      <c r="B31" s="27" t="n">
        <v>0</v>
      </c>
      <c r="C31" s="28" t="n">
        <f aca="false">B31/$B$38</f>
        <v>0</v>
      </c>
      <c r="D31" s="27" t="n">
        <v>0</v>
      </c>
      <c r="E31" s="28" t="n">
        <f aca="false">D31/$D$38</f>
        <v>0</v>
      </c>
      <c r="F31" s="27" t="n">
        <v>0</v>
      </c>
      <c r="G31" s="28" t="n">
        <f aca="false">F31/$F$38</f>
        <v>0</v>
      </c>
      <c r="H31" s="27" t="n">
        <v>0</v>
      </c>
      <c r="I31" s="28" t="n">
        <f aca="false">H31/$H$38</f>
        <v>0</v>
      </c>
      <c r="J31" s="27" t="n">
        <v>0</v>
      </c>
      <c r="K31" s="28" t="n">
        <f aca="false">J31/$J$38</f>
        <v>0</v>
      </c>
      <c r="L31" s="27" t="n">
        <v>0</v>
      </c>
      <c r="M31" s="28" t="n">
        <f aca="false">L31/$L$38</f>
        <v>0</v>
      </c>
      <c r="N31" s="27" t="n">
        <v>0</v>
      </c>
      <c r="O31" s="28" t="n">
        <f aca="false">N31/$N$38</f>
        <v>0</v>
      </c>
      <c r="P31" s="27" t="n">
        <v>0</v>
      </c>
      <c r="Q31" s="28" t="n">
        <f aca="false">P31/$P$38</f>
        <v>0</v>
      </c>
      <c r="R31" s="27" t="n">
        <v>4613</v>
      </c>
      <c r="S31" s="28" t="n">
        <f aca="false">R31/$R$38</f>
        <v>0.0368185808923298</v>
      </c>
      <c r="T31" s="27" t="n">
        <v>0</v>
      </c>
      <c r="U31" s="28" t="n">
        <f aca="false">T31/$T$38</f>
        <v>0</v>
      </c>
      <c r="V31" s="27" t="n">
        <v>0</v>
      </c>
      <c r="W31" s="29" t="n">
        <f aca="false">V31/$V$38</f>
        <v>0</v>
      </c>
      <c r="X31" s="27"/>
      <c r="Y31" s="27"/>
      <c r="Z31" s="27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</row>
    <row r="32" customFormat="false" ht="12.75" hidden="false" customHeight="false" outlineLevel="0" collapsed="false">
      <c r="A32" s="26" t="s">
        <v>47</v>
      </c>
      <c r="B32" s="27" t="n">
        <v>0</v>
      </c>
      <c r="C32" s="28" t="n">
        <f aca="false">B32/$B$38</f>
        <v>0</v>
      </c>
      <c r="D32" s="27" t="n">
        <v>0</v>
      </c>
      <c r="E32" s="28" t="n">
        <f aca="false">D32/$D$38</f>
        <v>0</v>
      </c>
      <c r="F32" s="27" t="n">
        <v>0</v>
      </c>
      <c r="G32" s="28" t="n">
        <f aca="false">F32/$F$38</f>
        <v>0</v>
      </c>
      <c r="H32" s="27" t="n">
        <v>0</v>
      </c>
      <c r="I32" s="28" t="n">
        <f aca="false">H32/$H$38</f>
        <v>0</v>
      </c>
      <c r="J32" s="27" t="n">
        <v>0</v>
      </c>
      <c r="K32" s="28" t="n">
        <f aca="false">J32/$J$38</f>
        <v>0</v>
      </c>
      <c r="L32" s="27" t="n">
        <v>0</v>
      </c>
      <c r="M32" s="28" t="n">
        <f aca="false">L32/$L$38</f>
        <v>0</v>
      </c>
      <c r="N32" s="27" t="n">
        <v>0</v>
      </c>
      <c r="O32" s="28" t="n">
        <f aca="false">N32/$N$38</f>
        <v>0</v>
      </c>
      <c r="P32" s="27" t="n">
        <v>0</v>
      </c>
      <c r="Q32" s="28" t="n">
        <f aca="false">P32/$P$38</f>
        <v>0</v>
      </c>
      <c r="R32" s="27" t="n">
        <v>0</v>
      </c>
      <c r="S32" s="28" t="n">
        <f aca="false">R32/$R$38</f>
        <v>0</v>
      </c>
      <c r="T32" s="27" t="n">
        <v>0</v>
      </c>
      <c r="U32" s="28" t="n">
        <f aca="false">T32/$T$38</f>
        <v>0</v>
      </c>
      <c r="V32" s="27" t="n">
        <v>720</v>
      </c>
      <c r="W32" s="29" t="n">
        <f aca="false">V32/$V$38</f>
        <v>0.00984742421437711</v>
      </c>
      <c r="X32" s="27"/>
      <c r="Y32" s="27"/>
      <c r="Z32" s="27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</row>
    <row r="33" customFormat="false" ht="12.75" hidden="false" customHeight="false" outlineLevel="0" collapsed="false">
      <c r="A33" s="26" t="s">
        <v>48</v>
      </c>
      <c r="B33" s="27" t="n">
        <v>0</v>
      </c>
      <c r="C33" s="28" t="n">
        <f aca="false">B33/$B$38</f>
        <v>0</v>
      </c>
      <c r="D33" s="27" t="n">
        <v>0</v>
      </c>
      <c r="E33" s="28" t="n">
        <f aca="false">D33/$D$38</f>
        <v>0</v>
      </c>
      <c r="F33" s="27" t="n">
        <v>0</v>
      </c>
      <c r="G33" s="28" t="n">
        <f aca="false">F33/$F$38</f>
        <v>0</v>
      </c>
      <c r="H33" s="27" t="n">
        <v>0</v>
      </c>
      <c r="I33" s="28" t="n">
        <f aca="false">H33/$H$38</f>
        <v>0</v>
      </c>
      <c r="J33" s="27" t="n">
        <v>0</v>
      </c>
      <c r="K33" s="28" t="n">
        <f aca="false">J33/$J$38</f>
        <v>0</v>
      </c>
      <c r="L33" s="27" t="n">
        <v>0</v>
      </c>
      <c r="M33" s="28" t="n">
        <f aca="false">L33/$L$38</f>
        <v>0</v>
      </c>
      <c r="N33" s="27" t="n">
        <v>0</v>
      </c>
      <c r="O33" s="28" t="n">
        <f aca="false">N33/$N$38</f>
        <v>0</v>
      </c>
      <c r="P33" s="27" t="n">
        <v>0</v>
      </c>
      <c r="Q33" s="28" t="n">
        <f aca="false">P33/$P$38</f>
        <v>0</v>
      </c>
      <c r="R33" s="27" t="n">
        <v>0</v>
      </c>
      <c r="S33" s="28" t="n">
        <f aca="false">R33/$R$38</f>
        <v>0</v>
      </c>
      <c r="T33" s="27" t="n">
        <v>0</v>
      </c>
      <c r="U33" s="28" t="n">
        <f aca="false">T33/$T$38</f>
        <v>0</v>
      </c>
      <c r="V33" s="27" t="n">
        <v>0</v>
      </c>
      <c r="W33" s="29" t="n">
        <f aca="false">V33/$V$38</f>
        <v>0</v>
      </c>
      <c r="X33" s="27"/>
      <c r="Y33" s="27"/>
      <c r="Z33" s="27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</row>
    <row r="34" customFormat="false" ht="12.75" hidden="false" customHeight="false" outlineLevel="0" collapsed="false">
      <c r="A34" s="26" t="s">
        <v>49</v>
      </c>
      <c r="B34" s="27" t="n">
        <v>0</v>
      </c>
      <c r="C34" s="28" t="n">
        <f aca="false">B34/$B$38</f>
        <v>0</v>
      </c>
      <c r="D34" s="27" t="n">
        <v>0</v>
      </c>
      <c r="E34" s="28" t="n">
        <f aca="false">D34/$D$38</f>
        <v>0</v>
      </c>
      <c r="F34" s="27" t="n">
        <v>0</v>
      </c>
      <c r="G34" s="28" t="n">
        <f aca="false">F34/$F$38</f>
        <v>0</v>
      </c>
      <c r="H34" s="27" t="n">
        <v>0</v>
      </c>
      <c r="I34" s="28" t="n">
        <f aca="false">H34/$H$38</f>
        <v>0</v>
      </c>
      <c r="J34" s="27" t="n">
        <v>0</v>
      </c>
      <c r="K34" s="28" t="n">
        <f aca="false">J34/$J$38</f>
        <v>0</v>
      </c>
      <c r="L34" s="27" t="n">
        <v>0</v>
      </c>
      <c r="M34" s="28" t="n">
        <f aca="false">L34/$L$38</f>
        <v>0</v>
      </c>
      <c r="N34" s="27" t="n">
        <v>0</v>
      </c>
      <c r="O34" s="28" t="n">
        <f aca="false">N34/$N$38</f>
        <v>0</v>
      </c>
      <c r="P34" s="27" t="n">
        <v>0</v>
      </c>
      <c r="Q34" s="28" t="n">
        <f aca="false">P34/$P$38</f>
        <v>0</v>
      </c>
      <c r="R34" s="27" t="n">
        <v>0</v>
      </c>
      <c r="S34" s="28" t="n">
        <f aca="false">R34/$R$38</f>
        <v>0</v>
      </c>
      <c r="T34" s="27" t="n">
        <v>1200</v>
      </c>
      <c r="U34" s="28" t="n">
        <f aca="false">T34/$T$38</f>
        <v>0.0122909262237153</v>
      </c>
      <c r="V34" s="27" t="n">
        <v>960</v>
      </c>
      <c r="W34" s="29" t="n">
        <f aca="false">V34/$V$38</f>
        <v>0.0131298989525028</v>
      </c>
      <c r="X34" s="27"/>
      <c r="Y34" s="27"/>
      <c r="Z34" s="27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</row>
    <row r="35" customFormat="false" ht="12.75" hidden="false" customHeight="false" outlineLevel="0" collapsed="false">
      <c r="A35" s="26" t="s">
        <v>50</v>
      </c>
      <c r="B35" s="27" t="n">
        <v>0</v>
      </c>
      <c r="C35" s="28" t="n">
        <f aca="false">B35/$B$38</f>
        <v>0</v>
      </c>
      <c r="D35" s="27" t="n">
        <v>0</v>
      </c>
      <c r="E35" s="28" t="n">
        <f aca="false">D35/$D$38</f>
        <v>0</v>
      </c>
      <c r="F35" s="27" t="n">
        <v>0</v>
      </c>
      <c r="G35" s="28" t="n">
        <f aca="false">F35/$F$38</f>
        <v>0</v>
      </c>
      <c r="H35" s="27" t="n">
        <v>0</v>
      </c>
      <c r="I35" s="28" t="n">
        <f aca="false">H35/$H$38</f>
        <v>0</v>
      </c>
      <c r="J35" s="27" t="n">
        <v>0</v>
      </c>
      <c r="K35" s="28" t="n">
        <f aca="false">J35/$J$38</f>
        <v>0</v>
      </c>
      <c r="L35" s="27" t="n">
        <v>0</v>
      </c>
      <c r="M35" s="28" t="n">
        <f aca="false">L35/$L$38</f>
        <v>0</v>
      </c>
      <c r="N35" s="27" t="n">
        <v>0</v>
      </c>
      <c r="O35" s="28" t="n">
        <f aca="false">N35/$N$38</f>
        <v>0</v>
      </c>
      <c r="P35" s="27" t="n">
        <v>0</v>
      </c>
      <c r="Q35" s="28" t="n">
        <f aca="false">P35/$P$38</f>
        <v>0</v>
      </c>
      <c r="R35" s="27" t="n">
        <v>1342</v>
      </c>
      <c r="S35" s="28" t="n">
        <f aca="false">R35/$R$38</f>
        <v>0.0107111501316945</v>
      </c>
      <c r="T35" s="27" t="n">
        <v>4061</v>
      </c>
      <c r="U35" s="28" t="n">
        <f aca="false">T35/$T$38</f>
        <v>0.0415945428287567</v>
      </c>
      <c r="V35" s="27" t="n">
        <v>0</v>
      </c>
      <c r="W35" s="29" t="n">
        <f aca="false">V35/$V$38</f>
        <v>0</v>
      </c>
      <c r="X35" s="27"/>
      <c r="Y35" s="27"/>
      <c r="Z35" s="27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</row>
    <row r="36" customFormat="false" ht="12.75" hidden="false" customHeight="false" outlineLevel="0" collapsed="false">
      <c r="A36" s="26" t="s">
        <v>51</v>
      </c>
      <c r="B36" s="27" t="n">
        <v>0</v>
      </c>
      <c r="C36" s="28" t="n">
        <f aca="false">B36/$B$38</f>
        <v>0</v>
      </c>
      <c r="D36" s="27" t="n">
        <v>0</v>
      </c>
      <c r="E36" s="28" t="n">
        <f aca="false">D36/$D$38</f>
        <v>0</v>
      </c>
      <c r="F36" s="27" t="n">
        <v>0</v>
      </c>
      <c r="G36" s="28" t="n">
        <f aca="false">F36/$F$38</f>
        <v>0</v>
      </c>
      <c r="H36" s="27" t="n">
        <v>0</v>
      </c>
      <c r="I36" s="28" t="n">
        <f aca="false">H36/$H$38</f>
        <v>0</v>
      </c>
      <c r="J36" s="27" t="n">
        <v>0</v>
      </c>
      <c r="K36" s="28" t="n">
        <f aca="false">J36/$J$38</f>
        <v>0</v>
      </c>
      <c r="L36" s="27" t="n">
        <v>0</v>
      </c>
      <c r="M36" s="28" t="n">
        <f aca="false">L36/$L$38</f>
        <v>0</v>
      </c>
      <c r="N36" s="27" t="n">
        <v>0</v>
      </c>
      <c r="O36" s="28" t="n">
        <f aca="false">N36/$N$38</f>
        <v>0</v>
      </c>
      <c r="P36" s="27" t="n">
        <v>0</v>
      </c>
      <c r="Q36" s="28" t="n">
        <f aca="false">P36/$P$38</f>
        <v>0</v>
      </c>
      <c r="R36" s="27" t="n">
        <v>4909</v>
      </c>
      <c r="S36" s="28" t="n">
        <f aca="false">R36/$R$38</f>
        <v>0.0391810998483518</v>
      </c>
      <c r="T36" s="27" t="n">
        <v>0</v>
      </c>
      <c r="U36" s="28" t="n">
        <f aca="false">T36/$T$38</f>
        <v>0</v>
      </c>
      <c r="V36" s="27" t="n">
        <v>2850</v>
      </c>
      <c r="W36" s="29" t="n">
        <f aca="false">V36/$V$38</f>
        <v>0.0389793875152427</v>
      </c>
      <c r="X36" s="27"/>
      <c r="Y36" s="27"/>
      <c r="Z36" s="27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</row>
    <row r="37" customFormat="false" ht="12.75" hidden="false" customHeight="false" outlineLevel="0" collapsed="false">
      <c r="A37" s="31" t="s">
        <v>52</v>
      </c>
      <c r="B37" s="32" t="n">
        <v>0</v>
      </c>
      <c r="C37" s="33" t="n">
        <f aca="false">B37/$B$38</f>
        <v>0</v>
      </c>
      <c r="D37" s="32" t="n">
        <v>0</v>
      </c>
      <c r="E37" s="33" t="n">
        <f aca="false">D37/$D$38</f>
        <v>0</v>
      </c>
      <c r="F37" s="32" t="n">
        <v>0</v>
      </c>
      <c r="G37" s="33" t="n">
        <f aca="false">F37/$F$38</f>
        <v>0</v>
      </c>
      <c r="H37" s="32" t="n">
        <v>700</v>
      </c>
      <c r="I37" s="33" t="n">
        <f aca="false">H37/$H$38</f>
        <v>0.00449607312331114</v>
      </c>
      <c r="J37" s="32" t="n">
        <v>1500</v>
      </c>
      <c r="K37" s="33" t="n">
        <f aca="false">J37/$J$38</f>
        <v>0.0101969533379666</v>
      </c>
      <c r="L37" s="32" t="n">
        <v>0</v>
      </c>
      <c r="M37" s="33" t="n">
        <f aca="false">L37/$L$38</f>
        <v>0</v>
      </c>
      <c r="N37" s="32" t="n">
        <f aca="false">SUM(B37:L37)</f>
        <v>2200.01469302646</v>
      </c>
      <c r="O37" s="33" t="n">
        <f aca="false">N37/$N$38</f>
        <v>0.00232994864803802</v>
      </c>
      <c r="P37" s="32" t="n">
        <v>0</v>
      </c>
      <c r="Q37" s="33" t="n">
        <f aca="false">P37/$P$38</f>
        <v>0</v>
      </c>
      <c r="R37" s="32" t="n">
        <v>0</v>
      </c>
      <c r="S37" s="33" t="n">
        <f aca="false">R37/$R$38</f>
        <v>0</v>
      </c>
      <c r="T37" s="32" t="n">
        <v>0</v>
      </c>
      <c r="U37" s="33" t="n">
        <f aca="false">T37/$T$38</f>
        <v>0</v>
      </c>
      <c r="V37" s="32" t="n">
        <v>0</v>
      </c>
      <c r="W37" s="34" t="n">
        <f aca="false">V37/$V$38</f>
        <v>0</v>
      </c>
      <c r="X37" s="35"/>
      <c r="Y37" s="35"/>
      <c r="Z37" s="32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  <c r="IW37" s="37"/>
    </row>
    <row r="38" customFormat="false" ht="12.75" hidden="false" customHeight="false" outlineLevel="0" collapsed="false">
      <c r="A38" s="38" t="s">
        <v>53</v>
      </c>
      <c r="B38" s="27" t="n">
        <f aca="false">SUM(B16:B37)</f>
        <v>118187.305</v>
      </c>
      <c r="C38" s="28" t="n">
        <f aca="false">B38/$B$38</f>
        <v>1</v>
      </c>
      <c r="D38" s="27" t="n">
        <f aca="false">SUM(D16:D37)</f>
        <v>146690.496</v>
      </c>
      <c r="E38" s="28" t="n">
        <f aca="false">SUM(E16:E37)</f>
        <v>1</v>
      </c>
      <c r="F38" s="27" t="n">
        <f aca="false">SUM(F16:F37)</f>
        <v>138953.24</v>
      </c>
      <c r="G38" s="28" t="n">
        <f aca="false">SUM(G16:G37)</f>
        <v>1</v>
      </c>
      <c r="H38" s="27" t="n">
        <f aca="false">SUM(H16:H37)</f>
        <v>155691.418</v>
      </c>
      <c r="I38" s="28" t="n">
        <f aca="false">SUM(I16:I37)</f>
        <v>1</v>
      </c>
      <c r="J38" s="27" t="n">
        <f aca="false">SUM(J16:J37)</f>
        <v>147102.762</v>
      </c>
      <c r="K38" s="28" t="n">
        <f aca="false">SUM(K16:K37)</f>
        <v>1</v>
      </c>
      <c r="L38" s="27" t="n">
        <f aca="false">SUM(L16:L37)</f>
        <v>237602.904</v>
      </c>
      <c r="M38" s="28" t="n">
        <f aca="false">SUM(M16:M37)</f>
        <v>1</v>
      </c>
      <c r="N38" s="27" t="n">
        <f aca="false">SUM(N16:N37)</f>
        <v>944233.125</v>
      </c>
      <c r="O38" s="28" t="n">
        <f aca="false">SUM(O16:O37)</f>
        <v>1</v>
      </c>
      <c r="P38" s="27" t="n">
        <v>508800</v>
      </c>
      <c r="Q38" s="28" t="n">
        <f aca="false">P38/$P$38</f>
        <v>1</v>
      </c>
      <c r="R38" s="27" t="n">
        <f aca="false">SUM(R16:R37)</f>
        <v>125290</v>
      </c>
      <c r="S38" s="28" t="n">
        <f aca="false">SUM(S16:S37)</f>
        <v>1</v>
      </c>
      <c r="T38" s="27" t="n">
        <f aca="false">SUM(T16:T37)</f>
        <v>97633</v>
      </c>
      <c r="U38" s="28" t="n">
        <f aca="false">SUM(U16:U37)</f>
        <v>1</v>
      </c>
      <c r="V38" s="27" t="n">
        <f aca="false">SUM(V16:V37)</f>
        <v>73115.5665</v>
      </c>
      <c r="W38" s="29" t="n">
        <f aca="false">SUM(W16:W37)</f>
        <v>1</v>
      </c>
      <c r="X38" s="27"/>
      <c r="Y38" s="27"/>
      <c r="Z38" s="27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</row>
    <row r="39" customFormat="false" ht="12.75" hidden="false" customHeight="false" outlineLevel="0" collapsed="false">
      <c r="A39" s="39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40"/>
      <c r="W39" s="41"/>
      <c r="X39" s="27"/>
      <c r="Y39" s="27"/>
      <c r="Z39" s="27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</row>
    <row r="40" customFormat="false" ht="12.75" hidden="false" customHeight="false" outlineLevel="0" collapsed="false">
      <c r="A40" s="42" t="s">
        <v>54</v>
      </c>
      <c r="B40" s="27"/>
      <c r="C40" s="43" t="s">
        <v>55</v>
      </c>
      <c r="D40" s="27"/>
      <c r="E40" s="43" t="s">
        <v>55</v>
      </c>
      <c r="F40" s="27"/>
      <c r="G40" s="43" t="s">
        <v>55</v>
      </c>
      <c r="H40" s="27"/>
      <c r="I40" s="43" t="s">
        <v>55</v>
      </c>
      <c r="J40" s="27"/>
      <c r="K40" s="43" t="s">
        <v>55</v>
      </c>
      <c r="L40" s="27"/>
      <c r="M40" s="43" t="s">
        <v>55</v>
      </c>
      <c r="N40" s="27"/>
      <c r="O40" s="43" t="s">
        <v>55</v>
      </c>
      <c r="P40" s="27"/>
      <c r="Q40" s="43" t="s">
        <v>55</v>
      </c>
      <c r="R40" s="27"/>
      <c r="S40" s="43" t="s">
        <v>55</v>
      </c>
      <c r="T40" s="27"/>
      <c r="U40" s="43" t="s">
        <v>55</v>
      </c>
      <c r="V40" s="27"/>
      <c r="W40" s="44" t="s">
        <v>55</v>
      </c>
      <c r="X40" s="27"/>
      <c r="Y40" s="27"/>
      <c r="Z40" s="27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</row>
    <row r="41" customFormat="false" ht="12.75" hidden="false" customHeight="false" outlineLevel="0" collapsed="false">
      <c r="A41" s="26" t="s">
        <v>56</v>
      </c>
      <c r="B41" s="27" t="n">
        <v>734.722</v>
      </c>
      <c r="C41" s="28" t="n">
        <f aca="false">B41/$B$56</f>
        <v>0.0826019637699995</v>
      </c>
      <c r="D41" s="27" t="n">
        <v>785.954</v>
      </c>
      <c r="E41" s="28" t="n">
        <f aca="false">D41/$D$56</f>
        <v>0.11436591230706</v>
      </c>
      <c r="F41" s="27" t="n">
        <v>1199.679</v>
      </c>
      <c r="G41" s="28" t="n">
        <f aca="false">F41/$F$56</f>
        <v>0.142668311596757</v>
      </c>
      <c r="H41" s="27" t="n">
        <v>0</v>
      </c>
      <c r="I41" s="28" t="n">
        <f aca="false">H41/$H$56</f>
        <v>0</v>
      </c>
      <c r="J41" s="27" t="n">
        <v>0</v>
      </c>
      <c r="K41" s="28" t="n">
        <f aca="false">J41/$J$56</f>
        <v>0</v>
      </c>
      <c r="L41" s="27" t="n">
        <v>0</v>
      </c>
      <c r="M41" s="28" t="n">
        <f aca="false">L41/$L$56</f>
        <v>0</v>
      </c>
      <c r="N41" s="27" t="n">
        <f aca="false">SUM(B41:L41)</f>
        <v>2720.69463618767</v>
      </c>
      <c r="O41" s="28" t="n">
        <f aca="false">N41/$N$56</f>
        <v>0.0366605025309254</v>
      </c>
      <c r="P41" s="27" t="n">
        <v>0</v>
      </c>
      <c r="Q41" s="28" t="n">
        <f aca="false">P41/$P$56</f>
        <v>0</v>
      </c>
      <c r="R41" s="27" t="n">
        <v>0</v>
      </c>
      <c r="S41" s="28" t="n">
        <f aca="false">R41/$R$56</f>
        <v>0</v>
      </c>
      <c r="T41" s="27" t="n">
        <v>0</v>
      </c>
      <c r="U41" s="28" t="n">
        <f aca="false">T41/$T$56</f>
        <v>0</v>
      </c>
      <c r="V41" s="27" t="n">
        <v>0</v>
      </c>
      <c r="W41" s="29" t="n">
        <v>0</v>
      </c>
      <c r="X41" s="27"/>
      <c r="Y41" s="27"/>
      <c r="Z41" s="27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</row>
    <row r="42" customFormat="false" ht="12.75" hidden="false" customHeight="false" outlineLevel="0" collapsed="false">
      <c r="A42" s="26" t="s">
        <v>57</v>
      </c>
      <c r="B42" s="27" t="n">
        <v>698.29</v>
      </c>
      <c r="C42" s="28" t="n">
        <f aca="false">B42/$B$56</f>
        <v>0.0785060543728825</v>
      </c>
      <c r="D42" s="27" t="n">
        <v>568.579</v>
      </c>
      <c r="E42" s="28" t="n">
        <f aca="false">D42/$D$56</f>
        <v>0.0827351932220407</v>
      </c>
      <c r="F42" s="27" t="n">
        <v>786.609</v>
      </c>
      <c r="G42" s="28" t="n">
        <f aca="false">F42/$F$56</f>
        <v>0.0935451715974136</v>
      </c>
      <c r="H42" s="27" t="n">
        <v>908.786</v>
      </c>
      <c r="I42" s="28" t="n">
        <f aca="false">H42/$H$56</f>
        <v>0.0508240922435693</v>
      </c>
      <c r="J42" s="27" t="n">
        <v>908.786</v>
      </c>
      <c r="K42" s="28" t="n">
        <f aca="false">J42/$J$56</f>
        <v>0.0651623828862361</v>
      </c>
      <c r="L42" s="27" t="n">
        <v>908.786</v>
      </c>
      <c r="M42" s="28" t="n">
        <f aca="false">L42/$L$56</f>
        <v>0.0499199170683813</v>
      </c>
      <c r="N42" s="27" t="n">
        <f aca="false">SUM(B42:L42)</f>
        <v>4780.20677289432</v>
      </c>
      <c r="O42" s="28" t="n">
        <f aca="false">N42/$N$56</f>
        <v>0.0644117793173577</v>
      </c>
      <c r="P42" s="27" t="n">
        <v>0</v>
      </c>
      <c r="Q42" s="28" t="n">
        <f aca="false">P42/$P$56</f>
        <v>0</v>
      </c>
      <c r="R42" s="27" t="n">
        <v>2200</v>
      </c>
      <c r="S42" s="28" t="n">
        <f aca="false">R42/$R$56</f>
        <v>0.309553960883636</v>
      </c>
      <c r="T42" s="27" t="n">
        <v>2174.325</v>
      </c>
      <c r="U42" s="28" t="n">
        <f aca="false">T42/$T$56</f>
        <v>0.45276506692071</v>
      </c>
      <c r="V42" s="27" t="n">
        <v>0</v>
      </c>
      <c r="W42" s="29" t="n">
        <v>0</v>
      </c>
      <c r="X42" s="27"/>
      <c r="Y42" s="27"/>
      <c r="Z42" s="27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</row>
    <row r="43" customFormat="false" ht="12.75" hidden="false" customHeight="false" outlineLevel="0" collapsed="false">
      <c r="A43" s="26" t="s">
        <v>58</v>
      </c>
      <c r="B43" s="27" t="n">
        <v>865.37</v>
      </c>
      <c r="C43" s="28" t="n">
        <f aca="false">B43/$B$56</f>
        <v>0.0972902150577286</v>
      </c>
      <c r="D43" s="27" t="n">
        <v>237.353</v>
      </c>
      <c r="E43" s="28" t="n">
        <f aca="false">D43/$D$56</f>
        <v>0.0345377622403062</v>
      </c>
      <c r="F43" s="27" t="n">
        <v>354.903</v>
      </c>
      <c r="G43" s="28" t="n">
        <f aca="false">F43/$F$56</f>
        <v>0.042205799876987</v>
      </c>
      <c r="H43" s="27" t="n">
        <v>378.549</v>
      </c>
      <c r="I43" s="28" t="n">
        <f aca="false">H43/$H$56</f>
        <v>0.0211704507933781</v>
      </c>
      <c r="J43" s="27" t="n">
        <v>313.82</v>
      </c>
      <c r="K43" s="28" t="n">
        <f aca="false">J43/$J$56</f>
        <v>0.0225017319779999</v>
      </c>
      <c r="L43" s="27" t="n">
        <v>349.955</v>
      </c>
      <c r="M43" s="28" t="n">
        <f aca="false">L43/$L$56</f>
        <v>0.0192231444780899</v>
      </c>
      <c r="N43" s="27" t="n">
        <f aca="false">SUM(B43:L43)</f>
        <v>2500.16770595995</v>
      </c>
      <c r="O43" s="28" t="n">
        <f aca="false">N43/$N$56</f>
        <v>0.0336889716666314</v>
      </c>
      <c r="P43" s="27" t="n">
        <v>0</v>
      </c>
      <c r="Q43" s="28" t="n">
        <f aca="false">P43/$P$56</f>
        <v>0</v>
      </c>
      <c r="R43" s="27" t="n">
        <v>0</v>
      </c>
      <c r="S43" s="28" t="n">
        <f aca="false">R43/$R$56</f>
        <v>0</v>
      </c>
      <c r="T43" s="27" t="n">
        <v>0</v>
      </c>
      <c r="U43" s="28" t="n">
        <f aca="false">T43/$T$56</f>
        <v>0</v>
      </c>
      <c r="V43" s="27" t="n">
        <v>0</v>
      </c>
      <c r="W43" s="29" t="n">
        <v>0</v>
      </c>
      <c r="X43" s="27"/>
      <c r="Y43" s="27"/>
      <c r="Z43" s="27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</row>
    <row r="44" customFormat="false" ht="12.75" hidden="false" customHeight="false" outlineLevel="0" collapsed="false">
      <c r="A44" s="8" t="s">
        <v>59</v>
      </c>
      <c r="B44" s="27" t="n">
        <v>164.348</v>
      </c>
      <c r="C44" s="28" t="n">
        <f aca="false">B44/$B$56</f>
        <v>0.0184770124505213</v>
      </c>
      <c r="D44" s="27" t="n">
        <v>224.923</v>
      </c>
      <c r="E44" s="28" t="n">
        <f aca="false">D44/$D$56</f>
        <v>0.0327290453306947</v>
      </c>
      <c r="F44" s="27" t="n">
        <v>326.527</v>
      </c>
      <c r="G44" s="28" t="n">
        <f aca="false">F44/$F$56</f>
        <v>0.0388312671812663</v>
      </c>
      <c r="H44" s="27" t="n">
        <v>200</v>
      </c>
      <c r="I44" s="28" t="n">
        <f aca="false">H44/$H$56</f>
        <v>0.0111850517599455</v>
      </c>
      <c r="J44" s="27" t="n">
        <v>200</v>
      </c>
      <c r="K44" s="28" t="n">
        <f aca="false">J44/$J$56</f>
        <v>0.0143405340500923</v>
      </c>
      <c r="L44" s="27" t="n">
        <v>266.249</v>
      </c>
      <c r="M44" s="28" t="n">
        <f aca="false">L44/$L$56</f>
        <v>0.0146251460734865</v>
      </c>
      <c r="N44" s="27" t="n">
        <f aca="false">SUM(B44:L44)</f>
        <v>1382.16256291077</v>
      </c>
      <c r="O44" s="28" t="n">
        <f aca="false">N44/$N$56</f>
        <v>0.0186242048121734</v>
      </c>
      <c r="P44" s="27" t="n">
        <v>0</v>
      </c>
      <c r="Q44" s="28" t="n">
        <f aca="false">P44/$P$56</f>
        <v>0</v>
      </c>
      <c r="R44" s="27" t="n">
        <v>0</v>
      </c>
      <c r="S44" s="28" t="n">
        <f aca="false">R44/$R$56</f>
        <v>0</v>
      </c>
      <c r="T44" s="27" t="n">
        <v>0</v>
      </c>
      <c r="U44" s="28" t="n">
        <f aca="false">T44/$T$56</f>
        <v>0</v>
      </c>
      <c r="V44" s="27" t="n">
        <v>0</v>
      </c>
      <c r="W44" s="29" t="n">
        <v>0</v>
      </c>
      <c r="X44" s="27"/>
      <c r="Y44" s="27"/>
      <c r="Z44" s="27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</row>
    <row r="45" customFormat="false" ht="12.75" hidden="false" customHeight="false" outlineLevel="0" collapsed="false">
      <c r="A45" s="26" t="s">
        <v>60</v>
      </c>
      <c r="B45" s="27" t="n">
        <v>35.06</v>
      </c>
      <c r="C45" s="28" t="n">
        <f aca="false">B45/$B$56</f>
        <v>0.00394166072307102</v>
      </c>
      <c r="D45" s="27" t="n">
        <v>53.204</v>
      </c>
      <c r="E45" s="28" t="n">
        <f aca="false">D45/$D$56</f>
        <v>0.00774183221713334</v>
      </c>
      <c r="F45" s="27" t="n">
        <v>63.624</v>
      </c>
      <c r="G45" s="28" t="n">
        <f aca="false">F45/$F$56</f>
        <v>0.0075662978655391</v>
      </c>
      <c r="H45" s="27" t="n">
        <v>178.016</v>
      </c>
      <c r="I45" s="28" t="n">
        <f aca="false">H45/$H$56</f>
        <v>0.00995559087049231</v>
      </c>
      <c r="J45" s="27" t="n">
        <v>185.198</v>
      </c>
      <c r="K45" s="28" t="n">
        <f aca="false">J45/$J$56</f>
        <v>0.013279191125045</v>
      </c>
      <c r="L45" s="27" t="n">
        <v>177.396</v>
      </c>
      <c r="M45" s="28" t="n">
        <f aca="false">L45/$L$56</f>
        <v>0.0097444212479754</v>
      </c>
      <c r="N45" s="27" t="n">
        <f aca="false">SUM(B45:L45)</f>
        <v>692.540484572801</v>
      </c>
      <c r="O45" s="28" t="n">
        <f aca="false">N45/$N$56</f>
        <v>0.00933176470808398</v>
      </c>
      <c r="P45" s="27" t="n">
        <v>0</v>
      </c>
      <c r="Q45" s="28" t="n">
        <f aca="false">P45/$P$56</f>
        <v>0</v>
      </c>
      <c r="R45" s="27" t="n">
        <v>0</v>
      </c>
      <c r="S45" s="28" t="n">
        <f aca="false">R45/$R$56</f>
        <v>0</v>
      </c>
      <c r="T45" s="27" t="n">
        <v>0</v>
      </c>
      <c r="U45" s="28" t="n">
        <f aca="false">T45/$T$56</f>
        <v>0</v>
      </c>
      <c r="V45" s="27" t="n">
        <v>0</v>
      </c>
      <c r="W45" s="29" t="n">
        <v>0</v>
      </c>
      <c r="X45" s="27"/>
      <c r="Y45" s="27"/>
      <c r="Z45" s="27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</row>
    <row r="46" customFormat="false" ht="12.75" hidden="false" customHeight="false" outlineLevel="0" collapsed="false">
      <c r="A46" s="26" t="s">
        <v>61</v>
      </c>
      <c r="B46" s="27" t="n">
        <v>69.936</v>
      </c>
      <c r="C46" s="28" t="n">
        <f aca="false">B46/$B$56</f>
        <v>0.00786263503504548</v>
      </c>
      <c r="D46" s="27" t="n">
        <v>94.021</v>
      </c>
      <c r="E46" s="28" t="n">
        <f aca="false">D46/$D$56</f>
        <v>0.0136812045501672</v>
      </c>
      <c r="F46" s="27" t="n">
        <v>62.709</v>
      </c>
      <c r="G46" s="28" t="n">
        <f aca="false">F46/$F$56</f>
        <v>0.00745748417028309</v>
      </c>
      <c r="H46" s="27" t="n">
        <v>256</v>
      </c>
      <c r="I46" s="28" t="n">
        <f aca="false">H46/$H$56</f>
        <v>0.0143168662527303</v>
      </c>
      <c r="J46" s="27" t="n">
        <v>0</v>
      </c>
      <c r="K46" s="28" t="n">
        <f aca="false">J46/$J$56</f>
        <v>0</v>
      </c>
      <c r="L46" s="27" t="n">
        <v>0</v>
      </c>
      <c r="M46" s="28" t="n">
        <f aca="false">L46/$L$56</f>
        <v>0</v>
      </c>
      <c r="N46" s="27" t="n">
        <f aca="false">SUM(B46:L46)</f>
        <v>482.709318190008</v>
      </c>
      <c r="O46" s="28" t="n">
        <f aca="false">N46/$N$56</f>
        <v>0.00650435588978953</v>
      </c>
      <c r="P46" s="27" t="n">
        <v>0</v>
      </c>
      <c r="Q46" s="28" t="n">
        <f aca="false">P46/$P$56</f>
        <v>0</v>
      </c>
      <c r="R46" s="27" t="n">
        <v>0</v>
      </c>
      <c r="S46" s="28" t="n">
        <f aca="false">R46/$R$56</f>
        <v>0</v>
      </c>
      <c r="T46" s="27" t="n">
        <v>0</v>
      </c>
      <c r="U46" s="28" t="n">
        <f aca="false">T46/$T$56</f>
        <v>0</v>
      </c>
      <c r="V46" s="27" t="n">
        <v>0</v>
      </c>
      <c r="W46" s="29" t="n">
        <v>0</v>
      </c>
      <c r="X46" s="27"/>
      <c r="Y46" s="27"/>
      <c r="Z46" s="27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</row>
    <row r="47" customFormat="false" ht="12.75" hidden="false" customHeight="false" outlineLevel="0" collapsed="false">
      <c r="A47" s="26" t="s">
        <v>62</v>
      </c>
      <c r="B47" s="27" t="n">
        <v>0</v>
      </c>
      <c r="C47" s="28" t="n">
        <f aca="false">B47/$B$56</f>
        <v>0</v>
      </c>
      <c r="D47" s="27" t="n">
        <v>0</v>
      </c>
      <c r="E47" s="28" t="n">
        <f aca="false">D47/$B$56</f>
        <v>0</v>
      </c>
      <c r="F47" s="27" t="n">
        <v>0</v>
      </c>
      <c r="G47" s="28" t="n">
        <f aca="false">F47/$B$56</f>
        <v>0</v>
      </c>
      <c r="H47" s="27" t="n">
        <v>0</v>
      </c>
      <c r="I47" s="28" t="n">
        <f aca="false">H47/$B$56</f>
        <v>0</v>
      </c>
      <c r="J47" s="27" t="n">
        <v>0</v>
      </c>
      <c r="K47" s="28" t="n">
        <f aca="false">J47/$B$56</f>
        <v>0</v>
      </c>
      <c r="L47" s="27" t="n">
        <v>0</v>
      </c>
      <c r="M47" s="28" t="n">
        <f aca="false">L47/$B$56</f>
        <v>0</v>
      </c>
      <c r="N47" s="27" t="n">
        <v>0</v>
      </c>
      <c r="O47" s="28" t="n">
        <f aca="false">N47/$B$56</f>
        <v>0</v>
      </c>
      <c r="P47" s="27" t="n">
        <v>0</v>
      </c>
      <c r="Q47" s="28" t="n">
        <f aca="false">P47/$B$56</f>
        <v>0</v>
      </c>
      <c r="R47" s="27" t="n">
        <v>0</v>
      </c>
      <c r="S47" s="28" t="n">
        <f aca="false">R47/$B$56</f>
        <v>0</v>
      </c>
      <c r="T47" s="27" t="n">
        <v>1000</v>
      </c>
      <c r="U47" s="28" t="n">
        <f aca="false">T47/$B$56</f>
        <v>0.112426147263862</v>
      </c>
      <c r="V47" s="27" t="n">
        <v>0</v>
      </c>
      <c r="W47" s="29" t="n">
        <f aca="false">V47/$B$56</f>
        <v>0</v>
      </c>
      <c r="X47" s="27"/>
      <c r="Y47" s="27"/>
      <c r="Z47" s="27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</row>
    <row r="48" customFormat="false" ht="12.75" hidden="false" customHeight="false" outlineLevel="0" collapsed="false">
      <c r="A48" s="26" t="s">
        <v>63</v>
      </c>
      <c r="B48" s="27" t="n">
        <v>461.44</v>
      </c>
      <c r="C48" s="28" t="n">
        <f aca="false">B48/$B$56</f>
        <v>0.0518779213934367</v>
      </c>
      <c r="D48" s="27" t="n">
        <v>557.693</v>
      </c>
      <c r="E48" s="28" t="n">
        <f aca="false">D48/$D$56</f>
        <v>0.0811511471819739</v>
      </c>
      <c r="F48" s="27" t="n">
        <v>172.609</v>
      </c>
      <c r="G48" s="28" t="n">
        <f aca="false">F48/$F$56</f>
        <v>0.0205270198081359</v>
      </c>
      <c r="H48" s="27" t="n">
        <v>453.841</v>
      </c>
      <c r="I48" s="28" t="n">
        <f aca="false">H48/$H$56</f>
        <v>0.0253811753789272</v>
      </c>
      <c r="J48" s="27" t="n">
        <v>1117.944</v>
      </c>
      <c r="K48" s="28" t="n">
        <f aca="false">J48/$J$56</f>
        <v>0.0801595699904822</v>
      </c>
      <c r="L48" s="27" t="n">
        <v>2305.818</v>
      </c>
      <c r="M48" s="28" t="n">
        <f aca="false">L48/$L$56</f>
        <v>0.126659349213985</v>
      </c>
      <c r="N48" s="27" t="n">
        <f aca="false">SUM(B48:L48)</f>
        <v>5069.60409683375</v>
      </c>
      <c r="O48" s="28" t="n">
        <f aca="false">N48/$N$56</f>
        <v>0.0683113170257096</v>
      </c>
      <c r="P48" s="27" t="n">
        <v>0</v>
      </c>
      <c r="Q48" s="28" t="n">
        <f aca="false">P48/$P$56</f>
        <v>0</v>
      </c>
      <c r="R48" s="27" t="n">
        <v>100</v>
      </c>
      <c r="S48" s="28" t="n">
        <f aca="false">R48/$R$56</f>
        <v>0.0140706345856198</v>
      </c>
      <c r="T48" s="27" t="n">
        <v>461</v>
      </c>
      <c r="U48" s="28" t="n">
        <f aca="false">T48/$T$56</f>
        <v>0.0959951690066791</v>
      </c>
      <c r="V48" s="27" t="n">
        <v>0</v>
      </c>
      <c r="W48" s="29" t="n">
        <v>0</v>
      </c>
      <c r="X48" s="27"/>
      <c r="Y48" s="27"/>
      <c r="Z48" s="27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</row>
    <row r="49" customFormat="false" ht="12.75" hidden="false" customHeight="false" outlineLevel="0" collapsed="false">
      <c r="A49" s="26" t="s">
        <v>64</v>
      </c>
      <c r="B49" s="27" t="n">
        <v>555.315</v>
      </c>
      <c r="C49" s="28" t="n">
        <f aca="false">B49/$B$56</f>
        <v>0.0624319259678317</v>
      </c>
      <c r="D49" s="27" t="n">
        <v>741.639</v>
      </c>
      <c r="E49" s="28" t="n">
        <f aca="false">D49/$D$56</f>
        <v>0.107917538224242</v>
      </c>
      <c r="F49" s="27" t="n">
        <v>638.182</v>
      </c>
      <c r="G49" s="28" t="n">
        <f aca="false">F49/$F$56</f>
        <v>0.0758939253178906</v>
      </c>
      <c r="H49" s="27" t="n">
        <v>388.508</v>
      </c>
      <c r="I49" s="28" t="n">
        <f aca="false">H49/$H$56</f>
        <v>0.0217274104457646</v>
      </c>
      <c r="J49" s="27" t="n">
        <v>604.559</v>
      </c>
      <c r="K49" s="28" t="n">
        <f aca="false">J49/$J$56</f>
        <v>0.0433484946239489</v>
      </c>
      <c r="L49" s="27" t="n">
        <v>508.303</v>
      </c>
      <c r="M49" s="28" t="n">
        <f aca="false">L49/$L$56</f>
        <v>0.0279212527543442</v>
      </c>
      <c r="N49" s="27" t="n">
        <f aca="false">SUM(B49:L49)</f>
        <v>3436.81731929458</v>
      </c>
      <c r="O49" s="28" t="n">
        <f aca="false">N49/$N$56</f>
        <v>0.0463100299300315</v>
      </c>
      <c r="P49" s="27" t="n">
        <v>0</v>
      </c>
      <c r="Q49" s="28" t="n">
        <f aca="false">P49/$P$56</f>
        <v>0</v>
      </c>
      <c r="R49" s="27" t="n">
        <v>0</v>
      </c>
      <c r="S49" s="28" t="n">
        <f aca="false">R49/$R$56</f>
        <v>0</v>
      </c>
      <c r="T49" s="27" t="n">
        <v>0</v>
      </c>
      <c r="U49" s="28" t="n">
        <f aca="false">T49/$T$56</f>
        <v>0</v>
      </c>
      <c r="V49" s="27" t="n">
        <v>0</v>
      </c>
      <c r="W49" s="29" t="n">
        <v>0</v>
      </c>
      <c r="X49" s="27"/>
      <c r="Y49" s="27"/>
      <c r="Z49" s="27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</row>
    <row r="50" customFormat="false" ht="12.75" hidden="false" customHeight="false" outlineLevel="0" collapsed="false">
      <c r="A50" s="26" t="s">
        <v>65</v>
      </c>
      <c r="B50" s="27" t="n">
        <v>1018.627</v>
      </c>
      <c r="C50" s="28" t="n">
        <f aca="false">B50/$B$56</f>
        <v>0.114520309108946</v>
      </c>
      <c r="D50" s="27" t="n">
        <v>834</v>
      </c>
      <c r="E50" s="28" t="n">
        <f aca="false">D50/$D$56</f>
        <v>0.121357192487204</v>
      </c>
      <c r="F50" s="27" t="n">
        <v>791</v>
      </c>
      <c r="G50" s="28" t="n">
        <f aca="false">F50/$F$56</f>
        <v>0.0940673584125711</v>
      </c>
      <c r="H50" s="27" t="n">
        <v>381.3</v>
      </c>
      <c r="I50" s="28" t="n">
        <f aca="false">H50/$H$56</f>
        <v>0.0213243011803361</v>
      </c>
      <c r="J50" s="27" t="n">
        <v>652.208</v>
      </c>
      <c r="K50" s="28" t="n">
        <f aca="false">J50/$J$56</f>
        <v>0.0467650551587131</v>
      </c>
      <c r="L50" s="27" t="n">
        <v>498.96</v>
      </c>
      <c r="M50" s="28" t="n">
        <f aca="false">L50/$L$56</f>
        <v>0.0274080386586496</v>
      </c>
      <c r="N50" s="27" t="n">
        <f aca="false">SUM(B50:L50)</f>
        <v>4176.49303421635</v>
      </c>
      <c r="O50" s="28" t="n">
        <f aca="false">N50/$N$56</f>
        <v>0.0562769270078126</v>
      </c>
      <c r="P50" s="27" t="n">
        <v>0</v>
      </c>
      <c r="Q50" s="28" t="n">
        <f aca="false">P50/$P$56</f>
        <v>0</v>
      </c>
      <c r="R50" s="27" t="n">
        <v>500</v>
      </c>
      <c r="S50" s="28" t="n">
        <f aca="false">R50/$R$56</f>
        <v>0.0703531729280991</v>
      </c>
      <c r="T50" s="27" t="n">
        <v>150</v>
      </c>
      <c r="U50" s="28" t="n">
        <f aca="false">T50/$T$56</f>
        <v>0.0312348706095485</v>
      </c>
      <c r="V50" s="27" t="n">
        <v>0</v>
      </c>
      <c r="W50" s="29" t="n">
        <v>0</v>
      </c>
      <c r="X50" s="27"/>
      <c r="Y50" s="27"/>
      <c r="Z50" s="27"/>
      <c r="AA50" s="30"/>
      <c r="AB50" s="36"/>
      <c r="AC50" s="36"/>
      <c r="AD50" s="36"/>
      <c r="AE50" s="36"/>
      <c r="AF50" s="36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</row>
    <row r="51" customFormat="false" ht="12.75" hidden="false" customHeight="false" outlineLevel="0" collapsed="false">
      <c r="A51" s="26" t="s">
        <v>66</v>
      </c>
      <c r="B51" s="27" t="n">
        <v>0</v>
      </c>
      <c r="C51" s="28" t="n">
        <f aca="false">B51/$B$56</f>
        <v>0</v>
      </c>
      <c r="D51" s="27" t="n">
        <v>0</v>
      </c>
      <c r="E51" s="28" t="n">
        <f aca="false">D51/$D$56</f>
        <v>0</v>
      </c>
      <c r="F51" s="27" t="n">
        <v>0</v>
      </c>
      <c r="G51" s="28" t="n">
        <f aca="false">F51/$F$56</f>
        <v>0</v>
      </c>
      <c r="H51" s="27" t="n">
        <v>259.081</v>
      </c>
      <c r="I51" s="28" t="n">
        <f aca="false">H51/$H$56</f>
        <v>0.0144891719750922</v>
      </c>
      <c r="J51" s="27" t="n">
        <v>232.288</v>
      </c>
      <c r="K51" s="28" t="n">
        <f aca="false">J51/$J$56</f>
        <v>0.0166556698671393</v>
      </c>
      <c r="L51" s="27" t="n">
        <v>0</v>
      </c>
      <c r="M51" s="28" t="n">
        <f aca="false">L51/$L$56</f>
        <v>0</v>
      </c>
      <c r="N51" s="27" t="n">
        <f aca="false">SUM(B51:L51)</f>
        <v>491.400144841842</v>
      </c>
      <c r="O51" s="28" t="n">
        <f aca="false">N51/$N$56</f>
        <v>0.00662146203916315</v>
      </c>
      <c r="P51" s="27" t="n">
        <v>0</v>
      </c>
      <c r="Q51" s="28" t="n">
        <f aca="false">P51/$P$56</f>
        <v>0</v>
      </c>
      <c r="R51" s="27" t="n">
        <v>0</v>
      </c>
      <c r="S51" s="28" t="n">
        <f aca="false">R51/$R$56</f>
        <v>0</v>
      </c>
      <c r="T51" s="27" t="n">
        <v>0</v>
      </c>
      <c r="U51" s="28" t="n">
        <f aca="false">T51/$T$56</f>
        <v>0</v>
      </c>
      <c r="V51" s="27" t="n">
        <v>0</v>
      </c>
      <c r="W51" s="29" t="n">
        <v>0</v>
      </c>
      <c r="X51" s="27"/>
      <c r="Y51" s="27"/>
      <c r="Z51" s="27"/>
      <c r="AA51" s="30"/>
      <c r="AB51" s="36"/>
      <c r="AC51" s="36"/>
      <c r="AD51" s="36"/>
      <c r="AE51" s="36"/>
      <c r="AF51" s="36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</row>
    <row r="52" customFormat="false" ht="12.75" hidden="false" customHeight="false" outlineLevel="0" collapsed="false">
      <c r="A52" s="26" t="s">
        <v>67</v>
      </c>
      <c r="B52" s="27" t="n">
        <v>0</v>
      </c>
      <c r="C52" s="28" t="n">
        <f aca="false">B52/$B$56</f>
        <v>0</v>
      </c>
      <c r="D52" s="27" t="n">
        <v>0</v>
      </c>
      <c r="E52" s="28" t="n">
        <f aca="false">D52/$B$56</f>
        <v>0</v>
      </c>
      <c r="F52" s="27" t="n">
        <v>0</v>
      </c>
      <c r="G52" s="28" t="n">
        <f aca="false">F52/$B$56</f>
        <v>0</v>
      </c>
      <c r="H52" s="27" t="n">
        <v>0</v>
      </c>
      <c r="I52" s="28" t="n">
        <f aca="false">H52/$B$56</f>
        <v>0</v>
      </c>
      <c r="J52" s="27" t="n">
        <v>0</v>
      </c>
      <c r="K52" s="28" t="n">
        <f aca="false">J52/$B$56</f>
        <v>0</v>
      </c>
      <c r="L52" s="27" t="n">
        <v>0</v>
      </c>
      <c r="M52" s="28" t="n">
        <f aca="false">L52/$B$56</f>
        <v>0</v>
      </c>
      <c r="N52" s="27" t="n">
        <v>0</v>
      </c>
      <c r="O52" s="28" t="n">
        <f aca="false">N52/$B$56</f>
        <v>0</v>
      </c>
      <c r="P52" s="27" t="n">
        <v>0</v>
      </c>
      <c r="Q52" s="28" t="n">
        <f aca="false">P52/$B$56</f>
        <v>0</v>
      </c>
      <c r="R52" s="27" t="n">
        <v>0</v>
      </c>
      <c r="S52" s="28" t="n">
        <f aca="false">R52/$B$56</f>
        <v>0</v>
      </c>
      <c r="T52" s="27" t="n">
        <v>200</v>
      </c>
      <c r="U52" s="28" t="n">
        <f aca="false">T52/$B$56</f>
        <v>0.0224852294527725</v>
      </c>
      <c r="V52" s="27" t="n">
        <v>0</v>
      </c>
      <c r="W52" s="29" t="n">
        <f aca="false">V52/$B$56</f>
        <v>0</v>
      </c>
      <c r="X52" s="27"/>
      <c r="Y52" s="27"/>
      <c r="Z52" s="27"/>
      <c r="AA52" s="30"/>
      <c r="AB52" s="36"/>
      <c r="AC52" s="36"/>
      <c r="AD52" s="36"/>
      <c r="AE52" s="36"/>
      <c r="AF52" s="36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</row>
    <row r="53" customFormat="false" ht="12.75" hidden="false" customHeight="false" outlineLevel="0" collapsed="false">
      <c r="A53" s="26" t="s">
        <v>68</v>
      </c>
      <c r="B53" s="27" t="n">
        <v>0</v>
      </c>
      <c r="C53" s="28" t="n">
        <f aca="false">B53/$B$56</f>
        <v>0</v>
      </c>
      <c r="D53" s="27" t="n">
        <v>0</v>
      </c>
      <c r="E53" s="28" t="n">
        <f aca="false">D53/$D$56</f>
        <v>0</v>
      </c>
      <c r="F53" s="27" t="n">
        <v>0</v>
      </c>
      <c r="G53" s="28" t="n">
        <f aca="false">F53/$F$56</f>
        <v>0</v>
      </c>
      <c r="H53" s="27" t="n">
        <v>2981.791</v>
      </c>
      <c r="I53" s="28" t="n">
        <f aca="false">H53/$H$56</f>
        <v>0.166757433361699</v>
      </c>
      <c r="J53" s="27" t="n">
        <v>0</v>
      </c>
      <c r="K53" s="28" t="n">
        <f aca="false">J53/$J$56</f>
        <v>0</v>
      </c>
      <c r="L53" s="27" t="n">
        <v>0</v>
      </c>
      <c r="M53" s="28" t="n">
        <f aca="false">L53/$L$56</f>
        <v>0</v>
      </c>
      <c r="N53" s="27" t="n">
        <f aca="false">SUM(B53:L53)</f>
        <v>2981.95775743336</v>
      </c>
      <c r="O53" s="28" t="n">
        <f aca="false">N53/$N$56</f>
        <v>0.0401809407272113</v>
      </c>
      <c r="P53" s="27" t="n">
        <v>0</v>
      </c>
      <c r="Q53" s="28" t="n">
        <f aca="false">P53/$P$56</f>
        <v>0</v>
      </c>
      <c r="R53" s="27" t="n">
        <v>0</v>
      </c>
      <c r="S53" s="28" t="n">
        <f aca="false">R53/$R$56</f>
        <v>0</v>
      </c>
      <c r="T53" s="27" t="n">
        <v>0</v>
      </c>
      <c r="U53" s="28" t="n">
        <f aca="false">T53/$T$56</f>
        <v>0</v>
      </c>
      <c r="V53" s="27" t="n">
        <v>0</v>
      </c>
      <c r="W53" s="29" t="n">
        <v>0</v>
      </c>
      <c r="X53" s="27"/>
      <c r="Y53" s="27"/>
      <c r="Z53" s="27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</row>
    <row r="54" customFormat="false" ht="12.75" hidden="false" customHeight="false" outlineLevel="0" collapsed="false">
      <c r="A54" s="8" t="s">
        <v>69</v>
      </c>
      <c r="B54" s="27" t="n">
        <v>4291.62</v>
      </c>
      <c r="C54" s="28" t="n">
        <f aca="false">B54/$B$56</f>
        <v>0.482490302120537</v>
      </c>
      <c r="D54" s="27" t="n">
        <v>2774.909</v>
      </c>
      <c r="E54" s="28" t="n">
        <f aca="false">D54/$D$56</f>
        <v>0.403783172239179</v>
      </c>
      <c r="F54" s="27" t="n">
        <v>4013.026</v>
      </c>
      <c r="G54" s="28" t="n">
        <f aca="false">F54/$F$56</f>
        <v>0.477237364173156</v>
      </c>
      <c r="H54" s="27" t="n">
        <v>11170.136</v>
      </c>
      <c r="I54" s="28" t="n">
        <f aca="false">H54/$H$56</f>
        <v>0.624692746628154</v>
      </c>
      <c r="J54" s="27" t="n">
        <v>9716.579</v>
      </c>
      <c r="K54" s="28" t="n">
        <f aca="false">J54/$J$56</f>
        <v>0.696704659999561</v>
      </c>
      <c r="L54" s="27" t="n">
        <v>12612.985</v>
      </c>
      <c r="M54" s="28" t="n">
        <f aca="false">L54/$L$56</f>
        <v>0.692835458716065</v>
      </c>
      <c r="N54" s="27" t="n">
        <f aca="false">SUM(B54:L54)</f>
        <v>44581.9399082452</v>
      </c>
      <c r="O54" s="28" t="n">
        <f aca="false">N54/$N$56</f>
        <v>0.600727585926349</v>
      </c>
      <c r="P54" s="27" t="n">
        <v>0</v>
      </c>
      <c r="Q54" s="28" t="n">
        <f aca="false">P54/$P$56</f>
        <v>0</v>
      </c>
      <c r="R54" s="27" t="n">
        <v>4307</v>
      </c>
      <c r="S54" s="28" t="n">
        <f aca="false">R54/$R$56</f>
        <v>0.606022231602645</v>
      </c>
      <c r="T54" s="27" t="n">
        <v>817</v>
      </c>
      <c r="U54" s="28" t="n">
        <f aca="false">T54/$T$56</f>
        <v>0.170125928586674</v>
      </c>
      <c r="V54" s="27" t="n">
        <v>0</v>
      </c>
      <c r="W54" s="29" t="n">
        <v>0</v>
      </c>
      <c r="X54" s="27"/>
      <c r="Y54" s="27"/>
      <c r="Z54" s="27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</row>
    <row r="55" customFormat="false" ht="12.75" hidden="false" customHeight="false" outlineLevel="0" collapsed="false">
      <c r="A55" s="31" t="s">
        <v>70</v>
      </c>
      <c r="B55" s="32" t="n">
        <v>0</v>
      </c>
      <c r="C55" s="33" t="n">
        <f aca="false">B55/$B$56</f>
        <v>0</v>
      </c>
      <c r="D55" s="32" t="n">
        <v>0</v>
      </c>
      <c r="E55" s="33" t="n">
        <f aca="false">D55/$D$56</f>
        <v>0</v>
      </c>
      <c r="F55" s="32" t="n">
        <v>0</v>
      </c>
      <c r="G55" s="33" t="n">
        <f aca="false">F55/$F$56</f>
        <v>0</v>
      </c>
      <c r="H55" s="32" t="n">
        <v>325</v>
      </c>
      <c r="I55" s="33" t="n">
        <f aca="false">H55/$H$56</f>
        <v>0.0181757091099115</v>
      </c>
      <c r="J55" s="32" t="n">
        <v>15.1</v>
      </c>
      <c r="K55" s="33" t="n">
        <f aca="false">J55/$J$56</f>
        <v>0.00108271032078197</v>
      </c>
      <c r="L55" s="32" t="n">
        <v>576.426</v>
      </c>
      <c r="M55" s="33" t="n">
        <f aca="false">L55/$L$56</f>
        <v>0.0316632717890227</v>
      </c>
      <c r="N55" s="32" t="n">
        <f aca="false">SUM(B55:L55)</f>
        <v>916.545258419431</v>
      </c>
      <c r="O55" s="33" t="n">
        <f aca="false">N55/$N$56</f>
        <v>0.0123501584187618</v>
      </c>
      <c r="P55" s="32" t="n">
        <v>0</v>
      </c>
      <c r="Q55" s="33" t="n">
        <f aca="false">P55/$P$56</f>
        <v>0</v>
      </c>
      <c r="R55" s="32" t="n">
        <v>0</v>
      </c>
      <c r="S55" s="33" t="n">
        <f aca="false">R55/$R$56</f>
        <v>0</v>
      </c>
      <c r="T55" s="32" t="n">
        <v>0</v>
      </c>
      <c r="U55" s="33" t="n">
        <f aca="false">T55/$T$56</f>
        <v>0</v>
      </c>
      <c r="V55" s="32" t="n">
        <v>0</v>
      </c>
      <c r="W55" s="34" t="n">
        <v>0</v>
      </c>
      <c r="X55" s="32"/>
      <c r="Y55" s="32"/>
      <c r="Z55" s="32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  <c r="IS55" s="37"/>
      <c r="IT55" s="37"/>
      <c r="IU55" s="37"/>
      <c r="IV55" s="37"/>
      <c r="IW55" s="37"/>
    </row>
    <row r="56" customFormat="false" ht="12.75" hidden="false" customHeight="false" outlineLevel="0" collapsed="false">
      <c r="A56" s="38" t="s">
        <v>71</v>
      </c>
      <c r="B56" s="27" t="n">
        <f aca="false">SUM(B41:B55)</f>
        <v>8894.728</v>
      </c>
      <c r="C56" s="28" t="n">
        <f aca="false">B56/$B$56</f>
        <v>1</v>
      </c>
      <c r="D56" s="27" t="n">
        <f aca="false">SUM(D41:D55)</f>
        <v>6872.275</v>
      </c>
      <c r="E56" s="28" t="n">
        <f aca="false">SUM(E41:E55)</f>
        <v>1</v>
      </c>
      <c r="F56" s="27" t="n">
        <f aca="false">SUM(F41:F55)</f>
        <v>8408.868</v>
      </c>
      <c r="G56" s="28" t="n">
        <f aca="false">SUM(G41:G55)</f>
        <v>1</v>
      </c>
      <c r="H56" s="27" t="n">
        <f aca="false">SUM(H41:H55)</f>
        <v>17881.008</v>
      </c>
      <c r="I56" s="28" t="n">
        <f aca="false">SUM(I41:I55)</f>
        <v>1</v>
      </c>
      <c r="J56" s="27" t="n">
        <f aca="false">SUM(J41:J55)</f>
        <v>13946.482</v>
      </c>
      <c r="K56" s="28" t="n">
        <f aca="false">SUM(K41:K55)</f>
        <v>1</v>
      </c>
      <c r="L56" s="27" t="n">
        <f aca="false">SUM(L41:L55)</f>
        <v>18204.878</v>
      </c>
      <c r="M56" s="28" t="n">
        <f aca="false">SUM(M41:M55)</f>
        <v>1</v>
      </c>
      <c r="N56" s="27" t="n">
        <f aca="false">SUM(N41:N55)</f>
        <v>74213.239</v>
      </c>
      <c r="O56" s="28" t="n">
        <f aca="false">SUM(O41:O55)</f>
        <v>1</v>
      </c>
      <c r="P56" s="27" t="n">
        <v>29673</v>
      </c>
      <c r="Q56" s="28" t="n">
        <f aca="false">P56/$P$56</f>
        <v>1</v>
      </c>
      <c r="R56" s="27" t="n">
        <f aca="false">SUM(R41:R55)</f>
        <v>7107</v>
      </c>
      <c r="S56" s="28" t="n">
        <f aca="false">SUM(S41:S55)</f>
        <v>1</v>
      </c>
      <c r="T56" s="27" t="n">
        <f aca="false">SUM(T41:T55)</f>
        <v>4802.325</v>
      </c>
      <c r="U56" s="28" t="n">
        <f aca="false">SUM(U41:U55)</f>
        <v>0.885032411840247</v>
      </c>
      <c r="V56" s="27" t="n">
        <f aca="false">SUM(V41:V55)</f>
        <v>0</v>
      </c>
      <c r="W56" s="29" t="n">
        <f aca="false">SUM(W41:W55)</f>
        <v>0</v>
      </c>
      <c r="X56" s="27"/>
      <c r="Y56" s="27"/>
      <c r="Z56" s="27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</row>
    <row r="57" customFormat="false" ht="12.75" hidden="false" customHeight="false" outlineLevel="0" collapsed="false">
      <c r="A57" s="3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41"/>
      <c r="X57" s="27"/>
      <c r="Y57" s="27"/>
      <c r="Z57" s="27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</row>
    <row r="58" customFormat="false" ht="12.75" hidden="false" customHeight="false" outlineLevel="0" collapsed="false">
      <c r="A58" s="42" t="s">
        <v>72</v>
      </c>
      <c r="B58" s="27"/>
      <c r="C58" s="43" t="s">
        <v>73</v>
      </c>
      <c r="D58" s="27"/>
      <c r="E58" s="43" t="s">
        <v>73</v>
      </c>
      <c r="F58" s="27"/>
      <c r="G58" s="43" t="s">
        <v>73</v>
      </c>
      <c r="H58" s="27"/>
      <c r="I58" s="43" t="s">
        <v>73</v>
      </c>
      <c r="J58" s="27"/>
      <c r="K58" s="43" t="s">
        <v>73</v>
      </c>
      <c r="L58" s="27"/>
      <c r="M58" s="43" t="s">
        <v>73</v>
      </c>
      <c r="N58" s="27"/>
      <c r="O58" s="43" t="s">
        <v>73</v>
      </c>
      <c r="P58" s="27"/>
      <c r="Q58" s="43" t="s">
        <v>73</v>
      </c>
      <c r="R58" s="27"/>
      <c r="S58" s="43" t="s">
        <v>73</v>
      </c>
      <c r="T58" s="27"/>
      <c r="U58" s="43" t="s">
        <v>73</v>
      </c>
      <c r="V58" s="27"/>
      <c r="W58" s="44" t="s">
        <v>73</v>
      </c>
      <c r="X58" s="27"/>
      <c r="Y58" s="27"/>
      <c r="Z58" s="27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</row>
    <row r="59" customFormat="false" ht="12.75" hidden="false" customHeight="false" outlineLevel="0" collapsed="false">
      <c r="A59" s="26" t="s">
        <v>74</v>
      </c>
      <c r="B59" s="27" t="n">
        <v>0</v>
      </c>
      <c r="C59" s="28" t="n">
        <f aca="false">B59/$B$63</f>
        <v>0</v>
      </c>
      <c r="D59" s="27" t="n">
        <v>0</v>
      </c>
      <c r="E59" s="28" t="n">
        <f aca="false">D59/$D$63</f>
        <v>0</v>
      </c>
      <c r="F59" s="27" t="n">
        <v>0</v>
      </c>
      <c r="G59" s="28" t="n">
        <f aca="false">F59/$F$63</f>
        <v>0</v>
      </c>
      <c r="H59" s="27" t="n">
        <v>0</v>
      </c>
      <c r="I59" s="28" t="n">
        <v>0</v>
      </c>
      <c r="J59" s="27" t="n">
        <v>0</v>
      </c>
      <c r="K59" s="28" t="n">
        <v>0</v>
      </c>
      <c r="L59" s="27" t="n">
        <v>0</v>
      </c>
      <c r="M59" s="28" t="n">
        <v>0</v>
      </c>
      <c r="N59" s="27" t="n">
        <f aca="false">SUM(B59:L59)</f>
        <v>0</v>
      </c>
      <c r="O59" s="28" t="n">
        <f aca="false">N59/$N$63</f>
        <v>0</v>
      </c>
      <c r="P59" s="27" t="n">
        <v>0</v>
      </c>
      <c r="Q59" s="28" t="n">
        <v>0</v>
      </c>
      <c r="R59" s="27" t="n">
        <v>0</v>
      </c>
      <c r="S59" s="28" t="n">
        <f aca="false">R59/$R$63</f>
        <v>0</v>
      </c>
      <c r="T59" s="27" t="n">
        <v>0</v>
      </c>
      <c r="U59" s="28" t="n">
        <f aca="false">T59/$T$63</f>
        <v>0</v>
      </c>
      <c r="V59" s="27" t="n">
        <v>0</v>
      </c>
      <c r="W59" s="29" t="n">
        <v>0</v>
      </c>
      <c r="X59" s="27"/>
      <c r="Y59" s="27"/>
      <c r="Z59" s="27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</row>
    <row r="60" customFormat="false" ht="12.75" hidden="false" customHeight="false" outlineLevel="0" collapsed="false">
      <c r="A60" s="26" t="s">
        <v>75</v>
      </c>
      <c r="B60" s="27" t="n">
        <v>0</v>
      </c>
      <c r="C60" s="28" t="n">
        <f aca="false">B60/$B$63</f>
        <v>0</v>
      </c>
      <c r="D60" s="27" t="n">
        <v>0</v>
      </c>
      <c r="E60" s="28" t="n">
        <f aca="false">D60/$D$63</f>
        <v>0</v>
      </c>
      <c r="F60" s="27" t="n">
        <v>0</v>
      </c>
      <c r="G60" s="28" t="n">
        <f aca="false">F60/$F$63</f>
        <v>0</v>
      </c>
      <c r="H60" s="27" t="n">
        <v>0</v>
      </c>
      <c r="I60" s="28" t="n">
        <v>0</v>
      </c>
      <c r="J60" s="27" t="n">
        <v>0</v>
      </c>
      <c r="K60" s="28" t="n">
        <v>0</v>
      </c>
      <c r="L60" s="27" t="n">
        <v>0</v>
      </c>
      <c r="M60" s="28" t="n">
        <v>0</v>
      </c>
      <c r="N60" s="27" t="n">
        <f aca="false">SUM(B60:L60)</f>
        <v>0</v>
      </c>
      <c r="O60" s="28" t="n">
        <f aca="false">N60/$N$63</f>
        <v>0</v>
      </c>
      <c r="P60" s="27" t="n">
        <v>0</v>
      </c>
      <c r="Q60" s="28" t="n">
        <v>0</v>
      </c>
      <c r="R60" s="27" t="n">
        <v>0</v>
      </c>
      <c r="S60" s="28" t="n">
        <f aca="false">R60/$R$63</f>
        <v>0</v>
      </c>
      <c r="T60" s="27" t="n">
        <v>0</v>
      </c>
      <c r="U60" s="28" t="n">
        <f aca="false">T60/$T$63</f>
        <v>0</v>
      </c>
      <c r="V60" s="27" t="n">
        <v>0</v>
      </c>
      <c r="W60" s="29" t="n">
        <v>0</v>
      </c>
      <c r="X60" s="27"/>
      <c r="Y60" s="27"/>
      <c r="Z60" s="27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</row>
    <row r="61" customFormat="false" ht="12.75" hidden="false" customHeight="false" outlineLevel="0" collapsed="false">
      <c r="A61" s="26" t="s">
        <v>76</v>
      </c>
      <c r="B61" s="27"/>
      <c r="C61" s="28" t="n">
        <f aca="false">B61/$B$63</f>
        <v>0</v>
      </c>
      <c r="D61" s="27"/>
      <c r="E61" s="28" t="n">
        <f aca="false">D61/$D$63</f>
        <v>0</v>
      </c>
      <c r="F61" s="27"/>
      <c r="G61" s="28" t="n">
        <f aca="false">F61/$F$63</f>
        <v>0</v>
      </c>
      <c r="H61" s="27"/>
      <c r="I61" s="28" t="n">
        <v>0</v>
      </c>
      <c r="J61" s="27"/>
      <c r="K61" s="28" t="n">
        <v>0</v>
      </c>
      <c r="L61" s="27"/>
      <c r="M61" s="28" t="n">
        <v>0</v>
      </c>
      <c r="N61" s="27"/>
      <c r="O61" s="28" t="n">
        <f aca="false">N61/$N$63</f>
        <v>0</v>
      </c>
      <c r="P61" s="27" t="n">
        <v>0</v>
      </c>
      <c r="Q61" s="28" t="n">
        <v>0</v>
      </c>
      <c r="R61" s="27"/>
      <c r="S61" s="28" t="n">
        <f aca="false">R61/$R$63</f>
        <v>0</v>
      </c>
      <c r="T61" s="27" t="n">
        <v>9394</v>
      </c>
      <c r="U61" s="28" t="n">
        <f aca="false">T61/$T$63</f>
        <v>0.86230952818065</v>
      </c>
      <c r="V61" s="27"/>
      <c r="W61" s="29" t="n">
        <v>0</v>
      </c>
      <c r="X61" s="27"/>
      <c r="Y61" s="27"/>
      <c r="Z61" s="27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</row>
    <row r="62" customFormat="false" ht="12.75" hidden="false" customHeight="false" outlineLevel="0" collapsed="false">
      <c r="A62" s="31" t="s">
        <v>77</v>
      </c>
      <c r="B62" s="32" t="n">
        <v>1062</v>
      </c>
      <c r="C62" s="33" t="n">
        <f aca="false">B62/$B$63</f>
        <v>1</v>
      </c>
      <c r="D62" s="32" t="n">
        <v>1243</v>
      </c>
      <c r="E62" s="33" t="n">
        <f aca="false">D62/$D$63</f>
        <v>1</v>
      </c>
      <c r="F62" s="32" t="n">
        <v>1112</v>
      </c>
      <c r="G62" s="33" t="n">
        <f aca="false">F62/$F$63</f>
        <v>1</v>
      </c>
      <c r="H62" s="32" t="n">
        <v>0</v>
      </c>
      <c r="I62" s="33" t="n">
        <v>0</v>
      </c>
      <c r="J62" s="32" t="n">
        <v>0</v>
      </c>
      <c r="K62" s="33" t="n">
        <v>0</v>
      </c>
      <c r="L62" s="32" t="n">
        <v>0</v>
      </c>
      <c r="M62" s="33" t="n">
        <v>0</v>
      </c>
      <c r="N62" s="32" t="n">
        <f aca="false">SUM(B62:L62)</f>
        <v>3420</v>
      </c>
      <c r="O62" s="33" t="n">
        <f aca="false">N62/$N$63</f>
        <v>1</v>
      </c>
      <c r="P62" s="32" t="n">
        <v>0</v>
      </c>
      <c r="Q62" s="33" t="n">
        <v>0</v>
      </c>
      <c r="R62" s="32" t="n">
        <v>400</v>
      </c>
      <c r="S62" s="33" t="n">
        <f aca="false">R62/$R$63</f>
        <v>1</v>
      </c>
      <c r="T62" s="32" t="n">
        <v>1500</v>
      </c>
      <c r="U62" s="33" t="n">
        <f aca="false">T62/$T$63</f>
        <v>0.13769047181935</v>
      </c>
      <c r="V62" s="32" t="n">
        <v>0</v>
      </c>
      <c r="W62" s="34" t="n">
        <v>0</v>
      </c>
      <c r="X62" s="27"/>
      <c r="Y62" s="27"/>
      <c r="Z62" s="27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</row>
    <row r="63" customFormat="false" ht="12.75" hidden="false" customHeight="false" outlineLevel="0" collapsed="false">
      <c r="A63" s="38" t="s">
        <v>78</v>
      </c>
      <c r="B63" s="27" t="n">
        <f aca="false">SUM(B59:B62)</f>
        <v>1062</v>
      </c>
      <c r="C63" s="28" t="n">
        <f aca="false">B63/$B$63</f>
        <v>1</v>
      </c>
      <c r="D63" s="27" t="n">
        <f aca="false">SUM(D59:D62)</f>
        <v>1243</v>
      </c>
      <c r="E63" s="28" t="n">
        <f aca="false">SUM(E59:E62)</f>
        <v>1</v>
      </c>
      <c r="F63" s="27" t="n">
        <f aca="false">SUM(F59:F62)</f>
        <v>1112</v>
      </c>
      <c r="G63" s="28" t="n">
        <f aca="false">SUM(G59:G62)</f>
        <v>1</v>
      </c>
      <c r="H63" s="27" t="n">
        <f aca="false">SUM(H59:H62)</f>
        <v>0</v>
      </c>
      <c r="I63" s="28" t="n">
        <f aca="false">H63/$B$63</f>
        <v>0</v>
      </c>
      <c r="J63" s="27" t="n">
        <f aca="false">SUM(J59:J62)</f>
        <v>0</v>
      </c>
      <c r="K63" s="28" t="n">
        <f aca="false">J63/$B$63</f>
        <v>0</v>
      </c>
      <c r="L63" s="27" t="n">
        <f aca="false">SUM(L59:L62)</f>
        <v>0</v>
      </c>
      <c r="M63" s="28" t="n">
        <f aca="false">L63/$B$63</f>
        <v>0</v>
      </c>
      <c r="N63" s="27" t="n">
        <f aca="false">SUM(N59:N62)</f>
        <v>3420</v>
      </c>
      <c r="O63" s="28" t="n">
        <f aca="false">SUM(O59:O62)</f>
        <v>1</v>
      </c>
      <c r="P63" s="27" t="n">
        <f aca="false">SUM(P59:P62)</f>
        <v>0</v>
      </c>
      <c r="Q63" s="28" t="n">
        <f aca="false">P63/$B$63</f>
        <v>0</v>
      </c>
      <c r="R63" s="27" t="n">
        <f aca="false">SUM(R59:R62)</f>
        <v>400</v>
      </c>
      <c r="S63" s="28" t="n">
        <f aca="false">SUM(S59:S62)</f>
        <v>1</v>
      </c>
      <c r="T63" s="27" t="n">
        <f aca="false">SUM(T59:T62)</f>
        <v>10894</v>
      </c>
      <c r="U63" s="28" t="n">
        <f aca="false">SUM(U59:U62)</f>
        <v>1</v>
      </c>
      <c r="V63" s="27" t="n">
        <f aca="false">SUM(V59:V62)</f>
        <v>0</v>
      </c>
      <c r="W63" s="29" t="n">
        <f aca="false">SUM(W59:W62)</f>
        <v>0</v>
      </c>
      <c r="X63" s="27"/>
      <c r="Y63" s="27"/>
      <c r="Z63" s="27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</row>
    <row r="64" customFormat="false" ht="12.75" hidden="false" customHeight="false" outlineLevel="0" collapsed="false">
      <c r="A64" s="42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41"/>
      <c r="X64" s="27"/>
      <c r="Y64" s="27"/>
      <c r="Z64" s="27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</row>
    <row r="65" customFormat="false" ht="12.75" hidden="false" customHeight="false" outlineLevel="0" collapsed="false">
      <c r="A65" s="45" t="s">
        <v>79</v>
      </c>
      <c r="B65" s="46" t="n">
        <f aca="false">B63+B56+B38</f>
        <v>128144.033</v>
      </c>
      <c r="C65" s="46"/>
      <c r="D65" s="46" t="n">
        <f aca="false">D63+D56+D38</f>
        <v>154805.771</v>
      </c>
      <c r="E65" s="46"/>
      <c r="F65" s="46" t="n">
        <f aca="false">F63+F56+F38</f>
        <v>148474.108</v>
      </c>
      <c r="G65" s="46"/>
      <c r="H65" s="46" t="n">
        <f aca="false">H63+H56+H38</f>
        <v>173572.426</v>
      </c>
      <c r="I65" s="46"/>
      <c r="J65" s="46" t="n">
        <f aca="false">J63+J56+J38</f>
        <v>161049.244</v>
      </c>
      <c r="K65" s="46"/>
      <c r="L65" s="46" t="n">
        <f aca="false">L63+L56+L38</f>
        <v>255807.782</v>
      </c>
      <c r="M65" s="46"/>
      <c r="N65" s="46" t="n">
        <f aca="false">N63+N56+N38</f>
        <v>1021866.364</v>
      </c>
      <c r="O65" s="46"/>
      <c r="P65" s="46" t="n">
        <f aca="false">P63+P56+P38</f>
        <v>538473</v>
      </c>
      <c r="Q65" s="46"/>
      <c r="R65" s="46" t="n">
        <f aca="false">R63+R56+R38</f>
        <v>132797</v>
      </c>
      <c r="S65" s="46"/>
      <c r="T65" s="46" t="n">
        <f aca="false">T63+T56+T38</f>
        <v>113329.325</v>
      </c>
      <c r="U65" s="46"/>
      <c r="V65" s="46" t="n">
        <f aca="false">V63+V56+V38</f>
        <v>73115.5665</v>
      </c>
      <c r="W65" s="47"/>
      <c r="X65" s="27"/>
      <c r="Y65" s="27"/>
      <c r="Z65" s="27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</row>
    <row r="66" customFormat="false" ht="12.75" hidden="false" customHeight="false" outlineLevel="0" collapsed="false">
      <c r="A66" s="48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</row>
    <row r="67" customFormat="false" ht="12.75" hidden="false" customHeight="false" outlineLevel="0" collapsed="false">
      <c r="A67" s="5" t="s">
        <v>80</v>
      </c>
      <c r="B67" s="49"/>
      <c r="C67" s="50" t="s">
        <v>81</v>
      </c>
      <c r="D67" s="49"/>
      <c r="E67" s="50" t="s">
        <v>81</v>
      </c>
      <c r="F67" s="49"/>
      <c r="G67" s="50" t="s">
        <v>81</v>
      </c>
      <c r="H67" s="49"/>
      <c r="I67" s="50" t="s">
        <v>81</v>
      </c>
      <c r="J67" s="49"/>
      <c r="K67" s="50" t="s">
        <v>81</v>
      </c>
      <c r="L67" s="49"/>
      <c r="M67" s="50" t="s">
        <v>81</v>
      </c>
      <c r="N67" s="49"/>
      <c r="O67" s="50" t="s">
        <v>81</v>
      </c>
      <c r="P67" s="49"/>
      <c r="Q67" s="50" t="s">
        <v>81</v>
      </c>
      <c r="R67" s="49"/>
      <c r="S67" s="50" t="s">
        <v>81</v>
      </c>
      <c r="T67" s="49"/>
      <c r="U67" s="50" t="s">
        <v>81</v>
      </c>
      <c r="V67" s="49"/>
      <c r="W67" s="51" t="s">
        <v>81</v>
      </c>
      <c r="X67" s="27"/>
      <c r="Y67" s="27"/>
      <c r="Z67" s="27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</row>
    <row r="68" customFormat="false" ht="12.75" hidden="false" customHeight="false" outlineLevel="0" collapsed="false">
      <c r="A68" s="38" t="s">
        <v>82</v>
      </c>
      <c r="B68" s="27" t="n">
        <v>774.248</v>
      </c>
      <c r="C68" s="28" t="n">
        <f aca="false">B68/SUM($B$68,$B$70,$B$75,$B$77)</f>
        <v>0.141814749657947</v>
      </c>
      <c r="D68" s="27" t="n">
        <v>446.6</v>
      </c>
      <c r="E68" s="28" t="n">
        <f aca="false">D68/SUM($D$68,$D$70,$D$75,$D$77)</f>
        <v>0.108912335977943</v>
      </c>
      <c r="F68" s="27" t="n">
        <v>428.9978</v>
      </c>
      <c r="G68" s="28" t="n">
        <f aca="false">F68/SUM($F$68,$F$70,$F$75,$F$77)</f>
        <v>0.0899075513702298</v>
      </c>
      <c r="H68" s="27" t="n">
        <v>744.673</v>
      </c>
      <c r="I68" s="28" t="n">
        <f aca="false">H68/SUM($H$68,$H$70,$H$75,$H$77)</f>
        <v>0.139136869494251</v>
      </c>
      <c r="J68" s="27" t="n">
        <v>656.2</v>
      </c>
      <c r="K68" s="28" t="n">
        <f aca="false">J68/SUM($J$68,$J$70,$J$75,$J$77)</f>
        <v>0.131260220432573</v>
      </c>
      <c r="L68" s="27" t="n">
        <v>629.48</v>
      </c>
      <c r="M68" s="28" t="n">
        <f aca="false">L68/SUM($L$68,$L$70,$L$75,$L$77)</f>
        <v>0.122696993473628</v>
      </c>
      <c r="N68" s="27" t="n">
        <f aca="false">SUMPRODUCT(B68:L68,$B$11:$L$11)/$N$11</f>
        <v>623.595813169877</v>
      </c>
      <c r="O68" s="28" t="n">
        <f aca="false">N68/SUM($N$68,$N$70,$N$75,$N$77)</f>
        <v>0.124828066948752</v>
      </c>
      <c r="P68" s="27" t="n">
        <v>0</v>
      </c>
      <c r="Q68" s="28" t="n">
        <f aca="false">P68/SUM($P$68,$P$70,$P$75,$P$77)</f>
        <v>0</v>
      </c>
      <c r="R68" s="27" t="n">
        <v>105</v>
      </c>
      <c r="S68" s="28" t="n">
        <f aca="false">R68/SUM($R$68,$R$70,$R$75,$R$77)</f>
        <v>0.0471063257065949</v>
      </c>
      <c r="T68" s="27" t="n">
        <v>269.651</v>
      </c>
      <c r="U68" s="28" t="n">
        <f aca="false">T68/SUM($T$68,$T$70,$T$75,$T$77)</f>
        <v>0.17767655409577</v>
      </c>
      <c r="V68" s="40" t="n">
        <f aca="false">V69/V73*V72</f>
        <v>115.609756097561</v>
      </c>
      <c r="W68" s="29" t="n">
        <f aca="false">V68/SUM($V$68,$V$70,$V$75,$V$77)</f>
        <v>0.112900152439024</v>
      </c>
      <c r="X68" s="27"/>
      <c r="Y68" s="27"/>
      <c r="Z68" s="27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</row>
    <row r="69" customFormat="false" ht="12.75" hidden="false" customHeight="false" outlineLevel="0" collapsed="false">
      <c r="A69" s="52" t="s">
        <v>83</v>
      </c>
      <c r="B69" s="53" t="n">
        <v>1.40874818049491</v>
      </c>
      <c r="C69" s="28"/>
      <c r="D69" s="53" t="n">
        <v>0.842006033182504</v>
      </c>
      <c r="E69" s="28"/>
      <c r="F69" s="53" t="n">
        <v>1.09450499545867</v>
      </c>
      <c r="G69" s="28"/>
      <c r="H69" s="53" t="n">
        <v>1.21678594771242</v>
      </c>
      <c r="I69" s="28"/>
      <c r="J69" s="53" t="n">
        <v>1.16347517730496</v>
      </c>
      <c r="K69" s="28"/>
      <c r="L69" s="53" t="n">
        <v>0.862774122807018</v>
      </c>
      <c r="M69" s="28"/>
      <c r="N69" s="53" t="n">
        <f aca="false">SUMPRODUCT(B69:L69,$B$11:$L$11)/$N$11</f>
        <v>1.08967338003503</v>
      </c>
      <c r="O69" s="28"/>
      <c r="P69" s="53" t="n">
        <v>2.05</v>
      </c>
      <c r="Q69" s="28"/>
      <c r="R69" s="53" t="n">
        <v>0.32</v>
      </c>
      <c r="S69" s="28"/>
      <c r="T69" s="53" t="n">
        <v>1.61</v>
      </c>
      <c r="U69" s="28"/>
      <c r="V69" s="53" t="n">
        <v>0.5</v>
      </c>
      <c r="W69" s="29"/>
      <c r="X69" s="35"/>
      <c r="Y69" s="35"/>
      <c r="Z69" s="35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  <c r="GJ69" s="55"/>
      <c r="GK69" s="55"/>
      <c r="GL69" s="55"/>
      <c r="GM69" s="55"/>
      <c r="GN69" s="55"/>
      <c r="GO69" s="55"/>
      <c r="GP69" s="55"/>
      <c r="GQ69" s="55"/>
      <c r="GR69" s="55"/>
      <c r="GS69" s="55"/>
      <c r="GT69" s="55"/>
      <c r="GU69" s="55"/>
      <c r="GV69" s="55"/>
      <c r="GW69" s="55"/>
      <c r="GX69" s="55"/>
      <c r="GY69" s="55"/>
      <c r="GZ69" s="55"/>
      <c r="HA69" s="55"/>
      <c r="HB69" s="55"/>
      <c r="HC69" s="55"/>
      <c r="HD69" s="55"/>
      <c r="HE69" s="55"/>
      <c r="HF69" s="55"/>
      <c r="HG69" s="55"/>
      <c r="HH69" s="55"/>
      <c r="HI69" s="55"/>
      <c r="HJ69" s="55"/>
      <c r="HK69" s="55"/>
      <c r="HL69" s="55"/>
      <c r="HM69" s="55"/>
      <c r="HN69" s="55"/>
      <c r="HO69" s="55"/>
      <c r="HP69" s="55"/>
      <c r="HQ69" s="55"/>
      <c r="HR69" s="55"/>
      <c r="HS69" s="55"/>
      <c r="HT69" s="55"/>
      <c r="HU69" s="55"/>
      <c r="HV69" s="55"/>
      <c r="HW69" s="55"/>
      <c r="HX69" s="55"/>
      <c r="HY69" s="55"/>
      <c r="HZ69" s="55"/>
      <c r="IA69" s="55"/>
      <c r="IB69" s="55"/>
      <c r="IC69" s="55"/>
      <c r="ID69" s="55"/>
      <c r="IE69" s="55"/>
      <c r="IF69" s="55"/>
      <c r="IG69" s="55"/>
      <c r="IH69" s="55"/>
      <c r="II69" s="55"/>
      <c r="IJ69" s="55"/>
      <c r="IK69" s="55"/>
      <c r="IL69" s="55"/>
      <c r="IM69" s="55"/>
      <c r="IN69" s="55"/>
      <c r="IO69" s="55"/>
      <c r="IP69" s="55"/>
      <c r="IQ69" s="55"/>
      <c r="IR69" s="55"/>
      <c r="IS69" s="55"/>
      <c r="IT69" s="55"/>
      <c r="IU69" s="55"/>
      <c r="IV69" s="55"/>
      <c r="IW69" s="55"/>
    </row>
    <row r="70" customFormat="false" ht="12.75" hidden="false" customHeight="false" outlineLevel="0" collapsed="false">
      <c r="A70" s="38" t="s">
        <v>84</v>
      </c>
      <c r="B70" s="27" t="n">
        <v>1973.16</v>
      </c>
      <c r="C70" s="28" t="n">
        <f aca="false">B70/SUM($B$68,$B$70,$B$75,$B$77)</f>
        <v>0.361412869565145</v>
      </c>
      <c r="D70" s="27" t="n">
        <v>1349.28</v>
      </c>
      <c r="E70" s="28" t="n">
        <f aca="false">D70/SUM($D$68,$D$70,$D$75,$D$77)</f>
        <v>0.329048895405999</v>
      </c>
      <c r="F70" s="27" t="n">
        <v>1349.28</v>
      </c>
      <c r="G70" s="28" t="n">
        <f aca="false">F70/SUM($F$68,$F$70,$F$75,$F$77)</f>
        <v>0.282776417298233</v>
      </c>
      <c r="H70" s="27" t="n">
        <v>2296.44</v>
      </c>
      <c r="I70" s="28" t="n">
        <f aca="false">H70/SUM($H$68,$H$70,$H$75,$H$77)</f>
        <v>0.429073529698778</v>
      </c>
      <c r="J70" s="27" t="n">
        <v>2078.4</v>
      </c>
      <c r="K70" s="28" t="n">
        <f aca="false">J70/SUM($J$68,$J$70,$J$75,$J$77)</f>
        <v>0.415744044722737</v>
      </c>
      <c r="L70" s="27" t="n">
        <v>1799.04</v>
      </c>
      <c r="M70" s="28" t="n">
        <f aca="false">L70/SUM($L$68,$L$70,$L$75,$L$77)</f>
        <v>0.350665309682271</v>
      </c>
      <c r="N70" s="27" t="n">
        <f aca="false">SUMPRODUCT(B70:L70,$B$11:$L$11)/$N$11</f>
        <v>1834.36900875657</v>
      </c>
      <c r="O70" s="28" t="n">
        <f aca="false">N70/SUM($N$68,$N$70,$N$75,$N$77)</f>
        <v>0.367194154607646</v>
      </c>
      <c r="P70" s="27" t="n">
        <v>0</v>
      </c>
      <c r="Q70" s="28" t="n">
        <f aca="false">P70/SUM($P$68,$P$70,$P$75,$P$77)</f>
        <v>0</v>
      </c>
      <c r="R70" s="27" t="n">
        <v>398</v>
      </c>
      <c r="S70" s="28" t="n">
        <f aca="false">R70/SUM($R$68,$R$70,$R$75,$R$77)</f>
        <v>0.178555406011664</v>
      </c>
      <c r="T70" s="27" t="n">
        <v>0</v>
      </c>
      <c r="U70" s="28" t="n">
        <f aca="false">T70/SUM($T$68,$T$70,$T$75,$T$77)</f>
        <v>0</v>
      </c>
      <c r="V70" s="40" t="n">
        <f aca="false">V71/V73*V72</f>
        <v>358.390243902439</v>
      </c>
      <c r="W70" s="29" t="n">
        <f aca="false">V70/SUM($V$68,$V$70,$V$75,$V$77)</f>
        <v>0.349990472560976</v>
      </c>
      <c r="X70" s="27"/>
      <c r="Y70" s="27"/>
      <c r="Z70" s="27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</row>
    <row r="71" customFormat="false" ht="12.75" hidden="false" customHeight="false" outlineLevel="0" collapsed="false">
      <c r="A71" s="56" t="s">
        <v>83</v>
      </c>
      <c r="B71" s="57" t="n">
        <f aca="false">B70/B11/1200*1000</f>
        <v>3.59017467248908</v>
      </c>
      <c r="C71" s="33"/>
      <c r="D71" s="57" t="n">
        <f aca="false">D70/D11/1200*1000</f>
        <v>2.54389140271493</v>
      </c>
      <c r="E71" s="33"/>
      <c r="F71" s="57" t="n">
        <f aca="false">F70/F11/1200*1000</f>
        <v>3.06376021798365</v>
      </c>
      <c r="G71" s="33"/>
      <c r="H71" s="57" t="n">
        <f aca="false">H70/H11/1200*1000</f>
        <v>3.75235294117647</v>
      </c>
      <c r="I71" s="33"/>
      <c r="J71" s="57" t="n">
        <f aca="false">J70/J11/1200*1000</f>
        <v>3.68510638297872</v>
      </c>
      <c r="K71" s="33"/>
      <c r="L71" s="57" t="n">
        <f aca="false">L70/L11/1200*1000</f>
        <v>2.46578947368421</v>
      </c>
      <c r="M71" s="33"/>
      <c r="N71" s="57" t="n">
        <f aca="false">N70/N11/1200*1000</f>
        <v>0.535425863618379</v>
      </c>
      <c r="O71" s="33"/>
      <c r="P71" s="57" t="n">
        <f aca="false">P70/P11/1200*1000</f>
        <v>0</v>
      </c>
      <c r="Q71" s="33"/>
      <c r="R71" s="57" t="n">
        <v>1.26</v>
      </c>
      <c r="S71" s="33"/>
      <c r="T71" s="43"/>
      <c r="U71" s="33"/>
      <c r="V71" s="57" t="n">
        <v>1.55</v>
      </c>
      <c r="W71" s="34"/>
      <c r="X71" s="35"/>
      <c r="Y71" s="35"/>
      <c r="Z71" s="35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55"/>
      <c r="GS71" s="55"/>
      <c r="GT71" s="55"/>
      <c r="GU71" s="55"/>
      <c r="GV71" s="55"/>
      <c r="GW71" s="55"/>
      <c r="GX71" s="55"/>
      <c r="GY71" s="55"/>
      <c r="GZ71" s="55"/>
      <c r="HA71" s="55"/>
      <c r="HB71" s="55"/>
      <c r="HC71" s="55"/>
      <c r="HD71" s="55"/>
      <c r="HE71" s="55"/>
      <c r="HF71" s="55"/>
      <c r="HG71" s="55"/>
      <c r="HH71" s="55"/>
      <c r="HI71" s="55"/>
      <c r="HJ71" s="55"/>
      <c r="HK71" s="55"/>
      <c r="HL71" s="55"/>
      <c r="HM71" s="55"/>
      <c r="HN71" s="55"/>
      <c r="HO71" s="55"/>
      <c r="HP71" s="55"/>
      <c r="HQ71" s="55"/>
      <c r="HR71" s="55"/>
      <c r="HS71" s="55"/>
      <c r="HT71" s="55"/>
      <c r="HU71" s="55"/>
      <c r="HV71" s="55"/>
      <c r="HW71" s="55"/>
      <c r="HX71" s="55"/>
      <c r="HY71" s="55"/>
      <c r="HZ71" s="55"/>
      <c r="IA71" s="55"/>
      <c r="IB71" s="55"/>
      <c r="IC71" s="55"/>
      <c r="ID71" s="55"/>
      <c r="IE71" s="55"/>
      <c r="IF71" s="55"/>
      <c r="IG71" s="55"/>
      <c r="IH71" s="55"/>
      <c r="II71" s="55"/>
      <c r="IJ71" s="55"/>
      <c r="IK71" s="55"/>
      <c r="IL71" s="55"/>
      <c r="IM71" s="55"/>
      <c r="IN71" s="55"/>
      <c r="IO71" s="55"/>
      <c r="IP71" s="55"/>
      <c r="IQ71" s="55"/>
      <c r="IR71" s="55"/>
      <c r="IS71" s="55"/>
      <c r="IT71" s="55"/>
      <c r="IU71" s="55"/>
      <c r="IV71" s="55"/>
      <c r="IW71" s="55"/>
    </row>
    <row r="72" customFormat="false" ht="12.75" hidden="false" customHeight="false" outlineLevel="0" collapsed="false">
      <c r="A72" s="38" t="s">
        <v>85</v>
      </c>
      <c r="B72" s="27" t="n">
        <f aca="false">B68+B70</f>
        <v>2747.408</v>
      </c>
      <c r="C72" s="28" t="n">
        <f aca="false">B72/B82</f>
        <v>0.503227619223091</v>
      </c>
      <c r="D72" s="27" t="n">
        <f aca="false">D68+D70</f>
        <v>1795.88</v>
      </c>
      <c r="E72" s="28" t="n">
        <f aca="false">D72/D82</f>
        <v>0.437961231383942</v>
      </c>
      <c r="F72" s="27" t="n">
        <f aca="false">F68+F70</f>
        <v>1778.2778</v>
      </c>
      <c r="G72" s="28" t="n">
        <f aca="false">F72/F82</f>
        <v>0.372683968668462</v>
      </c>
      <c r="H72" s="27" t="n">
        <f aca="false">H68+H70</f>
        <v>3041.113</v>
      </c>
      <c r="I72" s="28" t="n">
        <f aca="false">H72/H82</f>
        <v>0.568210399193029</v>
      </c>
      <c r="J72" s="27" t="n">
        <f aca="false">J68+J70</f>
        <v>2734.6</v>
      </c>
      <c r="K72" s="28" t="n">
        <f aca="false">J72/J82</f>
        <v>0.54700426515531</v>
      </c>
      <c r="L72" s="27" t="n">
        <f aca="false">L68+L70</f>
        <v>2428.52</v>
      </c>
      <c r="M72" s="28" t="n">
        <f aca="false">L72/L82</f>
        <v>0.473362303155899</v>
      </c>
      <c r="N72" s="27" t="n">
        <f aca="false">N68+N70</f>
        <v>2457.96482192645</v>
      </c>
      <c r="O72" s="28" t="n">
        <f aca="false">N72/N82</f>
        <v>0.492022221556398</v>
      </c>
      <c r="P72" s="27" t="n">
        <f aca="false">P68+P70</f>
        <v>0</v>
      </c>
      <c r="Q72" s="28" t="n">
        <f aca="false">P72/P82</f>
        <v>0</v>
      </c>
      <c r="R72" s="27" t="n">
        <f aca="false">R68+R70</f>
        <v>503</v>
      </c>
      <c r="S72" s="28" t="n">
        <f aca="false">R72/R82</f>
        <v>0.225661731718259</v>
      </c>
      <c r="T72" s="27" t="n">
        <f aca="false">T68+T70</f>
        <v>269.651</v>
      </c>
      <c r="U72" s="28" t="n">
        <f aca="false">T72/T82</f>
        <v>0.17767655409577</v>
      </c>
      <c r="V72" s="27" t="n">
        <v>474</v>
      </c>
      <c r="W72" s="29" t="n">
        <f aca="false">V72/V82</f>
        <v>0.462890625</v>
      </c>
      <c r="X72" s="35"/>
      <c r="Y72" s="35"/>
      <c r="Z72" s="35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55"/>
      <c r="FG72" s="55"/>
      <c r="FH72" s="55"/>
      <c r="FI72" s="55"/>
      <c r="FJ72" s="55"/>
      <c r="FK72" s="55"/>
      <c r="FL72" s="55"/>
      <c r="FM72" s="55"/>
      <c r="FN72" s="55"/>
      <c r="FO72" s="55"/>
      <c r="FP72" s="55"/>
      <c r="FQ72" s="55"/>
      <c r="FR72" s="55"/>
      <c r="FS72" s="55"/>
      <c r="FT72" s="55"/>
      <c r="FU72" s="55"/>
      <c r="FV72" s="55"/>
      <c r="FW72" s="55"/>
      <c r="FX72" s="55"/>
      <c r="FY72" s="55"/>
      <c r="FZ72" s="55"/>
      <c r="GA72" s="55"/>
      <c r="GB72" s="55"/>
      <c r="GC72" s="55"/>
      <c r="GD72" s="55"/>
      <c r="GE72" s="55"/>
      <c r="GF72" s="55"/>
      <c r="GG72" s="55"/>
      <c r="GH72" s="55"/>
      <c r="GI72" s="55"/>
      <c r="GJ72" s="55"/>
      <c r="GK72" s="55"/>
      <c r="GL72" s="55"/>
      <c r="GM72" s="55"/>
      <c r="GN72" s="55"/>
      <c r="GO72" s="55"/>
      <c r="GP72" s="55"/>
      <c r="GQ72" s="55"/>
      <c r="GR72" s="55"/>
      <c r="GS72" s="55"/>
      <c r="GT72" s="55"/>
      <c r="GU72" s="55"/>
      <c r="GV72" s="55"/>
      <c r="GW72" s="55"/>
      <c r="GX72" s="55"/>
      <c r="GY72" s="55"/>
      <c r="GZ72" s="55"/>
      <c r="HA72" s="55"/>
      <c r="HB72" s="55"/>
      <c r="HC72" s="55"/>
      <c r="HD72" s="55"/>
      <c r="HE72" s="55"/>
      <c r="HF72" s="55"/>
      <c r="HG72" s="55"/>
      <c r="HH72" s="55"/>
      <c r="HI72" s="55"/>
      <c r="HJ72" s="55"/>
      <c r="HK72" s="55"/>
      <c r="HL72" s="55"/>
      <c r="HM72" s="55"/>
      <c r="HN72" s="55"/>
      <c r="HO72" s="55"/>
      <c r="HP72" s="55"/>
      <c r="HQ72" s="55"/>
      <c r="HR72" s="55"/>
      <c r="HS72" s="55"/>
      <c r="HT72" s="55"/>
      <c r="HU72" s="55"/>
      <c r="HV72" s="55"/>
      <c r="HW72" s="55"/>
      <c r="HX72" s="55"/>
      <c r="HY72" s="55"/>
      <c r="HZ72" s="55"/>
      <c r="IA72" s="55"/>
      <c r="IB72" s="55"/>
      <c r="IC72" s="55"/>
      <c r="ID72" s="55"/>
      <c r="IE72" s="55"/>
      <c r="IF72" s="55"/>
      <c r="IG72" s="55"/>
      <c r="IH72" s="55"/>
      <c r="II72" s="55"/>
      <c r="IJ72" s="55"/>
      <c r="IK72" s="55"/>
      <c r="IL72" s="55"/>
      <c r="IM72" s="55"/>
      <c r="IN72" s="55"/>
      <c r="IO72" s="55"/>
      <c r="IP72" s="55"/>
      <c r="IQ72" s="55"/>
      <c r="IR72" s="55"/>
      <c r="IS72" s="55"/>
      <c r="IT72" s="55"/>
      <c r="IU72" s="55"/>
      <c r="IV72" s="55"/>
      <c r="IW72" s="55"/>
    </row>
    <row r="73" customFormat="false" ht="12.75" hidden="false" customHeight="false" outlineLevel="0" collapsed="false">
      <c r="A73" s="52" t="s">
        <v>83</v>
      </c>
      <c r="B73" s="53" t="n">
        <f aca="false">B69+B71</f>
        <v>4.99892285298399</v>
      </c>
      <c r="C73" s="28"/>
      <c r="D73" s="53" t="n">
        <f aca="false">D69+D71</f>
        <v>3.38589743589744</v>
      </c>
      <c r="E73" s="28"/>
      <c r="F73" s="53" t="n">
        <f aca="false">F69+F71</f>
        <v>4.15826521344233</v>
      </c>
      <c r="G73" s="28"/>
      <c r="H73" s="53" t="n">
        <f aca="false">H69+H71</f>
        <v>4.96913888888889</v>
      </c>
      <c r="I73" s="28"/>
      <c r="J73" s="53" t="n">
        <f aca="false">J69+J71</f>
        <v>4.84858156028369</v>
      </c>
      <c r="K73" s="28"/>
      <c r="L73" s="53" t="n">
        <f aca="false">L69+L71</f>
        <v>3.32856359649123</v>
      </c>
      <c r="M73" s="28"/>
      <c r="N73" s="53" t="n">
        <f aca="false">N69+N71</f>
        <v>1.62509924365341</v>
      </c>
      <c r="O73" s="28"/>
      <c r="P73" s="53" t="n">
        <f aca="false">P69+P71</f>
        <v>2.05</v>
      </c>
      <c r="Q73" s="28"/>
      <c r="R73" s="53" t="n">
        <f aca="false">R69+R71</f>
        <v>1.58</v>
      </c>
      <c r="S73" s="28"/>
      <c r="T73" s="53" t="n">
        <f aca="false">T69+T71</f>
        <v>1.61</v>
      </c>
      <c r="U73" s="28"/>
      <c r="V73" s="53" t="n">
        <f aca="false">V69+V71</f>
        <v>2.05</v>
      </c>
      <c r="W73" s="29"/>
      <c r="X73" s="35"/>
      <c r="Y73" s="35"/>
      <c r="Z73" s="35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  <c r="GA73" s="55"/>
      <c r="GB73" s="55"/>
      <c r="GC73" s="55"/>
      <c r="GD73" s="55"/>
      <c r="GE73" s="55"/>
      <c r="GF73" s="55"/>
      <c r="GG73" s="55"/>
      <c r="GH73" s="55"/>
      <c r="GI73" s="55"/>
      <c r="GJ73" s="55"/>
      <c r="GK73" s="55"/>
      <c r="GL73" s="55"/>
      <c r="GM73" s="55"/>
      <c r="GN73" s="55"/>
      <c r="GO73" s="55"/>
      <c r="GP73" s="55"/>
      <c r="GQ73" s="55"/>
      <c r="GR73" s="55"/>
      <c r="GS73" s="55"/>
      <c r="GT73" s="55"/>
      <c r="GU73" s="55"/>
      <c r="GV73" s="55"/>
      <c r="GW73" s="55"/>
      <c r="GX73" s="55"/>
      <c r="GY73" s="55"/>
      <c r="GZ73" s="55"/>
      <c r="HA73" s="55"/>
      <c r="HB73" s="55"/>
      <c r="HC73" s="55"/>
      <c r="HD73" s="55"/>
      <c r="HE73" s="55"/>
      <c r="HF73" s="55"/>
      <c r="HG73" s="55"/>
      <c r="HH73" s="55"/>
      <c r="HI73" s="55"/>
      <c r="HJ73" s="55"/>
      <c r="HK73" s="55"/>
      <c r="HL73" s="55"/>
      <c r="HM73" s="55"/>
      <c r="HN73" s="55"/>
      <c r="HO73" s="55"/>
      <c r="HP73" s="55"/>
      <c r="HQ73" s="55"/>
      <c r="HR73" s="55"/>
      <c r="HS73" s="55"/>
      <c r="HT73" s="55"/>
      <c r="HU73" s="55"/>
      <c r="HV73" s="55"/>
      <c r="HW73" s="55"/>
      <c r="HX73" s="55"/>
      <c r="HY73" s="55"/>
      <c r="HZ73" s="55"/>
      <c r="IA73" s="55"/>
      <c r="IB73" s="55"/>
      <c r="IC73" s="55"/>
      <c r="ID73" s="55"/>
      <c r="IE73" s="55"/>
      <c r="IF73" s="55"/>
      <c r="IG73" s="55"/>
      <c r="IH73" s="55"/>
      <c r="II73" s="55"/>
      <c r="IJ73" s="55"/>
      <c r="IK73" s="55"/>
      <c r="IL73" s="55"/>
      <c r="IM73" s="55"/>
      <c r="IN73" s="55"/>
      <c r="IO73" s="55"/>
      <c r="IP73" s="55"/>
      <c r="IQ73" s="55"/>
      <c r="IR73" s="55"/>
      <c r="IS73" s="55"/>
      <c r="IT73" s="55"/>
      <c r="IU73" s="55"/>
      <c r="IV73" s="55"/>
      <c r="IW73" s="55"/>
    </row>
    <row r="74" customFormat="false" ht="12.75" hidden="false" customHeight="false" outlineLevel="0" collapsed="false">
      <c r="A74" s="52"/>
      <c r="B74" s="35"/>
      <c r="C74" s="28"/>
      <c r="D74" s="35"/>
      <c r="E74" s="28"/>
      <c r="F74" s="35"/>
      <c r="G74" s="28"/>
      <c r="H74" s="35"/>
      <c r="I74" s="28"/>
      <c r="J74" s="35"/>
      <c r="K74" s="28"/>
      <c r="L74" s="35"/>
      <c r="M74" s="28"/>
      <c r="N74" s="35"/>
      <c r="O74" s="28"/>
      <c r="P74" s="27"/>
      <c r="Q74" s="28"/>
      <c r="R74" s="27"/>
      <c r="S74" s="28"/>
      <c r="T74" s="27"/>
      <c r="U74" s="28"/>
      <c r="V74" s="27"/>
      <c r="W74" s="29"/>
      <c r="X74" s="35"/>
      <c r="Y74" s="35"/>
      <c r="Z74" s="35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55"/>
      <c r="EY74" s="55"/>
      <c r="EZ74" s="55"/>
      <c r="FA74" s="55"/>
      <c r="FB74" s="55"/>
      <c r="FC74" s="55"/>
      <c r="FD74" s="55"/>
      <c r="FE74" s="55"/>
      <c r="FF74" s="55"/>
      <c r="FG74" s="55"/>
      <c r="FH74" s="55"/>
      <c r="FI74" s="55"/>
      <c r="FJ74" s="55"/>
      <c r="FK74" s="55"/>
      <c r="FL74" s="55"/>
      <c r="FM74" s="55"/>
      <c r="FN74" s="55"/>
      <c r="FO74" s="55"/>
      <c r="FP74" s="55"/>
      <c r="FQ74" s="55"/>
      <c r="FR74" s="55"/>
      <c r="FS74" s="55"/>
      <c r="FT74" s="55"/>
      <c r="FU74" s="55"/>
      <c r="FV74" s="55"/>
      <c r="FW74" s="55"/>
      <c r="FX74" s="55"/>
      <c r="FY74" s="55"/>
      <c r="FZ74" s="55"/>
      <c r="GA74" s="55"/>
      <c r="GB74" s="55"/>
      <c r="GC74" s="55"/>
      <c r="GD74" s="55"/>
      <c r="GE74" s="55"/>
      <c r="GF74" s="55"/>
      <c r="GG74" s="55"/>
      <c r="GH74" s="55"/>
      <c r="GI74" s="55"/>
      <c r="GJ74" s="55"/>
      <c r="GK74" s="55"/>
      <c r="GL74" s="55"/>
      <c r="GM74" s="55"/>
      <c r="GN74" s="55"/>
      <c r="GO74" s="55"/>
      <c r="GP74" s="55"/>
      <c r="GQ74" s="55"/>
      <c r="GR74" s="55"/>
      <c r="GS74" s="55"/>
      <c r="GT74" s="55"/>
      <c r="GU74" s="55"/>
      <c r="GV74" s="55"/>
      <c r="GW74" s="55"/>
      <c r="GX74" s="55"/>
      <c r="GY74" s="55"/>
      <c r="GZ74" s="55"/>
      <c r="HA74" s="55"/>
      <c r="HB74" s="55"/>
      <c r="HC74" s="55"/>
      <c r="HD74" s="55"/>
      <c r="HE74" s="55"/>
      <c r="HF74" s="55"/>
      <c r="HG74" s="55"/>
      <c r="HH74" s="55"/>
      <c r="HI74" s="55"/>
      <c r="HJ74" s="55"/>
      <c r="HK74" s="55"/>
      <c r="HL74" s="55"/>
      <c r="HM74" s="55"/>
      <c r="HN74" s="55"/>
      <c r="HO74" s="55"/>
      <c r="HP74" s="55"/>
      <c r="HQ74" s="55"/>
      <c r="HR74" s="55"/>
      <c r="HS74" s="55"/>
      <c r="HT74" s="55"/>
      <c r="HU74" s="55"/>
      <c r="HV74" s="55"/>
      <c r="HW74" s="55"/>
      <c r="HX74" s="55"/>
      <c r="HY74" s="55"/>
      <c r="HZ74" s="55"/>
      <c r="IA74" s="55"/>
      <c r="IB74" s="55"/>
      <c r="IC74" s="55"/>
      <c r="ID74" s="55"/>
      <c r="IE74" s="55"/>
      <c r="IF74" s="55"/>
      <c r="IG74" s="55"/>
      <c r="IH74" s="55"/>
      <c r="II74" s="55"/>
      <c r="IJ74" s="55"/>
      <c r="IK74" s="55"/>
      <c r="IL74" s="55"/>
      <c r="IM74" s="55"/>
      <c r="IN74" s="55"/>
      <c r="IO74" s="55"/>
      <c r="IP74" s="55"/>
      <c r="IQ74" s="55"/>
      <c r="IR74" s="55"/>
      <c r="IS74" s="55"/>
      <c r="IT74" s="55"/>
      <c r="IU74" s="55"/>
      <c r="IV74" s="55"/>
      <c r="IW74" s="55"/>
    </row>
    <row r="75" customFormat="false" ht="12.75" hidden="false" customHeight="false" outlineLevel="0" collapsed="false">
      <c r="A75" s="38" t="s">
        <v>86</v>
      </c>
      <c r="B75" s="27" t="n">
        <v>1469.38718865052</v>
      </c>
      <c r="C75" s="28" t="n">
        <f aca="false">B75/SUM($B$68,$B$70,$B$75,$B$77)</f>
        <v>0.269139573249227</v>
      </c>
      <c r="D75" s="27" t="n">
        <v>1054.39117647059</v>
      </c>
      <c r="E75" s="28" t="n">
        <f aca="false">D75/SUM($D$68,$D$70,$D$75,$D$77)</f>
        <v>0.25713436198823</v>
      </c>
      <c r="F75" s="27" t="n">
        <v>1707.52225937716</v>
      </c>
      <c r="G75" s="28" t="n">
        <f aca="false">F75/SUM($F$68,$F$70,$F$75,$F$77)</f>
        <v>0.357855320588505</v>
      </c>
      <c r="H75" s="27" t="n">
        <v>1423.47058823529</v>
      </c>
      <c r="I75" s="28" t="n">
        <f aca="false">H75/SUM($H$68,$H$70,$H$75,$H$77)</f>
        <v>0.265965385429845</v>
      </c>
      <c r="J75" s="27" t="n">
        <v>1577.62975778547</v>
      </c>
      <c r="K75" s="28" t="n">
        <f aca="false">J75/SUM($J$68,$J$70,$J$75,$J$77)</f>
        <v>0.315574565327503</v>
      </c>
      <c r="L75" s="27" t="n">
        <v>1457.38062283737</v>
      </c>
      <c r="M75" s="28" t="n">
        <f aca="false">L75/SUM($L$68,$L$70,$L$75,$L$77)</f>
        <v>0.284069741324377</v>
      </c>
      <c r="N75" s="27" t="n">
        <f aca="false">SUMPRODUCT(B75:L75,$B$11:$L$11)/$N$11</f>
        <v>1442.81061521459</v>
      </c>
      <c r="O75" s="28" t="n">
        <f aca="false">N75/SUM($N$68,$N$70,$N$75,$N$77)</f>
        <v>0.288814094429004</v>
      </c>
      <c r="P75" s="27" t="n">
        <v>6565</v>
      </c>
      <c r="Q75" s="28" t="n">
        <f aca="false">P75/SUM($P$68,$P$70,$P$75,$P$77)</f>
        <v>1</v>
      </c>
      <c r="R75" s="27" t="n">
        <v>1017</v>
      </c>
      <c r="S75" s="28" t="n">
        <f aca="false">R75/SUM($R$68,$R$70,$R$75,$R$77)</f>
        <v>0.456258411843876</v>
      </c>
      <c r="T75" s="27" t="n">
        <v>404</v>
      </c>
      <c r="U75" s="28" t="n">
        <f aca="false">T75/SUM($T$68,$T$70,$T$75,$T$77)</f>
        <v>0.266200859090792</v>
      </c>
      <c r="V75" s="27" t="n">
        <v>550</v>
      </c>
      <c r="W75" s="29" t="n">
        <f aca="false">V75/SUM($V$68,$V$70,$V$75,$V$77)</f>
        <v>0.537109375</v>
      </c>
      <c r="X75" s="27"/>
      <c r="Y75" s="27"/>
      <c r="Z75" s="27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</row>
    <row r="76" customFormat="false" ht="12.75" hidden="false" customHeight="false" outlineLevel="0" collapsed="false">
      <c r="A76" s="52" t="s">
        <v>87</v>
      </c>
      <c r="B76" s="53" t="n">
        <v>3.20826897085266</v>
      </c>
      <c r="C76" s="28"/>
      <c r="D76" s="53" t="n">
        <v>2.38550039925473</v>
      </c>
      <c r="E76" s="28"/>
      <c r="F76" s="53" t="n">
        <v>4.65264920811216</v>
      </c>
      <c r="G76" s="28"/>
      <c r="H76" s="53" t="n">
        <v>2.79111880046136</v>
      </c>
      <c r="I76" s="28"/>
      <c r="J76" s="53" t="n">
        <v>3.35665905911802</v>
      </c>
      <c r="K76" s="28"/>
      <c r="L76" s="53" t="n">
        <v>2.39700760335094</v>
      </c>
      <c r="M76" s="28"/>
      <c r="N76" s="53" t="n">
        <f aca="false">SUMPRODUCT(B76:L76,$B$11:$L$11)/$N$11</f>
        <v>3.04370633742781</v>
      </c>
      <c r="O76" s="28"/>
      <c r="P76" s="40" t="n">
        <v>5.64</v>
      </c>
      <c r="Q76" s="28"/>
      <c r="R76" s="53" t="n">
        <v>4.56</v>
      </c>
      <c r="S76" s="28"/>
      <c r="T76" s="53" t="n">
        <v>2.08</v>
      </c>
      <c r="U76" s="28"/>
      <c r="V76" s="53" t="n">
        <f aca="false">0.35*12</f>
        <v>4.2</v>
      </c>
      <c r="W76" s="29"/>
      <c r="X76" s="35"/>
      <c r="Y76" s="35"/>
      <c r="Z76" s="35"/>
      <c r="AA76" s="54"/>
      <c r="AB76" s="54"/>
      <c r="AC76" s="54"/>
      <c r="AD76" s="54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</row>
    <row r="77" customFormat="false" ht="12.75" hidden="false" customHeight="false" outlineLevel="0" collapsed="false">
      <c r="A77" s="38" t="s">
        <v>88</v>
      </c>
      <c r="B77" s="27" t="n">
        <v>1242.77796482939</v>
      </c>
      <c r="C77" s="28" t="n">
        <f aca="false">B77/SUM($B$68,$B$70,$B$75,$B$77)</f>
        <v>0.227632807527682</v>
      </c>
      <c r="D77" s="27" t="n">
        <v>1250.27442279418</v>
      </c>
      <c r="E77" s="28" t="n">
        <f aca="false">D77/SUM($D$68,$D$70,$D$75,$D$77)</f>
        <v>0.304904406627829</v>
      </c>
      <c r="F77" s="27" t="n">
        <v>1285.74352580438</v>
      </c>
      <c r="G77" s="28" t="n">
        <f aca="false">F77/SUM($F$68,$F$70,$F$75,$F$77)</f>
        <v>0.269460710743033</v>
      </c>
      <c r="H77" s="27" t="n">
        <v>887.506067848054</v>
      </c>
      <c r="I77" s="28" t="n">
        <f aca="false">H77/SUM($H$68,$H$70,$H$75,$H$77)</f>
        <v>0.165824215377126</v>
      </c>
      <c r="J77" s="27" t="n">
        <v>687</v>
      </c>
      <c r="K77" s="28" t="n">
        <f aca="false">J77/SUM($J$68,$J$70,$J$75,$J$77)</f>
        <v>0.137421169517187</v>
      </c>
      <c r="L77" s="27" t="n">
        <v>1244.46143558827</v>
      </c>
      <c r="M77" s="28" t="n">
        <f aca="false">L77/SUM($L$68,$L$70,$L$75,$L$77)</f>
        <v>0.242567955519725</v>
      </c>
      <c r="N77" s="27" t="n">
        <f aca="false">SUMPRODUCT(B77:L77,$B$11:$L$11)/$N$11</f>
        <v>1094.86239025474</v>
      </c>
      <c r="O77" s="28" t="n">
        <f aca="false">N77/SUM($N$68,$N$70,$N$75,$N$77)</f>
        <v>0.219163684014597</v>
      </c>
      <c r="P77" s="27" t="n">
        <v>0</v>
      </c>
      <c r="Q77" s="28" t="n">
        <f aca="false">P77/SUM($P$68,$P$70,$P$75,$P$77)</f>
        <v>0</v>
      </c>
      <c r="R77" s="27" t="n">
        <v>709</v>
      </c>
      <c r="S77" s="28" t="n">
        <f aca="false">R77/SUM($R$68,$R$70,$R$75,$R$77)</f>
        <v>0.318079856437865</v>
      </c>
      <c r="T77" s="27" t="n">
        <v>844</v>
      </c>
      <c r="U77" s="28" t="n">
        <f aca="false">T77/SUM($T$68,$T$70,$T$75,$T$77)</f>
        <v>0.556122586813437</v>
      </c>
      <c r="V77" s="27" t="n">
        <v>0</v>
      </c>
      <c r="W77" s="29" t="n">
        <f aca="false">V77/SUM($V$68,$V$70,$V$75,$V$77)</f>
        <v>0</v>
      </c>
      <c r="X77" s="27"/>
      <c r="Y77" s="27"/>
      <c r="Z77" s="27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</row>
    <row r="78" customFormat="false" ht="12.75" hidden="false" customHeight="false" outlineLevel="0" collapsed="false">
      <c r="A78" s="56" t="s">
        <v>87</v>
      </c>
      <c r="B78" s="57" t="n">
        <v>2.71348900617771</v>
      </c>
      <c r="C78" s="33"/>
      <c r="D78" s="57" t="n">
        <v>2.82867516469271</v>
      </c>
      <c r="E78" s="33"/>
      <c r="F78" s="57" t="n">
        <v>3.5033883536904</v>
      </c>
      <c r="G78" s="33"/>
      <c r="H78" s="57" t="n">
        <v>1.74020797617265</v>
      </c>
      <c r="I78" s="33"/>
      <c r="J78" s="57" t="n">
        <v>1.46170212765957</v>
      </c>
      <c r="K78" s="33"/>
      <c r="L78" s="57" t="n">
        <v>2.04681157169124</v>
      </c>
      <c r="M78" s="33"/>
      <c r="N78" s="57" t="n">
        <f aca="false">SUMPRODUCT(B78:L78,$B$11:$L$11)/$N$11</f>
        <v>2.31095040870903</v>
      </c>
      <c r="O78" s="33"/>
      <c r="P78" s="32" t="n">
        <v>0</v>
      </c>
      <c r="Q78" s="33"/>
      <c r="R78" s="58" t="n">
        <f aca="false">R77/R11</f>
        <v>3.08260869565217</v>
      </c>
      <c r="S78" s="33"/>
      <c r="T78" s="57" t="n">
        <v>4.35</v>
      </c>
      <c r="U78" s="33"/>
      <c r="V78" s="32" t="n">
        <v>0</v>
      </c>
      <c r="W78" s="34"/>
      <c r="X78" s="53"/>
      <c r="Y78" s="53"/>
      <c r="Z78" s="53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0"/>
      <c r="DB78" s="60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0"/>
      <c r="GN78" s="60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Y78" s="60"/>
      <c r="GZ78" s="60"/>
      <c r="HA78" s="60"/>
      <c r="HB78" s="60"/>
      <c r="HC78" s="60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0"/>
      <c r="HR78" s="60"/>
      <c r="HS78" s="60"/>
      <c r="HT78" s="60"/>
      <c r="HU78" s="60"/>
      <c r="HV78" s="60"/>
      <c r="HW78" s="60"/>
      <c r="HX78" s="60"/>
      <c r="HY78" s="60"/>
      <c r="HZ78" s="60"/>
      <c r="IA78" s="60"/>
      <c r="IB78" s="60"/>
      <c r="IC78" s="60"/>
      <c r="ID78" s="60"/>
      <c r="IE78" s="60"/>
      <c r="IF78" s="60"/>
      <c r="IG78" s="60"/>
      <c r="IH78" s="60"/>
      <c r="II78" s="60"/>
      <c r="IJ78" s="60"/>
      <c r="IK78" s="60"/>
      <c r="IL78" s="60"/>
      <c r="IM78" s="60"/>
      <c r="IN78" s="60"/>
      <c r="IO78" s="60"/>
      <c r="IP78" s="60"/>
      <c r="IQ78" s="60"/>
      <c r="IR78" s="60"/>
      <c r="IS78" s="60"/>
      <c r="IT78" s="60"/>
      <c r="IU78" s="60"/>
      <c r="IV78" s="60"/>
      <c r="IW78" s="60"/>
    </row>
    <row r="79" customFormat="false" ht="12.75" hidden="false" customHeight="false" outlineLevel="0" collapsed="false">
      <c r="A79" s="38" t="s">
        <v>89</v>
      </c>
      <c r="B79" s="27" t="n">
        <f aca="false">B77+B75</f>
        <v>2712.16515347991</v>
      </c>
      <c r="C79" s="28" t="n">
        <f aca="false">B79/SUM($B$68,$B$70,$B$75,$B$77)</f>
        <v>0.496772380776909</v>
      </c>
      <c r="D79" s="27" t="n">
        <f aca="false">D77+D75</f>
        <v>2304.66559926477</v>
      </c>
      <c r="E79" s="28" t="n">
        <f aca="false">D79/SUM($D$68,$D$70,$D$75,$D$77)</f>
        <v>0.562038768616059</v>
      </c>
      <c r="F79" s="27" t="n">
        <f aca="false">F77+F75</f>
        <v>2993.26578518154</v>
      </c>
      <c r="G79" s="28" t="n">
        <f aca="false">F79/SUM($F$68,$F$70,$F$75,$F$77)</f>
        <v>0.627316031331538</v>
      </c>
      <c r="H79" s="27" t="n">
        <f aca="false">H77+H75</f>
        <v>2310.97665608335</v>
      </c>
      <c r="I79" s="28" t="n">
        <f aca="false">H79/SUM($H$68,$H$70,$H$75,$H$77)</f>
        <v>0.431789600806971</v>
      </c>
      <c r="J79" s="27" t="n">
        <f aca="false">J77+J75</f>
        <v>2264.62975778547</v>
      </c>
      <c r="K79" s="28" t="n">
        <f aca="false">J79/SUM($J$68,$J$70,$J$75,$J$77)</f>
        <v>0.45299573484469</v>
      </c>
      <c r="L79" s="27" t="n">
        <f aca="false">L77+L75</f>
        <v>2701.84205842564</v>
      </c>
      <c r="M79" s="28" t="n">
        <f aca="false">L79/SUM($L$68,$L$70,$L$75,$L$77)</f>
        <v>0.526637696844101</v>
      </c>
      <c r="N79" s="27" t="n">
        <f aca="false">SUMPRODUCT(B79:L79,$B$11:$L$11)/$N$11</f>
        <v>2537.67300546932</v>
      </c>
      <c r="O79" s="28" t="n">
        <f aca="false">N79/SUM($N$68,$N$70,$N$75,$N$77)</f>
        <v>0.507977778443602</v>
      </c>
      <c r="P79" s="27" t="n">
        <f aca="false">P77+P75</f>
        <v>6565</v>
      </c>
      <c r="Q79" s="28" t="n">
        <f aca="false">P79/SUM($P$68,$P$70,$P$75,$P$77)</f>
        <v>1</v>
      </c>
      <c r="R79" s="27" t="n">
        <f aca="false">R77+R75</f>
        <v>1726</v>
      </c>
      <c r="S79" s="28" t="n">
        <f aca="false">R79/SUM($R$68,$R$70,$R$75,$R$77)</f>
        <v>0.774338268281741</v>
      </c>
      <c r="T79" s="27" t="n">
        <f aca="false">T77+T75</f>
        <v>1248</v>
      </c>
      <c r="U79" s="28" t="n">
        <f aca="false">T79/SUM($T$68,$T$70,$T$75,$T$77)</f>
        <v>0.82232344590423</v>
      </c>
      <c r="V79" s="27" t="n">
        <f aca="false">V77+V75</f>
        <v>550</v>
      </c>
      <c r="W79" s="29" t="n">
        <f aca="false">V79/SUM($V$68,$V$70,$V$75,$V$77)</f>
        <v>0.537109375</v>
      </c>
      <c r="X79" s="27"/>
      <c r="Y79" s="27"/>
      <c r="Z79" s="27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</row>
    <row r="80" customFormat="false" ht="12.75" hidden="false" customHeight="false" outlineLevel="0" collapsed="false">
      <c r="A80" s="52" t="s">
        <v>87</v>
      </c>
      <c r="B80" s="40" t="n">
        <f aca="false">B78+B76</f>
        <v>5.92175797703037</v>
      </c>
      <c r="C80" s="40"/>
      <c r="D80" s="40" t="n">
        <f aca="false">D78+D76</f>
        <v>5.21417556394744</v>
      </c>
      <c r="E80" s="40"/>
      <c r="F80" s="40" t="n">
        <f aca="false">F78+F76</f>
        <v>8.15603756180256</v>
      </c>
      <c r="G80" s="40"/>
      <c r="H80" s="40" t="n">
        <f aca="false">H78+H76</f>
        <v>4.53132677663402</v>
      </c>
      <c r="I80" s="40"/>
      <c r="J80" s="40" t="n">
        <f aca="false">J78+J76</f>
        <v>4.81836118677759</v>
      </c>
      <c r="K80" s="40"/>
      <c r="L80" s="40" t="n">
        <f aca="false">L78+L76</f>
        <v>4.44381917504218</v>
      </c>
      <c r="M80" s="40"/>
      <c r="N80" s="40" t="n">
        <f aca="false">SUMPRODUCT(B80:L80,$B$11:$L$11)/$N$11</f>
        <v>5.35465674613684</v>
      </c>
      <c r="O80" s="40"/>
      <c r="P80" s="40" t="n">
        <f aca="false">0.47*12</f>
        <v>5.64</v>
      </c>
      <c r="Q80" s="40"/>
      <c r="R80" s="40" t="n">
        <f aca="false">R78+R76</f>
        <v>7.64260869565217</v>
      </c>
      <c r="S80" s="40"/>
      <c r="T80" s="40" t="n">
        <f aca="false">T78+T76</f>
        <v>6.43</v>
      </c>
      <c r="U80" s="40"/>
      <c r="V80" s="40" t="n">
        <f aca="false">V78+V76</f>
        <v>4.2</v>
      </c>
      <c r="W80" s="61"/>
      <c r="X80" s="27"/>
      <c r="Y80" s="27"/>
      <c r="Z80" s="27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</row>
    <row r="81" customFormat="false" ht="12.75" hidden="false" customHeight="false" outlineLevel="0" collapsed="false">
      <c r="A81" s="52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61"/>
      <c r="X81" s="27"/>
      <c r="Y81" s="27"/>
      <c r="Z81" s="27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</row>
    <row r="82" customFormat="false" ht="12.75" hidden="false" customHeight="false" outlineLevel="0" collapsed="false">
      <c r="A82" s="62" t="s">
        <v>90</v>
      </c>
      <c r="B82" s="20" t="n">
        <f aca="false">B79+B72</f>
        <v>5459.57315347991</v>
      </c>
      <c r="C82" s="63" t="n">
        <f aca="false">C79+C72</f>
        <v>1</v>
      </c>
      <c r="D82" s="20" t="n">
        <f aca="false">D79+D72</f>
        <v>4100.54559926477</v>
      </c>
      <c r="E82" s="63" t="n">
        <f aca="false">E79+E72</f>
        <v>1</v>
      </c>
      <c r="F82" s="20" t="n">
        <f aca="false">F79+F72</f>
        <v>4771.54358518154</v>
      </c>
      <c r="G82" s="63" t="n">
        <f aca="false">G79+G72</f>
        <v>1</v>
      </c>
      <c r="H82" s="20" t="n">
        <f aca="false">H79+H72</f>
        <v>5352.08965608335</v>
      </c>
      <c r="I82" s="63" t="n">
        <f aca="false">I79+I72</f>
        <v>1</v>
      </c>
      <c r="J82" s="20" t="n">
        <f aca="false">J79+J72</f>
        <v>4999.22975778547</v>
      </c>
      <c r="K82" s="63" t="n">
        <f aca="false">K79+K72</f>
        <v>1</v>
      </c>
      <c r="L82" s="20" t="n">
        <f aca="false">L79+L72</f>
        <v>5130.36205842564</v>
      </c>
      <c r="M82" s="63" t="n">
        <f aca="false">M79+M72</f>
        <v>1</v>
      </c>
      <c r="N82" s="20" t="n">
        <f aca="false">N79+N72</f>
        <v>4995.63782739577</v>
      </c>
      <c r="O82" s="63" t="n">
        <f aca="false">O79+O72</f>
        <v>1</v>
      </c>
      <c r="P82" s="20" t="n">
        <f aca="false">P79+P72</f>
        <v>6565</v>
      </c>
      <c r="Q82" s="63" t="n">
        <f aca="false">Q79+Q72</f>
        <v>1</v>
      </c>
      <c r="R82" s="20" t="n">
        <f aca="false">R79+R72</f>
        <v>2229</v>
      </c>
      <c r="S82" s="63" t="n">
        <f aca="false">S79+S72</f>
        <v>1</v>
      </c>
      <c r="T82" s="20" t="n">
        <f aca="false">T79+T72</f>
        <v>1517.651</v>
      </c>
      <c r="U82" s="63" t="n">
        <f aca="false">U79+U72</f>
        <v>1</v>
      </c>
      <c r="V82" s="20" t="n">
        <f aca="false">V79+V72</f>
        <v>1024</v>
      </c>
      <c r="W82" s="64" t="n">
        <f aca="false">W79+W72</f>
        <v>1</v>
      </c>
      <c r="X82" s="53"/>
      <c r="Y82" s="53"/>
      <c r="Z82" s="53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0"/>
      <c r="DB82" s="60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0"/>
      <c r="DQ82" s="60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0"/>
      <c r="EF82" s="60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0"/>
      <c r="EU82" s="60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0"/>
      <c r="FJ82" s="60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0"/>
      <c r="FY82" s="60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0"/>
      <c r="GN82" s="60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0"/>
      <c r="HC82" s="60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0"/>
      <c r="HR82" s="60"/>
      <c r="HS82" s="60"/>
      <c r="HT82" s="60"/>
      <c r="HU82" s="60"/>
      <c r="HV82" s="60"/>
      <c r="HW82" s="60"/>
      <c r="HX82" s="60"/>
      <c r="HY82" s="60"/>
      <c r="HZ82" s="60"/>
      <c r="IA82" s="60"/>
      <c r="IB82" s="60"/>
      <c r="IC82" s="60"/>
      <c r="ID82" s="60"/>
      <c r="IE82" s="60"/>
      <c r="IF82" s="60"/>
      <c r="IG82" s="60"/>
      <c r="IH82" s="60"/>
      <c r="II82" s="60"/>
      <c r="IJ82" s="60"/>
      <c r="IK82" s="60"/>
      <c r="IL82" s="60"/>
      <c r="IM82" s="60"/>
      <c r="IN82" s="60"/>
      <c r="IO82" s="60"/>
      <c r="IP82" s="60"/>
      <c r="IQ82" s="60"/>
      <c r="IR82" s="60"/>
      <c r="IS82" s="60"/>
      <c r="IT82" s="60"/>
      <c r="IU82" s="60"/>
      <c r="IV82" s="60"/>
      <c r="IW82" s="60"/>
    </row>
    <row r="83" customFormat="false" ht="12.75" hidden="false" customHeight="false" outlineLevel="0" collapsed="false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</row>
    <row r="84" customFormat="false" ht="12.75" hidden="false" customHeight="false" outlineLevel="0" collapsed="false">
      <c r="A84" s="5" t="s">
        <v>91</v>
      </c>
      <c r="B84" s="49"/>
      <c r="C84" s="50" t="s">
        <v>92</v>
      </c>
      <c r="D84" s="49"/>
      <c r="E84" s="50" t="s">
        <v>92</v>
      </c>
      <c r="F84" s="49"/>
      <c r="G84" s="50" t="s">
        <v>92</v>
      </c>
      <c r="H84" s="49"/>
      <c r="I84" s="50" t="s">
        <v>92</v>
      </c>
      <c r="J84" s="49"/>
      <c r="K84" s="50" t="s">
        <v>92</v>
      </c>
      <c r="L84" s="49"/>
      <c r="M84" s="50" t="s">
        <v>92</v>
      </c>
      <c r="N84" s="49"/>
      <c r="O84" s="50" t="s">
        <v>92</v>
      </c>
      <c r="P84" s="49"/>
      <c r="Q84" s="50" t="s">
        <v>92</v>
      </c>
      <c r="R84" s="49"/>
      <c r="S84" s="50" t="s">
        <v>92</v>
      </c>
      <c r="T84" s="49"/>
      <c r="U84" s="50" t="s">
        <v>92</v>
      </c>
      <c r="V84" s="49"/>
      <c r="W84" s="51" t="s">
        <v>92</v>
      </c>
      <c r="X84" s="27"/>
      <c r="Y84" s="27"/>
      <c r="Z84" s="27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</row>
    <row r="85" customFormat="false" ht="12.75" hidden="false" customHeight="false" outlineLevel="0" collapsed="false">
      <c r="A85" s="38" t="s">
        <v>93</v>
      </c>
      <c r="B85" s="27" t="n">
        <f aca="false">B16/B11</f>
        <v>158.546737991266</v>
      </c>
      <c r="C85" s="28" t="n">
        <f aca="false">B85/$B$89</f>
        <v>0.566662405576076</v>
      </c>
      <c r="D85" s="27" t="n">
        <f aca="false">D16/D11</f>
        <v>229.930108597285</v>
      </c>
      <c r="E85" s="28" t="n">
        <f aca="false">D85/$D$89</f>
        <v>0.656494311184304</v>
      </c>
      <c r="F85" s="27" t="n">
        <f aca="false">F16/F11</f>
        <v>225.489346049046</v>
      </c>
      <c r="G85" s="28" t="n">
        <f aca="false">F85/$F$89</f>
        <v>0.557367147139217</v>
      </c>
      <c r="H85" s="27" t="n">
        <f aca="false">H16/H11</f>
        <v>183.490196078431</v>
      </c>
      <c r="I85" s="28" t="n">
        <f aca="false">H85/$H$89</f>
        <v>0.53914093474732</v>
      </c>
      <c r="J85" s="27" t="n">
        <f aca="false">J16/J11</f>
        <v>183.445321276596</v>
      </c>
      <c r="K85" s="28" t="n">
        <f aca="false">J85/$J$89</f>
        <v>0.535359861732726</v>
      </c>
      <c r="L85" s="27" t="n">
        <f aca="false">L16/L11</f>
        <v>233.659440789474</v>
      </c>
      <c r="M85" s="28" t="n">
        <f aca="false">L85/$L$89</f>
        <v>0.555358163419751</v>
      </c>
      <c r="N85" s="27" t="n">
        <f aca="false">SUMPRODUCT(B85:L85,$B$11:$L$11)/$N$11</f>
        <v>202.753886164623</v>
      </c>
      <c r="O85" s="28" t="n">
        <f aca="false">N85/$N$89</f>
        <v>0.566478355472886</v>
      </c>
      <c r="P85" s="27" t="n">
        <f aca="false">P16/P11</f>
        <v>0</v>
      </c>
      <c r="Q85" s="28" t="n">
        <f aca="false">P85/$P$89</f>
        <v>0</v>
      </c>
      <c r="R85" s="27" t="n">
        <f aca="false">R16/R11</f>
        <v>310.895652173913</v>
      </c>
      <c r="S85" s="28" t="n">
        <f aca="false">R85/$R$89</f>
        <v>0.538460959208416</v>
      </c>
      <c r="T85" s="27" t="n">
        <f aca="false">T16/T11</f>
        <v>288.907216494845</v>
      </c>
      <c r="U85" s="28" t="n">
        <f aca="false">T85/$T$89</f>
        <v>0.494558667847003</v>
      </c>
      <c r="V85" s="27" t="n">
        <f aca="false">V16/V11</f>
        <v>313.55748373102</v>
      </c>
      <c r="W85" s="29" t="n">
        <f aca="false">V85/$V$89</f>
        <v>0.593102154245088</v>
      </c>
      <c r="X85" s="27"/>
      <c r="Y85" s="27"/>
      <c r="Z85" s="27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</row>
    <row r="86" customFormat="false" ht="12.75" hidden="false" customHeight="false" outlineLevel="0" collapsed="false">
      <c r="A86" s="38" t="s">
        <v>94</v>
      </c>
      <c r="B86" s="27" t="n">
        <f aca="false">(B38-B16)/B11</f>
        <v>99.5041462882096</v>
      </c>
      <c r="C86" s="28" t="n">
        <f aca="false">B86/$B$89</f>
        <v>0.355638088899543</v>
      </c>
      <c r="D86" s="27" t="n">
        <f aca="false">(D38-D16)/D11</f>
        <v>101.948841628959</v>
      </c>
      <c r="E86" s="28" t="n">
        <f aca="false">D86/$D$89</f>
        <v>0.291083386032165</v>
      </c>
      <c r="F86" s="27" t="n">
        <f aca="false">(F38-F16)/F11</f>
        <v>153.129836512262</v>
      </c>
      <c r="G86" s="28" t="n">
        <f aca="false">F86/$F$89</f>
        <v>0.378508083038963</v>
      </c>
      <c r="H86" s="27" t="n">
        <f aca="false">(H38-H16)/H11</f>
        <v>121.787094117647</v>
      </c>
      <c r="I86" s="28" t="n">
        <f aca="false">H86/$H$89</f>
        <v>0.357841504156887</v>
      </c>
      <c r="J86" s="27" t="n">
        <f aca="false">(J38-J16)/J11</f>
        <v>129.539278723404</v>
      </c>
      <c r="K86" s="28" t="n">
        <f aca="false">J86/$J$89</f>
        <v>0.378042513505993</v>
      </c>
      <c r="L86" s="27" t="n">
        <f aca="false">(L38-L16)/L11</f>
        <v>157.134809210526</v>
      </c>
      <c r="M86" s="28" t="n">
        <f aca="false">L86/$L$89</f>
        <v>0.37347559661027</v>
      </c>
      <c r="N86" s="27" t="n">
        <f aca="false">SUMPRODUCT(B86:L86,$B$11:$L$11)/$N$11</f>
        <v>127.974003502627</v>
      </c>
      <c r="O86" s="28" t="n">
        <f aca="false">N86/$N$89</f>
        <v>0.357549265361989</v>
      </c>
      <c r="P86" s="27" t="n">
        <f aca="false">(P38-P16)/P11</f>
        <v>437.113402061856</v>
      </c>
      <c r="Q86" s="28" t="n">
        <f aca="false">P86/$P$89</f>
        <v>0.94489417296689</v>
      </c>
      <c r="R86" s="27" t="n">
        <f aca="false">(R38-R16)/R11</f>
        <v>233.84347826087</v>
      </c>
      <c r="S86" s="28" t="n">
        <f aca="false">R86/$R$89</f>
        <v>0.405009149303072</v>
      </c>
      <c r="T86" s="27" t="n">
        <f aca="false">(T38-T16)/T11</f>
        <v>214.355670103093</v>
      </c>
      <c r="U86" s="28" t="n">
        <f aca="false">T86/$T$89</f>
        <v>0.366939448373137</v>
      </c>
      <c r="V86" s="27" t="n">
        <f aca="false">(V38-V16)/V11</f>
        <v>215.116171366594</v>
      </c>
      <c r="W86" s="29" t="n">
        <f aca="false">V86/$V$89</f>
        <v>0.406897845754912</v>
      </c>
      <c r="X86" s="27"/>
      <c r="Y86" s="27"/>
      <c r="Z86" s="27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</row>
    <row r="87" customFormat="false" ht="12.75" hidden="false" customHeight="false" outlineLevel="0" collapsed="false">
      <c r="A87" s="38" t="s">
        <v>95</v>
      </c>
      <c r="B87" s="27" t="n">
        <f aca="false">B56/B11</f>
        <v>19.4208034934498</v>
      </c>
      <c r="C87" s="28" t="n">
        <f aca="false">B87/$B$89</f>
        <v>0.0694119561540567</v>
      </c>
      <c r="D87" s="27" t="n">
        <f aca="false">D56/D11</f>
        <v>15.5481334841629</v>
      </c>
      <c r="E87" s="28" t="n">
        <f aca="false">D87/$D$89</f>
        <v>0.0443928863608063</v>
      </c>
      <c r="F87" s="27" t="n">
        <f aca="false">F56/F11</f>
        <v>22.912446866485</v>
      </c>
      <c r="G87" s="28" t="n">
        <f aca="false">F87/$F$89</f>
        <v>0.0566352484838636</v>
      </c>
      <c r="H87" s="27" t="n">
        <f aca="false">H56/H11</f>
        <v>35.0608</v>
      </c>
      <c r="I87" s="28" t="n">
        <f aca="false">H87/$H$89</f>
        <v>0.103017561095793</v>
      </c>
      <c r="J87" s="27" t="n">
        <f aca="false">J56/J11</f>
        <v>29.6733659574468</v>
      </c>
      <c r="K87" s="28" t="n">
        <f aca="false">J87/$J$89</f>
        <v>0.0865976247612811</v>
      </c>
      <c r="L87" s="27" t="n">
        <f aca="false">L56/L11</f>
        <v>29.9422335526316</v>
      </c>
      <c r="M87" s="28" t="n">
        <f aca="false">L87/$L$89</f>
        <v>0.0711662399699787</v>
      </c>
      <c r="N87" s="27" t="n">
        <f aca="false">N56/N11</f>
        <v>25.9941292469352</v>
      </c>
      <c r="O87" s="28" t="n">
        <f aca="false">N87/$N$89</f>
        <v>0.0726255455138237</v>
      </c>
      <c r="P87" s="27" t="n">
        <f aca="false">P56/P11</f>
        <v>25.4922680412371</v>
      </c>
      <c r="Q87" s="28" t="n">
        <f aca="false">P87/$P$89</f>
        <v>0.0551058270331103</v>
      </c>
      <c r="R87" s="27" t="n">
        <f aca="false">R56/R11</f>
        <v>30.9</v>
      </c>
      <c r="S87" s="28" t="n">
        <f aca="false">R87/$R$89</f>
        <v>0.0535177752509469</v>
      </c>
      <c r="T87" s="27" t="n">
        <f aca="false">T56/T11</f>
        <v>24.7542525773196</v>
      </c>
      <c r="U87" s="28" t="n">
        <f aca="false">T87/$T$89</f>
        <v>0.0423749545847908</v>
      </c>
      <c r="V87" s="27" t="n">
        <f aca="false">V56/V11</f>
        <v>0</v>
      </c>
      <c r="W87" s="29" t="n">
        <f aca="false">V87/$V$89</f>
        <v>0</v>
      </c>
      <c r="X87" s="27"/>
      <c r="Y87" s="27"/>
      <c r="Z87" s="27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</row>
    <row r="88" customFormat="false" ht="12.75" hidden="false" customHeight="false" outlineLevel="0" collapsed="false">
      <c r="A88" s="65" t="s">
        <v>96</v>
      </c>
      <c r="B88" s="32" t="n">
        <f aca="false">B63/B11</f>
        <v>2.31877729257642</v>
      </c>
      <c r="C88" s="33" t="n">
        <f aca="false">B88/$B$89</f>
        <v>0.00828754937032456</v>
      </c>
      <c r="D88" s="32" t="n">
        <f aca="false">D63/D11</f>
        <v>2.81221719457014</v>
      </c>
      <c r="E88" s="33" t="n">
        <f aca="false">D88/$D$89</f>
        <v>0.00802941642272497</v>
      </c>
      <c r="F88" s="32" t="n">
        <f aca="false">F63/F11</f>
        <v>3.0299727520436</v>
      </c>
      <c r="G88" s="33" t="n">
        <f aca="false">F88/$F$89</f>
        <v>0.00748952133795611</v>
      </c>
      <c r="H88" s="32" t="n">
        <f aca="false">H63/H11</f>
        <v>0</v>
      </c>
      <c r="I88" s="33" t="n">
        <f aca="false">H88/$H$89</f>
        <v>0</v>
      </c>
      <c r="J88" s="32" t="n">
        <f aca="false">J63/J11</f>
        <v>0</v>
      </c>
      <c r="K88" s="33" t="n">
        <f aca="false">J88/$J$89</f>
        <v>0</v>
      </c>
      <c r="L88" s="32" t="n">
        <f aca="false">L63/L11</f>
        <v>0</v>
      </c>
      <c r="M88" s="33" t="n">
        <f aca="false">L88/$L$89</f>
        <v>0</v>
      </c>
      <c r="N88" s="32" t="n">
        <f aca="false">N63/N11</f>
        <v>1.19789842381786</v>
      </c>
      <c r="O88" s="33" t="n">
        <f aca="false">N88/$N$89</f>
        <v>0.00334683365130145</v>
      </c>
      <c r="P88" s="32" t="n">
        <f aca="false">P63/P11</f>
        <v>0</v>
      </c>
      <c r="Q88" s="33" t="n">
        <f aca="false">P88/$P$89</f>
        <v>0</v>
      </c>
      <c r="R88" s="32" t="n">
        <f aca="false">R63/R11</f>
        <v>1.73913043478261</v>
      </c>
      <c r="S88" s="33" t="n">
        <f aca="false">R88/$R$89</f>
        <v>0.00301211623756561</v>
      </c>
      <c r="T88" s="32" t="n">
        <f aca="false">T63/T11</f>
        <v>56.1546391752577</v>
      </c>
      <c r="U88" s="33" t="n">
        <f aca="false">T88/$T$89</f>
        <v>0.0961269291950693</v>
      </c>
      <c r="V88" s="32" t="n">
        <f aca="false">V63/V11</f>
        <v>0</v>
      </c>
      <c r="W88" s="34" t="n">
        <f aca="false">V88/$V$89</f>
        <v>0</v>
      </c>
      <c r="X88" s="27"/>
      <c r="Y88" s="27"/>
      <c r="Z88" s="27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</row>
    <row r="89" customFormat="false" ht="12.75" hidden="false" customHeight="false" outlineLevel="0" collapsed="false">
      <c r="A89" s="66" t="s">
        <v>97</v>
      </c>
      <c r="B89" s="67" t="n">
        <f aca="false">SUM(B85:B88)</f>
        <v>279.790465065502</v>
      </c>
      <c r="C89" s="68" t="n">
        <f aca="false">SUM(C85:C88)</f>
        <v>1</v>
      </c>
      <c r="D89" s="67" t="n">
        <f aca="false">SUM(D85:D88)</f>
        <v>350.239300904977</v>
      </c>
      <c r="E89" s="68" t="n">
        <f aca="false">SUM(E85:E88)</f>
        <v>1</v>
      </c>
      <c r="F89" s="67" t="n">
        <f aca="false">SUM(F85:F88)</f>
        <v>404.561602179837</v>
      </c>
      <c r="G89" s="68" t="n">
        <f aca="false">SUM(G85:G88)</f>
        <v>1</v>
      </c>
      <c r="H89" s="67" t="n">
        <f aca="false">SUM(H85:H88)</f>
        <v>340.338090196079</v>
      </c>
      <c r="I89" s="68" t="n">
        <f aca="false">SUM(I85:I88)</f>
        <v>1</v>
      </c>
      <c r="J89" s="67" t="n">
        <f aca="false">SUM(J85:J88)</f>
        <v>342.657965957447</v>
      </c>
      <c r="K89" s="68" t="n">
        <f aca="false">SUM(K85:K88)</f>
        <v>1</v>
      </c>
      <c r="L89" s="67" t="n">
        <f aca="false">SUM(L85:L88)</f>
        <v>420.736483552632</v>
      </c>
      <c r="M89" s="68" t="n">
        <f aca="false">SUM(M85:M88)</f>
        <v>1</v>
      </c>
      <c r="N89" s="67" t="n">
        <f aca="false">SUM(N85:N88)</f>
        <v>357.919917338004</v>
      </c>
      <c r="O89" s="68" t="n">
        <f aca="false">SUM(O85:O88)</f>
        <v>1</v>
      </c>
      <c r="P89" s="67" t="n">
        <f aca="false">SUM(P85:P88)</f>
        <v>462.605670103093</v>
      </c>
      <c r="Q89" s="68" t="n">
        <f aca="false">SUM(Q85:Q88)</f>
        <v>1</v>
      </c>
      <c r="R89" s="67" t="n">
        <f aca="false">SUM(R85:R88)</f>
        <v>577.378260869565</v>
      </c>
      <c r="S89" s="68" t="n">
        <f aca="false">SUM(S85:S88)</f>
        <v>1</v>
      </c>
      <c r="T89" s="67" t="n">
        <f aca="false">SUM(T85:T88)</f>
        <v>584.171778350516</v>
      </c>
      <c r="U89" s="68" t="n">
        <f aca="false">SUM(U85:U88)</f>
        <v>1</v>
      </c>
      <c r="V89" s="67" t="n">
        <f aca="false">SUM(V85:V88)</f>
        <v>528.673655097614</v>
      </c>
      <c r="W89" s="69" t="n">
        <f aca="false">SUM(W85:W88)</f>
        <v>1</v>
      </c>
      <c r="X89" s="70"/>
      <c r="Y89" s="70"/>
      <c r="Z89" s="70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30"/>
      <c r="AM89" s="30"/>
      <c r="AN89" s="30"/>
      <c r="AO89" s="30"/>
      <c r="AP89" s="30"/>
      <c r="AQ89" s="30"/>
      <c r="AR89" s="30"/>
      <c r="AS89" s="30"/>
    </row>
    <row r="90" customFormat="false" ht="12.75" hidden="false" customHeight="false" outlineLevel="0" collapsed="false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customFormat="false" ht="12.75" hidden="false" customHeight="false" outlineLevel="0" collapsed="false"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11"/>
      <c r="Y91" s="11"/>
      <c r="Z91" s="11"/>
    </row>
    <row r="92" customFormat="false" ht="12.75" hidden="false" customHeight="false" outlineLevel="0" collapsed="false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customFormat="false" ht="12.75" hidden="false" customHeight="false" outlineLevel="0" collapsed="false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customFormat="false" ht="12.75" hidden="false" customHeight="false" outlineLevel="0" collapsed="false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customFormat="false" ht="12.75" hidden="false" customHeight="false" outlineLevel="0" collapsed="false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customFormat="false" ht="12.75" hidden="false" customHeight="false" outlineLevel="0" collapsed="false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customFormat="false" ht="12.75" hidden="false" customHeight="false" outlineLevel="0" collapsed="false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customFormat="false" ht="12.75" hidden="false" customHeight="false" outlineLevel="0" collapsed="false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customFormat="false" ht="12.75" hidden="false" customHeight="false" outlineLevel="0" collapsed="false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customFormat="false" ht="12.75" hidden="false" customHeight="false" outlineLevel="0" collapsed="false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customFormat="false" ht="12.75" hidden="false" customHeight="false" outlineLevel="0" collapsed="false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customFormat="false" ht="12.75" hidden="false" customHeight="false" outlineLevel="0" collapsed="false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customFormat="false" ht="12.75" hidden="false" customHeight="false" outlineLevel="0" collapsed="false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customFormat="false" ht="12.75" hidden="false" customHeight="false" outlineLevel="0" collapsed="false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customFormat="false" ht="12.75" hidden="false" customHeight="false" outlineLevel="0" collapsed="false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customFormat="false" ht="12.75" hidden="false" customHeight="false" outlineLevel="0" collapsed="false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customFormat="false" ht="12.75" hidden="false" customHeight="false" outlineLevel="0" collapsed="false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customFormat="false" ht="12.75" hidden="false" customHeight="false" outlineLevel="0" collapsed="false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customFormat="false" ht="12.75" hidden="false" customHeight="false" outlineLevel="0" collapsed="false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customFormat="false" ht="12.75" hidden="false" customHeight="false" outlineLevel="0" collapsed="false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customFormat="false" ht="12.75" hidden="false" customHeight="false" outlineLevel="0" collapsed="false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customFormat="false" ht="12.75" hidden="false" customHeight="false" outlineLevel="0" collapsed="false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customFormat="false" ht="12.75" hidden="false" customHeight="false" outlineLevel="0" collapsed="false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customFormat="false" ht="12.75" hidden="false" customHeight="false" outlineLevel="0" collapsed="false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customFormat="false" ht="12.75" hidden="false" customHeight="false" outlineLevel="0" collapsed="false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customFormat="false" ht="12.75" hidden="false" customHeight="false" outlineLevel="0" collapsed="false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customFormat="false" ht="12.75" hidden="false" customHeight="false" outlineLevel="0" collapsed="false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customFormat="false" ht="12.75" hidden="false" customHeight="false" outlineLevel="0" collapsed="false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customFormat="false" ht="12.75" hidden="false" customHeight="false" outlineLevel="0" collapsed="false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customFormat="false" ht="12.75" hidden="false" customHeight="false" outlineLevel="0" collapsed="false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customFormat="false" ht="12.75" hidden="false" customHeight="false" outlineLevel="0" collapsed="false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customFormat="false" ht="12.75" hidden="false" customHeight="false" outlineLevel="0" collapsed="false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customFormat="false" ht="12.75" hidden="false" customHeight="false" outlineLevel="0" collapsed="false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customFormat="false" ht="12.75" hidden="false" customHeight="false" outlineLevel="0" collapsed="false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customFormat="false" ht="12.75" hidden="false" customHeight="false" outlineLevel="0" collapsed="false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customFormat="false" ht="12.75" hidden="false" customHeight="false" outlineLevel="0" collapsed="false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customFormat="false" ht="12.75" hidden="false" customHeight="false" outlineLevel="0" collapsed="false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customFormat="false" ht="12.75" hidden="false" customHeight="false" outlineLevel="0" collapsed="false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customFormat="false" ht="12.75" hidden="false" customHeight="false" outlineLevel="0" collapsed="false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customFormat="false" ht="12.75" hidden="false" customHeight="false" outlineLevel="0" collapsed="false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customFormat="false" ht="12.75" hidden="false" customHeight="false" outlineLevel="0" collapsed="false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customFormat="false" ht="12.75" hidden="false" customHeight="false" outlineLevel="0" collapsed="false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customFormat="false" ht="12.75" hidden="false" customHeight="false" outlineLevel="0" collapsed="false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customFormat="false" ht="12.75" hidden="false" customHeight="false" outlineLevel="0" collapsed="false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customFormat="false" ht="12.75" hidden="false" customHeight="false" outlineLevel="0" collapsed="false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customFormat="false" ht="12.75" hidden="false" customHeight="false" outlineLevel="0" collapsed="false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customFormat="false" ht="12.75" hidden="false" customHeight="false" outlineLevel="0" collapsed="false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customFormat="false" ht="12.75" hidden="false" customHeight="false" outlineLevel="0" collapsed="false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customFormat="false" ht="12.75" hidden="false" customHeight="false" outlineLevel="0" collapsed="false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customFormat="false" ht="12.75" hidden="false" customHeight="false" outlineLevel="0" collapsed="false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customFormat="false" ht="12.75" hidden="false" customHeight="false" outlineLevel="0" collapsed="false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customFormat="false" ht="12.75" hidden="false" customHeight="false" outlineLevel="0" collapsed="false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customFormat="false" ht="12.75" hidden="false" customHeight="false" outlineLevel="0" collapsed="false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customFormat="false" ht="12.75" hidden="false" customHeight="false" outlineLevel="0" collapsed="false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customFormat="false" ht="12.75" hidden="false" customHeight="false" outlineLevel="0" collapsed="false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customFormat="false" ht="12.75" hidden="false" customHeight="false" outlineLevel="0" collapsed="false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customFormat="false" ht="12.75" hidden="false" customHeight="false" outlineLevel="0" collapsed="false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customFormat="false" ht="12.75" hidden="false" customHeight="false" outlineLevel="0" collapsed="false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customFormat="false" ht="12.75" hidden="false" customHeight="false" outlineLevel="0" collapsed="false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customFormat="false" ht="12.75" hidden="false" customHeight="false" outlineLevel="0" collapsed="false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customFormat="false" ht="12.75" hidden="false" customHeight="false" outlineLevel="0" collapsed="false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customFormat="false" ht="12.75" hidden="false" customHeight="false" outlineLevel="0" collapsed="false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customFormat="false" ht="12.75" hidden="false" customHeight="false" outlineLevel="0" collapsed="false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customFormat="false" ht="12.75" hidden="false" customHeight="false" outlineLevel="0" collapsed="false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customFormat="false" ht="12.75" hidden="false" customHeight="false" outlineLevel="0" collapsed="false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customFormat="false" ht="12.75" hidden="false" customHeight="false" outlineLevel="0" collapsed="false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customFormat="false" ht="12.75" hidden="false" customHeight="false" outlineLevel="0" collapsed="false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customFormat="false" ht="12.75" hidden="false" customHeight="false" outlineLevel="0" collapsed="false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customFormat="false" ht="12.75" hidden="false" customHeight="false" outlineLevel="0" collapsed="false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customFormat="false" ht="12.75" hidden="false" customHeight="false" outlineLevel="0" collapsed="false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customFormat="false" ht="12.75" hidden="false" customHeight="false" outlineLevel="0" collapsed="false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customFormat="false" ht="12.75" hidden="false" customHeight="false" outlineLevel="0" collapsed="false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customFormat="false" ht="12.75" hidden="false" customHeight="false" outlineLevel="0" collapsed="false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customFormat="false" ht="12.75" hidden="false" customHeight="false" outlineLevel="0" collapsed="false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customFormat="false" ht="12.75" hidden="false" customHeight="false" outlineLevel="0" collapsed="false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customFormat="false" ht="12.75" hidden="false" customHeight="false" outlineLevel="0" collapsed="false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customFormat="false" ht="12.75" hidden="false" customHeight="false" outlineLevel="0" collapsed="false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customFormat="false" ht="12.75" hidden="false" customHeight="false" outlineLevel="0" collapsed="false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customFormat="false" ht="12.75" hidden="false" customHeight="false" outlineLevel="0" collapsed="false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customFormat="false" ht="12.75" hidden="false" customHeight="false" outlineLevel="0" collapsed="false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customFormat="false" ht="12.75" hidden="false" customHeight="false" outlineLevel="0" collapsed="false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customFormat="false" ht="12.75" hidden="false" customHeight="false" outlineLevel="0" collapsed="false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customFormat="false" ht="12.75" hidden="false" customHeight="false" outlineLevel="0" collapsed="false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customFormat="false" ht="12.75" hidden="false" customHeight="false" outlineLevel="0" collapsed="false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customFormat="false" ht="12.75" hidden="false" customHeight="false" outlineLevel="0" collapsed="false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customFormat="false" ht="12.75" hidden="false" customHeight="false" outlineLevel="0" collapsed="false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customFormat="false" ht="12.75" hidden="false" customHeight="false" outlineLevel="0" collapsed="false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customFormat="false" ht="12.75" hidden="false" customHeight="false" outlineLevel="0" collapsed="false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customFormat="false" ht="12.75" hidden="false" customHeight="false" outlineLevel="0" collapsed="false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customFormat="false" ht="12.75" hidden="false" customHeight="false" outlineLevel="0" collapsed="false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customFormat="false" ht="12.75" hidden="false" customHeight="false" outlineLevel="0" collapsed="false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customFormat="false" ht="12.75" hidden="false" customHeight="false" outlineLevel="0" collapsed="false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customFormat="false" ht="12.75" hidden="false" customHeight="false" outlineLevel="0" collapsed="false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customFormat="false" ht="12.75" hidden="false" customHeight="false" outlineLevel="0" collapsed="false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customFormat="false" ht="12.75" hidden="false" customHeight="false" outlineLevel="0" collapsed="false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customFormat="false" ht="12.75" hidden="false" customHeight="false" outlineLevel="0" collapsed="false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customFormat="false" ht="12.75" hidden="false" customHeight="false" outlineLevel="0" collapsed="false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customFormat="false" ht="12.75" hidden="false" customHeight="false" outlineLevel="0" collapsed="false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customFormat="false" ht="12.75" hidden="false" customHeight="false" outlineLevel="0" collapsed="false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customFormat="false" ht="12.75" hidden="false" customHeight="false" outlineLevel="0" collapsed="false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customFormat="false" ht="12.75" hidden="false" customHeight="false" outlineLevel="0" collapsed="false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customFormat="false" ht="12.75" hidden="false" customHeight="false" outlineLevel="0" collapsed="false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customFormat="false" ht="12.75" hidden="false" customHeight="false" outlineLevel="0" collapsed="false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customFormat="false" ht="12.75" hidden="false" customHeight="false" outlineLevel="0" collapsed="false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customFormat="false" ht="12.75" hidden="false" customHeight="false" outlineLevel="0" collapsed="false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customFormat="false" ht="12.75" hidden="false" customHeight="false" outlineLevel="0" collapsed="false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customFormat="false" ht="12.75" hidden="false" customHeight="false" outlineLevel="0" collapsed="false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customFormat="false" ht="12.75" hidden="false" customHeight="false" outlineLevel="0" collapsed="false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customFormat="false" ht="12.75" hidden="false" customHeight="false" outlineLevel="0" collapsed="false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customFormat="false" ht="12.75" hidden="false" customHeight="false" outlineLevel="0" collapsed="false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customFormat="false" ht="12.75" hidden="false" customHeight="false" outlineLevel="0" collapsed="false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customFormat="false" ht="12.75" hidden="false" customHeight="false" outlineLevel="0" collapsed="false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customFormat="false" ht="12.75" hidden="false" customHeight="false" outlineLevel="0" collapsed="false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customFormat="false" ht="12.75" hidden="false" customHeight="false" outlineLevel="0" collapsed="false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customFormat="false" ht="12.75" hidden="false" customHeight="false" outlineLevel="0" collapsed="false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customFormat="false" ht="12.75" hidden="false" customHeight="false" outlineLevel="0" collapsed="false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customFormat="false" ht="12.75" hidden="false" customHeight="false" outlineLevel="0" collapsed="false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customFormat="false" ht="12.75" hidden="false" customHeight="false" outlineLevel="0" collapsed="false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customFormat="false" ht="12.75" hidden="false" customHeight="false" outlineLevel="0" collapsed="false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customFormat="false" ht="12.75" hidden="false" customHeight="false" outlineLevel="0" collapsed="false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customFormat="false" ht="12.75" hidden="false" customHeight="false" outlineLevel="0" collapsed="false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customFormat="false" ht="12.75" hidden="false" customHeight="false" outlineLevel="0" collapsed="false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customFormat="false" ht="12.75" hidden="false" customHeight="false" outlineLevel="0" collapsed="false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customFormat="false" ht="12.75" hidden="false" customHeight="false" outlineLevel="0" collapsed="false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customFormat="false" ht="12.75" hidden="false" customHeight="false" outlineLevel="0" collapsed="false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customFormat="false" ht="12.75" hidden="false" customHeight="false" outlineLevel="0" collapsed="false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customFormat="false" ht="12.75" hidden="false" customHeight="false" outlineLevel="0" collapsed="false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customFormat="false" ht="12.75" hidden="false" customHeight="false" outlineLevel="0" collapsed="false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customFormat="false" ht="12.75" hidden="false" customHeight="false" outlineLevel="0" collapsed="false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customFormat="false" ht="12.75" hidden="false" customHeight="false" outlineLevel="0" collapsed="false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customFormat="false" ht="12.75" hidden="false" customHeight="false" outlineLevel="0" collapsed="false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customFormat="false" ht="12.75" hidden="false" customHeight="false" outlineLevel="0" collapsed="false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customFormat="false" ht="12.75" hidden="false" customHeight="false" outlineLevel="0" collapsed="false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customFormat="false" ht="12.75" hidden="false" customHeight="false" outlineLevel="0" collapsed="false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customFormat="false" ht="12.75" hidden="false" customHeight="false" outlineLevel="0" collapsed="false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customFormat="false" ht="12.75" hidden="false" customHeight="false" outlineLevel="0" collapsed="false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customFormat="false" ht="12.75" hidden="false" customHeight="false" outlineLevel="0" collapsed="false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customFormat="false" ht="12.75" hidden="false" customHeight="false" outlineLevel="0" collapsed="false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customFormat="false" ht="12.75" hidden="false" customHeight="false" outlineLevel="0" collapsed="false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customFormat="false" ht="12.75" hidden="false" customHeight="false" outlineLevel="0" collapsed="false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customFormat="false" ht="12.75" hidden="false" customHeight="false" outlineLevel="0" collapsed="false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customFormat="false" ht="12.75" hidden="false" customHeight="false" outlineLevel="0" collapsed="false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customFormat="false" ht="12.75" hidden="false" customHeight="false" outlineLevel="0" collapsed="false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customFormat="false" ht="12.75" hidden="false" customHeight="false" outlineLevel="0" collapsed="false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customFormat="false" ht="12.75" hidden="false" customHeight="false" outlineLevel="0" collapsed="false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customFormat="false" ht="12.75" hidden="false" customHeight="false" outlineLevel="0" collapsed="false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customFormat="false" ht="12.75" hidden="false" customHeight="false" outlineLevel="0" collapsed="false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customFormat="false" ht="12.75" hidden="false" customHeight="false" outlineLevel="0" collapsed="false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customFormat="false" ht="12.75" hidden="false" customHeight="false" outlineLevel="0" collapsed="false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customFormat="false" ht="12.75" hidden="false" customHeight="false" outlineLevel="0" collapsed="false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customFormat="false" ht="12.75" hidden="false" customHeight="false" outlineLevel="0" collapsed="false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customFormat="false" ht="12.75" hidden="false" customHeight="false" outlineLevel="0" collapsed="false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customFormat="false" ht="12.75" hidden="false" customHeight="false" outlineLevel="0" collapsed="false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customFormat="false" ht="12.75" hidden="false" customHeight="false" outlineLevel="0" collapsed="false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customFormat="false" ht="12.75" hidden="false" customHeight="false" outlineLevel="0" collapsed="false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customFormat="false" ht="12.75" hidden="false" customHeight="false" outlineLevel="0" collapsed="false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customFormat="false" ht="12.75" hidden="false" customHeight="false" outlineLevel="0" collapsed="false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customFormat="false" ht="12.75" hidden="false" customHeight="false" outlineLevel="0" collapsed="false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customFormat="false" ht="12.75" hidden="false" customHeight="false" outlineLevel="0" collapsed="false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customFormat="false" ht="12.75" hidden="false" customHeight="false" outlineLevel="0" collapsed="false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customFormat="false" ht="12.75" hidden="false" customHeight="false" outlineLevel="0" collapsed="false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customFormat="false" ht="12.75" hidden="false" customHeight="false" outlineLevel="0" collapsed="false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customFormat="false" ht="12.75" hidden="false" customHeight="false" outlineLevel="0" collapsed="false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customFormat="false" ht="12.75" hidden="false" customHeight="false" outlineLevel="0" collapsed="false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customFormat="false" ht="12.75" hidden="false" customHeight="false" outlineLevel="0" collapsed="false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customFormat="false" ht="12.75" hidden="false" customHeight="false" outlineLevel="0" collapsed="false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customFormat="false" ht="12.75" hidden="false" customHeight="false" outlineLevel="0" collapsed="false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customFormat="false" ht="12.75" hidden="false" customHeight="false" outlineLevel="0" collapsed="false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customFormat="false" ht="12.75" hidden="false" customHeight="false" outlineLevel="0" collapsed="false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customFormat="false" ht="12.75" hidden="false" customHeight="false" outlineLevel="0" collapsed="false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customFormat="false" ht="12.75" hidden="false" customHeight="false" outlineLevel="0" collapsed="false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customFormat="false" ht="12.75" hidden="false" customHeight="false" outlineLevel="0" collapsed="false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customFormat="false" ht="12.75" hidden="false" customHeight="false" outlineLevel="0" collapsed="false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customFormat="false" ht="12.75" hidden="false" customHeight="false" outlineLevel="0" collapsed="false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customFormat="false" ht="12.75" hidden="false" customHeight="false" outlineLevel="0" collapsed="false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customFormat="false" ht="12.75" hidden="false" customHeight="false" outlineLevel="0" collapsed="false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customFormat="false" ht="12.75" hidden="false" customHeight="false" outlineLevel="0" collapsed="false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customFormat="false" ht="12.75" hidden="false" customHeight="false" outlineLevel="0" collapsed="false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customFormat="false" ht="12.75" hidden="false" customHeight="false" outlineLevel="0" collapsed="false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customFormat="false" ht="12.75" hidden="false" customHeight="false" outlineLevel="0" collapsed="false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customFormat="false" ht="12.75" hidden="false" customHeight="false" outlineLevel="0" collapsed="false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customFormat="false" ht="12.75" hidden="false" customHeight="false" outlineLevel="0" collapsed="false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customFormat="false" ht="12.75" hidden="false" customHeight="false" outlineLevel="0" collapsed="false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customFormat="false" ht="12.75" hidden="false" customHeight="false" outlineLevel="0" collapsed="false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customFormat="false" ht="12.75" hidden="false" customHeight="false" outlineLevel="0" collapsed="false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2000-01-31T16:42:56Z</dcterms:created>
  <dc:creator>clau</dc:creator>
  <dc:description/>
  <dc:language>en-US</dc:language>
  <cp:lastModifiedBy>clau</cp:lastModifiedBy>
  <cp:lastPrinted>2000-02-01T19:57:39Z</cp:lastPrinted>
  <cp:revision>0</cp:revision>
  <dc:subject/>
  <dc:title/>
</cp:coreProperties>
</file>