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<sst xmlns="http://schemas.openxmlformats.org/spreadsheetml/2006/main" count="179" uniqueCount="38">
  <si>
    <t xml:space="preserve">date</t>
  </si>
  <si>
    <t xml:space="preserve">df</t>
  </si>
  <si>
    <t xml:space="preserve">TD's fee</t>
  </si>
  <si>
    <t xml:space="preserve">per month</t>
  </si>
  <si>
    <t xml:space="preserve">start</t>
  </si>
  <si>
    <t xml:space="preserve">spot</t>
  </si>
  <si>
    <t xml:space="preserve">March Aeco Index</t>
  </si>
  <si>
    <t xml:space="preserve">Interest Calculator: </t>
  </si>
  <si>
    <t xml:space="preserve">solve rate by setting ending balance to zero</t>
  </si>
  <si>
    <t xml:space="preserve">calculation period</t>
  </si>
  <si>
    <t xml:space="preserve">end</t>
  </si>
  <si>
    <t xml:space="preserve">days</t>
  </si>
  <si>
    <t xml:space="preserve">pmt date</t>
  </si>
  <si>
    <t xml:space="preserve">Corp</t>
  </si>
  <si>
    <t xml:space="preserve">B/S</t>
  </si>
  <si>
    <t xml:space="preserve">Option</t>
  </si>
  <si>
    <t xml:space="preserve">strike</t>
  </si>
  <si>
    <t xml:space="preserve">Enron rec</t>
  </si>
  <si>
    <t xml:space="preserve">Enron pays</t>
  </si>
  <si>
    <t xml:space="preserve">TD pays</t>
  </si>
  <si>
    <t xml:space="preserve">GJ per month</t>
  </si>
  <si>
    <t xml:space="preserve">GJ per day</t>
  </si>
  <si>
    <t xml:space="preserve">Notional</t>
  </si>
  <si>
    <t xml:space="preserve">interest</t>
  </si>
  <si>
    <t xml:space="preserve">principal</t>
  </si>
  <si>
    <t xml:space="preserve">pmt</t>
  </si>
  <si>
    <t xml:space="preserve">TD</t>
  </si>
  <si>
    <t xml:space="preserve">buys</t>
  </si>
  <si>
    <t xml:space="preserve">call</t>
  </si>
  <si>
    <t xml:space="preserve">Enron</t>
  </si>
  <si>
    <t xml:space="preserve">put</t>
  </si>
  <si>
    <t xml:space="preserve">end. bal.</t>
  </si>
  <si>
    <t xml:space="preserve">Total</t>
  </si>
  <si>
    <t xml:space="preserve">total pmt</t>
  </si>
  <si>
    <t xml:space="preserve">deal amount</t>
  </si>
  <si>
    <t xml:space="preserve">Total GJ</t>
  </si>
  <si>
    <t xml:space="preserve">PV</t>
  </si>
  <si>
    <t xml:space="preserve">diff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</si>
</sst>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%"/>
    <numFmt numFmtId="167" formatCode="0.000%"/>
    <numFmt numFmtId="168" formatCode="_(\$* #,##0.00_);_(\$* \(#,##0.00\);_(\$* \-??_);_(@_)"/>
    <numFmt numFmtId="169" formatCode="_(* #,##0.00_);_(* \(#,##0.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EDAT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56"/>
    <col collapsed="false" customWidth="true" hidden="false" outlineLevel="0" max="4" min="4" style="0" width="9.99"/>
    <col collapsed="false" customWidth="true" hidden="false" outlineLevel="0" max="8" min="8" style="0" width="11.85"/>
    <col collapsed="false" customWidth="true" hidden="false" outlineLevel="0" max="10" min="9" style="0" width="15.99"/>
    <col collapsed="false" customWidth="true" hidden="false" outlineLevel="0" max="11" min="11" style="0" width="14.99"/>
    <col collapsed="false" customWidth="true" hidden="false" outlineLevel="0" max="14" min="13" style="0" width="14.99"/>
    <col collapsed="false" customWidth="true" hidden="false" outlineLevel="0" max="15" min="15" style="0" width="8.99"/>
    <col collapsed="false" customWidth="true" hidden="false" outlineLevel="0" max="17" min="17" style="0" width="14.99"/>
    <col collapsed="false" customWidth="true" hidden="false" outlineLevel="0" max="18" min="18" style="0" width="12.28"/>
    <col collapsed="false" customWidth="true" hidden="false" outlineLevel="0" max="20" min="19" style="0" width="14.99"/>
  </cols>
  <sheetData>
    <row r="2" customFormat="false" ht="12.75" hidden="false" customHeight="false" outlineLevel="0" collapsed="false">
      <c r="B2" s="1" t="s">
        <v>0</v>
      </c>
      <c r="C2" s="1" t="s">
        <v>1</v>
      </c>
      <c r="F2" s="2"/>
      <c r="H2" s="3"/>
      <c r="I2" s="4" t="s">
        <v>2</v>
      </c>
      <c r="J2" s="5" t="n">
        <v>8500</v>
      </c>
      <c r="K2" s="6" t="s">
        <v>3</v>
      </c>
    </row>
    <row r="3" customFormat="false" ht="12.75" hidden="false" customHeight="false" outlineLevel="0" collapsed="false">
      <c r="A3" s="0" t="s">
        <v>4</v>
      </c>
      <c r="B3" s="2" t="n">
        <v>36516</v>
      </c>
      <c r="C3" s="0" t="n">
        <v>0.999340708862761</v>
      </c>
      <c r="F3" s="7"/>
    </row>
    <row r="4" customFormat="false" ht="12.75" hidden="false" customHeight="false" outlineLevel="0" collapsed="false">
      <c r="H4" s="4" t="s">
        <v>5</v>
      </c>
      <c r="I4" s="5" t="n">
        <v>3.1</v>
      </c>
      <c r="J4" s="8" t="s">
        <v>6</v>
      </c>
      <c r="P4" s="9" t="s">
        <v>7</v>
      </c>
      <c r="R4" s="10" t="s">
        <v>8</v>
      </c>
    </row>
    <row r="5" customFormat="false" ht="12.75" hidden="false" customHeight="false" outlineLevel="0" collapsed="false">
      <c r="A5" s="11" t="s">
        <v>9</v>
      </c>
      <c r="B5" s="11"/>
      <c r="C5" s="1"/>
      <c r="R5" s="12" t="n">
        <v>0.0504956171113496</v>
      </c>
    </row>
    <row r="6" customFormat="false" ht="12.75" hidden="false" customHeight="false" outlineLevel="0" collapsed="false">
      <c r="A6" s="13" t="s">
        <v>4</v>
      </c>
      <c r="B6" s="13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1</v>
      </c>
      <c r="M6" s="14" t="s">
        <v>20</v>
      </c>
      <c r="N6" s="14" t="s">
        <v>21</v>
      </c>
      <c r="Q6" s="1" t="s">
        <v>22</v>
      </c>
      <c r="R6" s="1" t="s">
        <v>23</v>
      </c>
      <c r="S6" s="1" t="s">
        <v>24</v>
      </c>
      <c r="T6" s="1" t="s">
        <v>25</v>
      </c>
    </row>
    <row r="7" customFormat="false" ht="12.75" hidden="false" customHeight="false" outlineLevel="0" collapsed="false">
      <c r="A7" s="15" t="n">
        <v>36526</v>
      </c>
      <c r="B7" s="15" t="e">
        <f aca="false">([2]!EDATE,A7,1)</f>
        <v>#VALUE!</v>
      </c>
      <c r="C7" s="7" t="e">
        <f aca="false">B7-A7</f>
        <v>#VALUE!</v>
      </c>
      <c r="D7" s="15" t="n">
        <v>36530</v>
      </c>
      <c r="E7" s="0" t="s">
        <v>26</v>
      </c>
      <c r="F7" s="16" t="s">
        <v>27</v>
      </c>
      <c r="G7" s="16" t="s">
        <v>28</v>
      </c>
      <c r="H7" s="17" t="n">
        <v>3.2</v>
      </c>
      <c r="I7" s="7" t="n">
        <f aca="false">IF($I$4&gt;H7,H7-$I$4,0)</f>
        <v>0</v>
      </c>
      <c r="J7" s="18" t="n">
        <v>-50000</v>
      </c>
      <c r="K7" s="7" t="e">
        <f aca="false">I7*M7</f>
        <v>#VALUE!</v>
      </c>
      <c r="L7" s="0" t="n">
        <v>0.997433898544347</v>
      </c>
      <c r="M7" s="7" t="e">
        <f aca="false">C7/366*$I$59/$I$57</f>
        <v>#VALUE!</v>
      </c>
      <c r="N7" s="7" t="e">
        <f aca="false">M7/C7</f>
        <v>#VALUE!</v>
      </c>
      <c r="P7" s="15" t="n">
        <f aca="false">D7</f>
        <v>36530</v>
      </c>
      <c r="Q7" s="19" t="e">
        <f aca="false">K61/C3</f>
        <v>#VALUE!</v>
      </c>
      <c r="R7" s="7" t="e">
        <f aca="false">Q7*VLOOKUP(P7,$A$7:$N$54,3)/366*$R$5</f>
        <v>#VALUE!</v>
      </c>
      <c r="S7" s="19" t="e">
        <f aca="false">T7-R7</f>
        <v>#VALUE!</v>
      </c>
      <c r="T7" s="19" t="e">
        <f aca="false">VLOOKUP(P7,$A$7:$N$54,14)*VLOOKUP(P7,$A$7:$N$54,3)*$I$57</f>
        <v>#VALUE!</v>
      </c>
    </row>
    <row r="8" customFormat="false" ht="12.75" hidden="false" customHeight="false" outlineLevel="0" collapsed="false">
      <c r="A8" s="15" t="n">
        <v>36526</v>
      </c>
      <c r="B8" s="15" t="e">
        <f aca="false">([2]!EDATE,A8,1)</f>
        <v>#VALUE!</v>
      </c>
      <c r="C8" s="7" t="e">
        <f aca="false">B8-A8</f>
        <v>#VALUE!</v>
      </c>
      <c r="D8" s="15" t="n">
        <f aca="false">D7</f>
        <v>36530</v>
      </c>
      <c r="E8" s="0" t="s">
        <v>29</v>
      </c>
      <c r="F8" s="16" t="s">
        <v>27</v>
      </c>
      <c r="G8" s="16" t="s">
        <v>30</v>
      </c>
      <c r="H8" s="17" t="n">
        <v>3.2</v>
      </c>
      <c r="I8" s="7" t="n">
        <f aca="false">IF($I$4&lt;H8,H8-$I$4,0)</f>
        <v>0.1</v>
      </c>
      <c r="J8" s="7" t="e">
        <f aca="false">(H8-$I$4)*M8-J7</f>
        <v>#VALUE!</v>
      </c>
      <c r="K8" s="7" t="e">
        <f aca="false">I8*M8</f>
        <v>#VALUE!</v>
      </c>
      <c r="L8" s="0" t="n">
        <v>0.997433898544347</v>
      </c>
      <c r="M8" s="7" t="e">
        <f aca="false">C8/366*$I$59/$I$57</f>
        <v>#VALUE!</v>
      </c>
      <c r="N8" s="7" t="e">
        <f aca="false">M8/C8</f>
        <v>#VALUE!</v>
      </c>
      <c r="P8" s="15" t="e">
        <f aca="false">([2]!EDATE,P7,1)</f>
        <v>#VALUE!</v>
      </c>
      <c r="Q8" s="19" t="e">
        <f aca="false">Q7-S7</f>
        <v>#VALUE!</v>
      </c>
      <c r="R8" s="7" t="e">
        <f aca="false">Q8*VLOOKUP(P8,$A$7:$N$54,3)/366*$R$5</f>
        <v>#VALUE!</v>
      </c>
      <c r="S8" s="19" t="e">
        <f aca="false">T8-R8</f>
        <v>#VALUE!</v>
      </c>
      <c r="T8" s="19" t="e">
        <f aca="false">VLOOKUP(P8,$A$7:$N$54,14)*VLOOKUP(P8,$A$7:$N$54,3)*$I$57</f>
        <v>#VALUE!</v>
      </c>
    </row>
    <row r="9" customFormat="false" ht="12.75" hidden="false" customHeight="false" outlineLevel="0" collapsed="false">
      <c r="A9" s="15" t="n">
        <v>36526</v>
      </c>
      <c r="B9" s="15" t="e">
        <f aca="false">([2]!EDATE,A9,1)</f>
        <v>#VALUE!</v>
      </c>
      <c r="C9" s="7" t="e">
        <f aca="false">B9-A9</f>
        <v>#VALUE!</v>
      </c>
      <c r="D9" s="15" t="n">
        <f aca="false">D8</f>
        <v>36530</v>
      </c>
      <c r="E9" s="0" t="s">
        <v>26</v>
      </c>
      <c r="F9" s="16" t="s">
        <v>27</v>
      </c>
      <c r="G9" s="16" t="s">
        <v>30</v>
      </c>
      <c r="H9" s="17" t="n">
        <v>1.9</v>
      </c>
      <c r="I9" s="7" t="n">
        <f aca="false">IF($I$4&lt;H9,$I$4-H9,0)</f>
        <v>0</v>
      </c>
      <c r="J9" s="18" t="n">
        <v>-20000</v>
      </c>
      <c r="K9" s="7" t="e">
        <f aca="false">I9*M9</f>
        <v>#VALUE!</v>
      </c>
      <c r="L9" s="0" t="n">
        <v>0.997433898544347</v>
      </c>
      <c r="M9" s="7" t="e">
        <f aca="false">C9/366*$I$59/$I$57</f>
        <v>#VALUE!</v>
      </c>
      <c r="N9" s="7" t="e">
        <f aca="false">M9/C9</f>
        <v>#VALUE!</v>
      </c>
      <c r="P9" s="15" t="e">
        <f aca="false">([2]!EDATE,P8,1)</f>
        <v>#VALUE!</v>
      </c>
      <c r="Q9" s="19" t="e">
        <f aca="false">Q8-S8</f>
        <v>#VALUE!</v>
      </c>
      <c r="R9" s="7" t="e">
        <f aca="false">Q9*VLOOKUP(P9,$A$7:$N$54,3)/366*$R$5</f>
        <v>#VALUE!</v>
      </c>
      <c r="S9" s="19" t="e">
        <f aca="false">T9-R9</f>
        <v>#VALUE!</v>
      </c>
      <c r="T9" s="19" t="e">
        <f aca="false">VLOOKUP(P9,$A$7:$N$54,14)*VLOOKUP(P9,$A$7:$N$54,3)*$I$57</f>
        <v>#VALUE!</v>
      </c>
    </row>
    <row r="10" customFormat="false" ht="12.75" hidden="false" customHeight="false" outlineLevel="0" collapsed="false">
      <c r="A10" s="15" t="n">
        <v>36526</v>
      </c>
      <c r="B10" s="15" t="e">
        <f aca="false">([2]!EDATE,A10,1)</f>
        <v>#VALUE!</v>
      </c>
      <c r="C10" s="7" t="e">
        <f aca="false">B10-A10</f>
        <v>#VALUE!</v>
      </c>
      <c r="D10" s="15" t="n">
        <f aca="false">D9</f>
        <v>36530</v>
      </c>
      <c r="E10" s="0" t="s">
        <v>29</v>
      </c>
      <c r="F10" s="16" t="s">
        <v>27</v>
      </c>
      <c r="G10" s="16" t="s">
        <v>28</v>
      </c>
      <c r="H10" s="17" t="n">
        <v>1.9</v>
      </c>
      <c r="I10" s="7" t="n">
        <f aca="false">IF($I$4&gt;H10,$I$4-H10,0)</f>
        <v>1.2</v>
      </c>
      <c r="J10" s="7" t="e">
        <f aca="false">($I$4-H10)*M10-J9-($R$20/12-$J$2)</f>
        <v>#VALUE!</v>
      </c>
      <c r="K10" s="7" t="e">
        <f aca="false">I10*M10</f>
        <v>#VALUE!</v>
      </c>
      <c r="L10" s="0" t="n">
        <v>0.997433898544347</v>
      </c>
      <c r="M10" s="7" t="e">
        <f aca="false">C10/366*$I$59/$I$57</f>
        <v>#VALUE!</v>
      </c>
      <c r="N10" s="7" t="e">
        <f aca="false">M10/C10</f>
        <v>#VALUE!</v>
      </c>
      <c r="P10" s="15" t="e">
        <f aca="false">([2]!EDATE,P9,1)</f>
        <v>#VALUE!</v>
      </c>
      <c r="Q10" s="19" t="e">
        <f aca="false">Q9-S9</f>
        <v>#VALUE!</v>
      </c>
      <c r="R10" s="7" t="e">
        <f aca="false">Q10*VLOOKUP(P10,$A$7:$N$54,3)/366*$R$5</f>
        <v>#VALUE!</v>
      </c>
      <c r="S10" s="19" t="e">
        <f aca="false">T10-R10</f>
        <v>#VALUE!</v>
      </c>
      <c r="T10" s="19" t="e">
        <f aca="false">VLOOKUP(P10,$A$7:$N$54,14)*VLOOKUP(P10,$A$7:$N$54,3)*$I$57</f>
        <v>#VALUE!</v>
      </c>
    </row>
    <row r="11" customFormat="false" ht="12.75" hidden="false" customHeight="false" outlineLevel="0" collapsed="false">
      <c r="A11" s="20" t="e">
        <f aca="false">B7</f>
        <v>#VALUE!</v>
      </c>
      <c r="B11" s="20" t="e">
        <f aca="false">([2]!EDATE,A11,1)</f>
        <v>#VALUE!</v>
      </c>
      <c r="C11" s="21" t="e">
        <f aca="false">B11-A11</f>
        <v>#VALUE!</v>
      </c>
      <c r="D11" s="20" t="e">
        <f aca="false">([2]!EDATE,D7,1)</f>
        <v>#VALUE!</v>
      </c>
      <c r="E11" s="22" t="s">
        <v>26</v>
      </c>
      <c r="F11" s="23" t="s">
        <v>27</v>
      </c>
      <c r="G11" s="23" t="s">
        <v>28</v>
      </c>
      <c r="H11" s="24" t="n">
        <v>3.2</v>
      </c>
      <c r="I11" s="21" t="n">
        <f aca="false">IF($I$4&gt;H11,H11-$I$4,0)</f>
        <v>0</v>
      </c>
      <c r="J11" s="25" t="n">
        <f aca="false">J7</f>
        <v>-50000</v>
      </c>
      <c r="K11" s="21" t="e">
        <f aca="false">I11*M11</f>
        <v>#VALUE!</v>
      </c>
      <c r="L11" s="22" t="n">
        <v>0.993075736151136</v>
      </c>
      <c r="M11" s="21" t="e">
        <f aca="false">C11/366*$I$59/$I$57</f>
        <v>#VALUE!</v>
      </c>
      <c r="N11" s="21" t="e">
        <f aca="false">M11/C11</f>
        <v>#VALUE!</v>
      </c>
      <c r="P11" s="15" t="e">
        <f aca="false">([2]!EDATE,P10,1)</f>
        <v>#VALUE!</v>
      </c>
      <c r="Q11" s="19" t="e">
        <f aca="false">Q10-S10</f>
        <v>#VALUE!</v>
      </c>
      <c r="R11" s="7" t="e">
        <f aca="false">Q11*VLOOKUP(P11,$A$7:$N$54,3)/366*$R$5</f>
        <v>#VALUE!</v>
      </c>
      <c r="S11" s="19" t="e">
        <f aca="false">T11-R11</f>
        <v>#VALUE!</v>
      </c>
      <c r="T11" s="19" t="e">
        <f aca="false">VLOOKUP(P11,$A$7:$N$54,14)*VLOOKUP(P11,$A$7:$N$54,3)*$I$57</f>
        <v>#VALUE!</v>
      </c>
    </row>
    <row r="12" customFormat="false" ht="12.75" hidden="false" customHeight="false" outlineLevel="0" collapsed="false">
      <c r="A12" s="20" t="e">
        <f aca="false">B8</f>
        <v>#VALUE!</v>
      </c>
      <c r="B12" s="20" t="e">
        <f aca="false">([2]!EDATE,A12,1)</f>
        <v>#VALUE!</v>
      </c>
      <c r="C12" s="21" t="e">
        <f aca="false">B12-A12</f>
        <v>#VALUE!</v>
      </c>
      <c r="D12" s="20" t="e">
        <f aca="false">([2]!EDATE,D8,1)</f>
        <v>#VALUE!</v>
      </c>
      <c r="E12" s="22" t="s">
        <v>29</v>
      </c>
      <c r="F12" s="23" t="s">
        <v>27</v>
      </c>
      <c r="G12" s="23" t="s">
        <v>30</v>
      </c>
      <c r="H12" s="24" t="n">
        <v>3.2</v>
      </c>
      <c r="I12" s="21" t="n">
        <f aca="false">IF($I$4&lt;H12,H12-$I$4,0)</f>
        <v>0.1</v>
      </c>
      <c r="J12" s="21" t="e">
        <f aca="false">(H12-$I$4)*M12-J11</f>
        <v>#VALUE!</v>
      </c>
      <c r="K12" s="21" t="e">
        <f aca="false">I12*M12</f>
        <v>#VALUE!</v>
      </c>
      <c r="L12" s="22" t="n">
        <v>0.993075736151136</v>
      </c>
      <c r="M12" s="21" t="e">
        <f aca="false">C12/366*$I$59/$I$57</f>
        <v>#VALUE!</v>
      </c>
      <c r="N12" s="21" t="e">
        <f aca="false">M12/C12</f>
        <v>#VALUE!</v>
      </c>
      <c r="P12" s="15" t="e">
        <f aca="false">([2]!EDATE,P11,1)</f>
        <v>#VALUE!</v>
      </c>
      <c r="Q12" s="19" t="e">
        <f aca="false">Q11-S11</f>
        <v>#VALUE!</v>
      </c>
      <c r="R12" s="7" t="e">
        <f aca="false">Q12*VLOOKUP(P12,$A$7:$N$54,3)/366*$R$5</f>
        <v>#VALUE!</v>
      </c>
      <c r="S12" s="19" t="e">
        <f aca="false">T12-R12</f>
        <v>#VALUE!</v>
      </c>
      <c r="T12" s="19" t="e">
        <f aca="false">VLOOKUP(P12,$A$7:$N$54,14)*VLOOKUP(P12,$A$7:$N$54,3)*$I$57</f>
        <v>#VALUE!</v>
      </c>
    </row>
    <row r="13" customFormat="false" ht="12.75" hidden="false" customHeight="false" outlineLevel="0" collapsed="false">
      <c r="A13" s="20" t="e">
        <f aca="false">B9</f>
        <v>#VALUE!</v>
      </c>
      <c r="B13" s="20" t="e">
        <f aca="false">([2]!EDATE,A13,1)</f>
        <v>#VALUE!</v>
      </c>
      <c r="C13" s="21" t="e">
        <f aca="false">B13-A13</f>
        <v>#VALUE!</v>
      </c>
      <c r="D13" s="20" t="e">
        <f aca="false">([2]!EDATE,D9,1)</f>
        <v>#VALUE!</v>
      </c>
      <c r="E13" s="22" t="s">
        <v>26</v>
      </c>
      <c r="F13" s="23" t="s">
        <v>27</v>
      </c>
      <c r="G13" s="23" t="s">
        <v>30</v>
      </c>
      <c r="H13" s="24" t="n">
        <v>1.9</v>
      </c>
      <c r="I13" s="21" t="n">
        <f aca="false">IF($I$4&lt;H13,$I$4-H13,0)</f>
        <v>0</v>
      </c>
      <c r="J13" s="25" t="n">
        <f aca="false">J9</f>
        <v>-20000</v>
      </c>
      <c r="K13" s="21" t="e">
        <f aca="false">I13*M13</f>
        <v>#VALUE!</v>
      </c>
      <c r="L13" s="22" t="n">
        <v>0.993075736151136</v>
      </c>
      <c r="M13" s="21" t="e">
        <f aca="false">C13/366*$I$59/$I$57</f>
        <v>#VALUE!</v>
      </c>
      <c r="N13" s="21" t="e">
        <f aca="false">M13/C13</f>
        <v>#VALUE!</v>
      </c>
      <c r="P13" s="15" t="e">
        <f aca="false">([2]!EDATE,P12,1)</f>
        <v>#VALUE!</v>
      </c>
      <c r="Q13" s="19" t="e">
        <f aca="false">Q12-S12</f>
        <v>#VALUE!</v>
      </c>
      <c r="R13" s="7" t="e">
        <f aca="false">Q13*VLOOKUP(P13,$A$7:$N$54,3)/366*$R$5</f>
        <v>#VALUE!</v>
      </c>
      <c r="S13" s="19" t="e">
        <f aca="false">T13-R13</f>
        <v>#VALUE!</v>
      </c>
      <c r="T13" s="19" t="e">
        <f aca="false">VLOOKUP(P13,$A$7:$N$54,14)*VLOOKUP(P13,$A$7:$N$54,3)*$I$57</f>
        <v>#VALUE!</v>
      </c>
    </row>
    <row r="14" customFormat="false" ht="12.75" hidden="false" customHeight="false" outlineLevel="0" collapsed="false">
      <c r="A14" s="20" t="e">
        <f aca="false">B10</f>
        <v>#VALUE!</v>
      </c>
      <c r="B14" s="20" t="e">
        <f aca="false">([2]!EDATE,A14,1)</f>
        <v>#VALUE!</v>
      </c>
      <c r="C14" s="21" t="e">
        <f aca="false">B14-A14</f>
        <v>#VALUE!</v>
      </c>
      <c r="D14" s="20" t="e">
        <f aca="false">([2]!EDATE,D10,1)</f>
        <v>#VALUE!</v>
      </c>
      <c r="E14" s="22" t="s">
        <v>29</v>
      </c>
      <c r="F14" s="23" t="s">
        <v>27</v>
      </c>
      <c r="G14" s="23" t="s">
        <v>28</v>
      </c>
      <c r="H14" s="24" t="n">
        <v>1.9</v>
      </c>
      <c r="I14" s="21" t="n">
        <f aca="false">IF($I$4&gt;H14,$I$4-H14,0)</f>
        <v>1.2</v>
      </c>
      <c r="J14" s="21" t="e">
        <f aca="false">($I$4-H14)*M14-J13-($R$20/12-$J$2)</f>
        <v>#VALUE!</v>
      </c>
      <c r="K14" s="21" t="e">
        <f aca="false">I14*M14</f>
        <v>#VALUE!</v>
      </c>
      <c r="L14" s="22" t="n">
        <v>0.993075736151136</v>
      </c>
      <c r="M14" s="21" t="e">
        <f aca="false">C14/366*$I$59/$I$57</f>
        <v>#VALUE!</v>
      </c>
      <c r="N14" s="21" t="e">
        <f aca="false">M14/C14</f>
        <v>#VALUE!</v>
      </c>
      <c r="P14" s="15" t="e">
        <f aca="false">([2]!EDATE,P13,1)</f>
        <v>#VALUE!</v>
      </c>
      <c r="Q14" s="19" t="e">
        <f aca="false">Q13-S13</f>
        <v>#VALUE!</v>
      </c>
      <c r="R14" s="7" t="e">
        <f aca="false">Q14*VLOOKUP(P14,$A$7:$N$54,3)/366*$R$5</f>
        <v>#VALUE!</v>
      </c>
      <c r="S14" s="19" t="e">
        <f aca="false">T14-R14</f>
        <v>#VALUE!</v>
      </c>
      <c r="T14" s="19" t="e">
        <f aca="false">VLOOKUP(P14,$A$7:$N$54,14)*VLOOKUP(P14,$A$7:$N$54,3)*$I$57</f>
        <v>#VALUE!</v>
      </c>
    </row>
    <row r="15" customFormat="false" ht="12.75" hidden="false" customHeight="false" outlineLevel="0" collapsed="false">
      <c r="A15" s="26" t="e">
        <f aca="false">B11</f>
        <v>#VALUE!</v>
      </c>
      <c r="B15" s="26" t="e">
        <f aca="false">([2]!EDATE,A15,1)</f>
        <v>#VALUE!</v>
      </c>
      <c r="C15" s="7" t="e">
        <f aca="false">B15-A15</f>
        <v>#VALUE!</v>
      </c>
      <c r="D15" s="26" t="e">
        <f aca="false">([2]!EDATE,D11,1)</f>
        <v>#VALUE!</v>
      </c>
      <c r="E15" s="27" t="s">
        <v>26</v>
      </c>
      <c r="F15" s="28" t="s">
        <v>27</v>
      </c>
      <c r="G15" s="28" t="s">
        <v>28</v>
      </c>
      <c r="H15" s="17" t="n">
        <v>3.2</v>
      </c>
      <c r="I15" s="7" t="n">
        <f aca="false">IF($I$4&gt;H15,H15-$I$4,0)</f>
        <v>0</v>
      </c>
      <c r="J15" s="7" t="n">
        <f aca="false">J11</f>
        <v>-50000</v>
      </c>
      <c r="K15" s="7" t="e">
        <f aca="false">I15*M15</f>
        <v>#VALUE!</v>
      </c>
      <c r="L15" s="27" t="n">
        <v>0.988999021467239</v>
      </c>
      <c r="M15" s="7" t="e">
        <f aca="false">C15/366*$I$59/$I$57</f>
        <v>#VALUE!</v>
      </c>
      <c r="N15" s="7" t="e">
        <f aca="false">M15/C15</f>
        <v>#VALUE!</v>
      </c>
      <c r="P15" s="15" t="e">
        <f aca="false">([2]!EDATE,P14,1)</f>
        <v>#VALUE!</v>
      </c>
      <c r="Q15" s="19" t="e">
        <f aca="false">Q14-S14</f>
        <v>#VALUE!</v>
      </c>
      <c r="R15" s="7" t="e">
        <f aca="false">Q15*VLOOKUP(P15,$A$7:$N$54,3)/366*$R$5</f>
        <v>#VALUE!</v>
      </c>
      <c r="S15" s="19" t="e">
        <f aca="false">T15-R15</f>
        <v>#VALUE!</v>
      </c>
      <c r="T15" s="19" t="e">
        <f aca="false">VLOOKUP(P15,$A$7:$N$54,14)*VLOOKUP(P15,$A$7:$N$54,3)*$I$57</f>
        <v>#VALUE!</v>
      </c>
    </row>
    <row r="16" customFormat="false" ht="12.75" hidden="false" customHeight="false" outlineLevel="0" collapsed="false">
      <c r="A16" s="26" t="e">
        <f aca="false">B12</f>
        <v>#VALUE!</v>
      </c>
      <c r="B16" s="26" t="e">
        <f aca="false">([2]!EDATE,A16,1)</f>
        <v>#VALUE!</v>
      </c>
      <c r="C16" s="7" t="e">
        <f aca="false">B16-A16</f>
        <v>#VALUE!</v>
      </c>
      <c r="D16" s="26" t="e">
        <f aca="false">([2]!EDATE,D12,1)</f>
        <v>#VALUE!</v>
      </c>
      <c r="E16" s="27" t="s">
        <v>29</v>
      </c>
      <c r="F16" s="28" t="s">
        <v>27</v>
      </c>
      <c r="G16" s="28" t="s">
        <v>30</v>
      </c>
      <c r="H16" s="17" t="n">
        <v>3.2</v>
      </c>
      <c r="I16" s="7" t="n">
        <f aca="false">IF($I$4&lt;H16,H16-$I$4,0)</f>
        <v>0.1</v>
      </c>
      <c r="J16" s="7" t="e">
        <f aca="false">(H16-$I$4)*M16-J15</f>
        <v>#VALUE!</v>
      </c>
      <c r="K16" s="7" t="e">
        <f aca="false">I16*M16</f>
        <v>#VALUE!</v>
      </c>
      <c r="L16" s="27" t="n">
        <v>0.988999021467239</v>
      </c>
      <c r="M16" s="7" t="e">
        <f aca="false">C16/366*$I$59/$I$57</f>
        <v>#VALUE!</v>
      </c>
      <c r="N16" s="7" t="e">
        <f aca="false">M16/C16</f>
        <v>#VALUE!</v>
      </c>
      <c r="P16" s="15" t="e">
        <f aca="false">([2]!EDATE,P15,1)</f>
        <v>#VALUE!</v>
      </c>
      <c r="Q16" s="19" t="e">
        <f aca="false">Q15-S15</f>
        <v>#VALUE!</v>
      </c>
      <c r="R16" s="7" t="e">
        <f aca="false">Q16*VLOOKUP(P16,$A$7:$N$54,3)/366*$R$5</f>
        <v>#VALUE!</v>
      </c>
      <c r="S16" s="19" t="e">
        <f aca="false">T16-R16</f>
        <v>#VALUE!</v>
      </c>
      <c r="T16" s="19" t="e">
        <f aca="false">VLOOKUP(P16,$A$7:$N$54,14)*VLOOKUP(P16,$A$7:$N$54,3)*$I$57</f>
        <v>#VALUE!</v>
      </c>
    </row>
    <row r="17" customFormat="false" ht="12.75" hidden="false" customHeight="false" outlineLevel="0" collapsed="false">
      <c r="A17" s="26" t="e">
        <f aca="false">B13</f>
        <v>#VALUE!</v>
      </c>
      <c r="B17" s="26" t="e">
        <f aca="false">([2]!EDATE,A17,1)</f>
        <v>#VALUE!</v>
      </c>
      <c r="C17" s="7" t="e">
        <f aca="false">B17-A17</f>
        <v>#VALUE!</v>
      </c>
      <c r="D17" s="26" t="e">
        <f aca="false">([2]!EDATE,D13,1)</f>
        <v>#VALUE!</v>
      </c>
      <c r="E17" s="27" t="s">
        <v>26</v>
      </c>
      <c r="F17" s="28" t="s">
        <v>27</v>
      </c>
      <c r="G17" s="28" t="s">
        <v>30</v>
      </c>
      <c r="H17" s="17" t="n">
        <v>1.9</v>
      </c>
      <c r="I17" s="7" t="n">
        <f aca="false">IF($I$4&lt;H17,$I$4-H17,0)</f>
        <v>0</v>
      </c>
      <c r="J17" s="7" t="n">
        <f aca="false">J13</f>
        <v>-20000</v>
      </c>
      <c r="K17" s="7" t="e">
        <f aca="false">I17*M17</f>
        <v>#VALUE!</v>
      </c>
      <c r="L17" s="27" t="n">
        <v>0.988999021467239</v>
      </c>
      <c r="M17" s="7" t="e">
        <f aca="false">C17/366*$I$59/$I$57</f>
        <v>#VALUE!</v>
      </c>
      <c r="N17" s="7" t="e">
        <f aca="false">M17/C17</f>
        <v>#VALUE!</v>
      </c>
      <c r="P17" s="15" t="e">
        <f aca="false">([2]!EDATE,P16,1)</f>
        <v>#VALUE!</v>
      </c>
      <c r="Q17" s="19" t="e">
        <f aca="false">Q16-S16</f>
        <v>#VALUE!</v>
      </c>
      <c r="R17" s="7" t="e">
        <f aca="false">Q17*VLOOKUP(P17,$A$7:$N$54,3)/366*$R$5</f>
        <v>#VALUE!</v>
      </c>
      <c r="S17" s="19" t="e">
        <f aca="false">T17-R17</f>
        <v>#VALUE!</v>
      </c>
      <c r="T17" s="19" t="e">
        <f aca="false">VLOOKUP(P17,$A$7:$N$54,14)*VLOOKUP(P17,$A$7:$N$54,3)*$I$57</f>
        <v>#VALUE!</v>
      </c>
    </row>
    <row r="18" customFormat="false" ht="12.75" hidden="false" customHeight="false" outlineLevel="0" collapsed="false">
      <c r="A18" s="26" t="e">
        <f aca="false">B14</f>
        <v>#VALUE!</v>
      </c>
      <c r="B18" s="26" t="e">
        <f aca="false">([2]!EDATE,A18,1)</f>
        <v>#VALUE!</v>
      </c>
      <c r="C18" s="7" t="e">
        <f aca="false">B18-A18</f>
        <v>#VALUE!</v>
      </c>
      <c r="D18" s="26" t="e">
        <f aca="false">([2]!EDATE,D14,1)</f>
        <v>#VALUE!</v>
      </c>
      <c r="E18" s="27" t="s">
        <v>29</v>
      </c>
      <c r="F18" s="28" t="s">
        <v>27</v>
      </c>
      <c r="G18" s="28" t="s">
        <v>28</v>
      </c>
      <c r="H18" s="17" t="n">
        <v>1.9</v>
      </c>
      <c r="I18" s="7" t="n">
        <f aca="false">IF($I$4&gt;H18,$I$4-H18,0)</f>
        <v>1.2</v>
      </c>
      <c r="J18" s="7" t="e">
        <f aca="false">($I$4-H18)*M18-J17-($R$20/12-$J$2)</f>
        <v>#VALUE!</v>
      </c>
      <c r="K18" s="7" t="e">
        <f aca="false">I18*M18</f>
        <v>#VALUE!</v>
      </c>
      <c r="L18" s="27" t="n">
        <v>0.988999021467239</v>
      </c>
      <c r="M18" s="7" t="e">
        <f aca="false">C18/366*$I$59/$I$57</f>
        <v>#VALUE!</v>
      </c>
      <c r="N18" s="7" t="e">
        <f aca="false">M18/C18</f>
        <v>#VALUE!</v>
      </c>
      <c r="P18" s="15" t="e">
        <f aca="false">([2]!EDATE,P17,1)</f>
        <v>#VALUE!</v>
      </c>
      <c r="Q18" s="19" t="e">
        <f aca="false">Q17-S17</f>
        <v>#VALUE!</v>
      </c>
      <c r="R18" s="7" t="e">
        <f aca="false">Q18*VLOOKUP(P18,$A$7:$N$54,3)/366*$R$5</f>
        <v>#VALUE!</v>
      </c>
      <c r="S18" s="19" t="e">
        <f aca="false">T18-R18</f>
        <v>#VALUE!</v>
      </c>
      <c r="T18" s="19" t="e">
        <f aca="false">VLOOKUP(P18,$A$7:$N$54,14)*VLOOKUP(P18,$A$7:$N$54,3)*$I$57</f>
        <v>#VALUE!</v>
      </c>
    </row>
    <row r="19" customFormat="false" ht="12.75" hidden="false" customHeight="false" outlineLevel="0" collapsed="false">
      <c r="A19" s="20" t="e">
        <f aca="false">B15</f>
        <v>#VALUE!</v>
      </c>
      <c r="B19" s="20" t="e">
        <f aca="false">([2]!EDATE,A19,1)</f>
        <v>#VALUE!</v>
      </c>
      <c r="C19" s="21" t="e">
        <f aca="false">B19-A19</f>
        <v>#VALUE!</v>
      </c>
      <c r="D19" s="20" t="e">
        <f aca="false">([2]!EDATE,D15,1)</f>
        <v>#VALUE!</v>
      </c>
      <c r="E19" s="22" t="s">
        <v>26</v>
      </c>
      <c r="F19" s="23" t="s">
        <v>27</v>
      </c>
      <c r="G19" s="23" t="s">
        <v>28</v>
      </c>
      <c r="H19" s="24" t="n">
        <v>3.2</v>
      </c>
      <c r="I19" s="21" t="n">
        <f aca="false">IF($I$4&gt;H19,H19-$I$4,0)</f>
        <v>0</v>
      </c>
      <c r="J19" s="25" t="n">
        <f aca="false">J15</f>
        <v>-50000</v>
      </c>
      <c r="K19" s="21" t="e">
        <f aca="false">I19*M19</f>
        <v>#VALUE!</v>
      </c>
      <c r="L19" s="22" t="n">
        <v>0.98453971545448</v>
      </c>
      <c r="M19" s="21" t="e">
        <f aca="false">C19/366*$I$59/$I$57</f>
        <v>#VALUE!</v>
      </c>
      <c r="N19" s="21" t="e">
        <f aca="false">M19/C19</f>
        <v>#VALUE!</v>
      </c>
      <c r="P19" s="29" t="s">
        <v>31</v>
      </c>
      <c r="Q19" s="30" t="e">
        <f aca="false">Q18-S18</f>
        <v>#VALUE!</v>
      </c>
    </row>
    <row r="20" customFormat="false" ht="12.75" hidden="false" customHeight="false" outlineLevel="0" collapsed="false">
      <c r="A20" s="20" t="e">
        <f aca="false">B16</f>
        <v>#VALUE!</v>
      </c>
      <c r="B20" s="20" t="e">
        <f aca="false">([2]!EDATE,A20,1)</f>
        <v>#VALUE!</v>
      </c>
      <c r="C20" s="21" t="e">
        <f aca="false">B20-A20</f>
        <v>#VALUE!</v>
      </c>
      <c r="D20" s="20" t="e">
        <f aca="false">([2]!EDATE,D16,1)</f>
        <v>#VALUE!</v>
      </c>
      <c r="E20" s="22" t="s">
        <v>29</v>
      </c>
      <c r="F20" s="23" t="s">
        <v>27</v>
      </c>
      <c r="G20" s="23" t="s">
        <v>30</v>
      </c>
      <c r="H20" s="24" t="n">
        <v>3.2</v>
      </c>
      <c r="I20" s="21" t="n">
        <f aca="false">IF($I$4&lt;H20,H20-$I$4,0)</f>
        <v>0.1</v>
      </c>
      <c r="J20" s="21" t="e">
        <f aca="false">(H20-$I$4)*M20-J19</f>
        <v>#VALUE!</v>
      </c>
      <c r="K20" s="21" t="e">
        <f aca="false">I20*M20</f>
        <v>#VALUE!</v>
      </c>
      <c r="L20" s="22" t="n">
        <v>0.98453971545448</v>
      </c>
      <c r="M20" s="21" t="e">
        <f aca="false">C20/366*$I$59/$I$57</f>
        <v>#VALUE!</v>
      </c>
      <c r="N20" s="21" t="e">
        <f aca="false">M20/C20</f>
        <v>#VALUE!</v>
      </c>
      <c r="P20" s="29" t="s">
        <v>32</v>
      </c>
      <c r="Q20" s="6"/>
      <c r="R20" s="31" t="e">
        <f aca="false">SUM(R7:R18)</f>
        <v>#VALUE!</v>
      </c>
      <c r="S20" s="31" t="e">
        <f aca="false">SUM(S7:S18)</f>
        <v>#VALUE!</v>
      </c>
      <c r="T20" s="31" t="e">
        <f aca="false">SUM(T7:T18)</f>
        <v>#VALUE!</v>
      </c>
    </row>
    <row r="21" customFormat="false" ht="12.75" hidden="false" customHeight="false" outlineLevel="0" collapsed="false">
      <c r="A21" s="20" t="e">
        <f aca="false">B17</f>
        <v>#VALUE!</v>
      </c>
      <c r="B21" s="20" t="e">
        <f aca="false">([2]!EDATE,A21,1)</f>
        <v>#VALUE!</v>
      </c>
      <c r="C21" s="21" t="e">
        <f aca="false">B21-A21</f>
        <v>#VALUE!</v>
      </c>
      <c r="D21" s="20" t="e">
        <f aca="false">([2]!EDATE,D17,1)</f>
        <v>#VALUE!</v>
      </c>
      <c r="E21" s="22" t="s">
        <v>26</v>
      </c>
      <c r="F21" s="23" t="s">
        <v>27</v>
      </c>
      <c r="G21" s="23" t="s">
        <v>30</v>
      </c>
      <c r="H21" s="24" t="n">
        <v>1.9</v>
      </c>
      <c r="I21" s="21" t="n">
        <f aca="false">IF($I$4&lt;H21,$I$4-H21,0)</f>
        <v>0</v>
      </c>
      <c r="J21" s="25" t="n">
        <f aca="false">J17</f>
        <v>-20000</v>
      </c>
      <c r="K21" s="21" t="e">
        <f aca="false">I21*M21</f>
        <v>#VALUE!</v>
      </c>
      <c r="L21" s="22" t="n">
        <v>0.98453971545448</v>
      </c>
      <c r="M21" s="21" t="e">
        <f aca="false">C21/366*$I$59/$I$57</f>
        <v>#VALUE!</v>
      </c>
      <c r="N21" s="21" t="e">
        <f aca="false">M21/C21</f>
        <v>#VALUE!</v>
      </c>
      <c r="P21" s="15"/>
    </row>
    <row r="22" customFormat="false" ht="12.75" hidden="false" customHeight="false" outlineLevel="0" collapsed="false">
      <c r="A22" s="20" t="e">
        <f aca="false">B18</f>
        <v>#VALUE!</v>
      </c>
      <c r="B22" s="20" t="e">
        <f aca="false">([2]!EDATE,A22,1)</f>
        <v>#VALUE!</v>
      </c>
      <c r="C22" s="21" t="e">
        <f aca="false">B22-A22</f>
        <v>#VALUE!</v>
      </c>
      <c r="D22" s="20" t="e">
        <f aca="false">([2]!EDATE,D18,1)</f>
        <v>#VALUE!</v>
      </c>
      <c r="E22" s="22" t="s">
        <v>29</v>
      </c>
      <c r="F22" s="23" t="s">
        <v>27</v>
      </c>
      <c r="G22" s="23" t="s">
        <v>28</v>
      </c>
      <c r="H22" s="24" t="n">
        <v>1.9</v>
      </c>
      <c r="I22" s="21" t="n">
        <f aca="false">IF($I$4&gt;H22,$I$4-H22,0)</f>
        <v>1.2</v>
      </c>
      <c r="J22" s="21" t="e">
        <f aca="false">($I$4-H22)*M22-J21-($R$20/12-$J$2)</f>
        <v>#VALUE!</v>
      </c>
      <c r="K22" s="21" t="e">
        <f aca="false">I22*M22</f>
        <v>#VALUE!</v>
      </c>
      <c r="L22" s="22" t="n">
        <v>0.98453971545448</v>
      </c>
      <c r="M22" s="21" t="e">
        <f aca="false">C22/366*$I$59/$I$57</f>
        <v>#VALUE!</v>
      </c>
      <c r="N22" s="21" t="e">
        <f aca="false">M22/C22</f>
        <v>#VALUE!</v>
      </c>
      <c r="P22" s="15"/>
    </row>
    <row r="23" customFormat="false" ht="12.75" hidden="false" customHeight="false" outlineLevel="0" collapsed="false">
      <c r="A23" s="26" t="e">
        <f aca="false">B19</f>
        <v>#VALUE!</v>
      </c>
      <c r="B23" s="26" t="e">
        <f aca="false">([2]!EDATE,A23,1)</f>
        <v>#VALUE!</v>
      </c>
      <c r="C23" s="7" t="e">
        <f aca="false">B23-A23</f>
        <v>#VALUE!</v>
      </c>
      <c r="D23" s="26" t="e">
        <f aca="false">([2]!EDATE,D19,1)</f>
        <v>#VALUE!</v>
      </c>
      <c r="E23" s="27" t="s">
        <v>26</v>
      </c>
      <c r="F23" s="28" t="s">
        <v>27</v>
      </c>
      <c r="G23" s="28" t="s">
        <v>28</v>
      </c>
      <c r="H23" s="17" t="n">
        <v>3.2</v>
      </c>
      <c r="I23" s="7" t="n">
        <f aca="false">IF($I$4&gt;H23,H23-$I$4,0)</f>
        <v>0</v>
      </c>
      <c r="J23" s="7" t="n">
        <f aca="false">J19</f>
        <v>-50000</v>
      </c>
      <c r="K23" s="7" t="e">
        <f aca="false">I23*M23</f>
        <v>#VALUE!</v>
      </c>
      <c r="L23" s="27" t="n">
        <v>0.980109751446535</v>
      </c>
      <c r="M23" s="7" t="e">
        <f aca="false">C23/366*$I$59/$I$57</f>
        <v>#VALUE!</v>
      </c>
      <c r="N23" s="7" t="e">
        <f aca="false">M23/C23</f>
        <v>#VALUE!</v>
      </c>
      <c r="P23" s="15"/>
    </row>
    <row r="24" customFormat="false" ht="12.75" hidden="false" customHeight="false" outlineLevel="0" collapsed="false">
      <c r="A24" s="26" t="e">
        <f aca="false">B20</f>
        <v>#VALUE!</v>
      </c>
      <c r="B24" s="26" t="e">
        <f aca="false">([2]!EDATE,A24,1)</f>
        <v>#VALUE!</v>
      </c>
      <c r="C24" s="7" t="e">
        <f aca="false">B24-A24</f>
        <v>#VALUE!</v>
      </c>
      <c r="D24" s="26" t="e">
        <f aca="false">([2]!EDATE,D20,1)</f>
        <v>#VALUE!</v>
      </c>
      <c r="E24" s="27" t="s">
        <v>29</v>
      </c>
      <c r="F24" s="28" t="s">
        <v>27</v>
      </c>
      <c r="G24" s="28" t="s">
        <v>30</v>
      </c>
      <c r="H24" s="17" t="n">
        <v>3.2</v>
      </c>
      <c r="I24" s="7" t="n">
        <f aca="false">IF($I$4&lt;H24,H24-$I$4,0)</f>
        <v>0.1</v>
      </c>
      <c r="J24" s="7" t="e">
        <f aca="false">(H24-$I$4)*M24-J23</f>
        <v>#VALUE!</v>
      </c>
      <c r="K24" s="7" t="e">
        <f aca="false">I24*M24</f>
        <v>#VALUE!</v>
      </c>
      <c r="L24" s="27" t="n">
        <v>0.980109751446535</v>
      </c>
      <c r="M24" s="7" t="e">
        <f aca="false">C24/366*$I$59/$I$57</f>
        <v>#VALUE!</v>
      </c>
      <c r="N24" s="7" t="e">
        <f aca="false">M24/C24</f>
        <v>#VALUE!</v>
      </c>
      <c r="P24" s="15"/>
    </row>
    <row r="25" customFormat="false" ht="12.75" hidden="false" customHeight="false" outlineLevel="0" collapsed="false">
      <c r="A25" s="26" t="e">
        <f aca="false">B21</f>
        <v>#VALUE!</v>
      </c>
      <c r="B25" s="26" t="e">
        <f aca="false">([2]!EDATE,A25,1)</f>
        <v>#VALUE!</v>
      </c>
      <c r="C25" s="7" t="e">
        <f aca="false">B25-A25</f>
        <v>#VALUE!</v>
      </c>
      <c r="D25" s="26" t="e">
        <f aca="false">([2]!EDATE,D21,1)</f>
        <v>#VALUE!</v>
      </c>
      <c r="E25" s="27" t="s">
        <v>26</v>
      </c>
      <c r="F25" s="28" t="s">
        <v>27</v>
      </c>
      <c r="G25" s="28" t="s">
        <v>30</v>
      </c>
      <c r="H25" s="17" t="n">
        <v>1.9</v>
      </c>
      <c r="I25" s="7" t="n">
        <f aca="false">IF($I$4&lt;H25,$I$4-H25,0)</f>
        <v>0</v>
      </c>
      <c r="J25" s="7" t="n">
        <f aca="false">J21</f>
        <v>-20000</v>
      </c>
      <c r="K25" s="7" t="e">
        <f aca="false">I25*M25</f>
        <v>#VALUE!</v>
      </c>
      <c r="L25" s="27" t="n">
        <v>0.980109751446535</v>
      </c>
      <c r="M25" s="7" t="e">
        <f aca="false">C25/366*$I$59/$I$57</f>
        <v>#VALUE!</v>
      </c>
      <c r="N25" s="7" t="e">
        <f aca="false">M25/C25</f>
        <v>#VALUE!</v>
      </c>
      <c r="P25" s="15"/>
    </row>
    <row r="26" customFormat="false" ht="12.75" hidden="false" customHeight="false" outlineLevel="0" collapsed="false">
      <c r="A26" s="26" t="e">
        <f aca="false">B22</f>
        <v>#VALUE!</v>
      </c>
      <c r="B26" s="26" t="e">
        <f aca="false">([2]!EDATE,A26,1)</f>
        <v>#VALUE!</v>
      </c>
      <c r="C26" s="7" t="e">
        <f aca="false">B26-A26</f>
        <v>#VALUE!</v>
      </c>
      <c r="D26" s="26" t="e">
        <f aca="false">([2]!EDATE,D22,1)</f>
        <v>#VALUE!</v>
      </c>
      <c r="E26" s="27" t="s">
        <v>29</v>
      </c>
      <c r="F26" s="28" t="s">
        <v>27</v>
      </c>
      <c r="G26" s="28" t="s">
        <v>28</v>
      </c>
      <c r="H26" s="17" t="n">
        <v>1.9</v>
      </c>
      <c r="I26" s="7" t="n">
        <f aca="false">IF($I$4&gt;H26,$I$4-H26,0)</f>
        <v>1.2</v>
      </c>
      <c r="J26" s="7" t="e">
        <f aca="false">($I$4-H26)*M26-J25-($R$20/12-$J$2)</f>
        <v>#VALUE!</v>
      </c>
      <c r="K26" s="7" t="e">
        <f aca="false">I26*M26</f>
        <v>#VALUE!</v>
      </c>
      <c r="L26" s="27" t="n">
        <v>0.980109751446535</v>
      </c>
      <c r="M26" s="7" t="e">
        <f aca="false">C26/366*$I$59/$I$57</f>
        <v>#VALUE!</v>
      </c>
      <c r="N26" s="7" t="e">
        <f aca="false">M26/C26</f>
        <v>#VALUE!</v>
      </c>
      <c r="P26" s="15"/>
    </row>
    <row r="27" customFormat="false" ht="12.75" hidden="false" customHeight="false" outlineLevel="0" collapsed="false">
      <c r="A27" s="20" t="e">
        <f aca="false">B23</f>
        <v>#VALUE!</v>
      </c>
      <c r="B27" s="20" t="e">
        <f aca="false">([2]!EDATE,A27,1)</f>
        <v>#VALUE!</v>
      </c>
      <c r="C27" s="21" t="e">
        <f aca="false">B27-A27</f>
        <v>#VALUE!</v>
      </c>
      <c r="D27" s="20" t="e">
        <f aca="false">([2]!EDATE,D23,1)</f>
        <v>#VALUE!</v>
      </c>
      <c r="E27" s="22" t="s">
        <v>26</v>
      </c>
      <c r="F27" s="23" t="s">
        <v>27</v>
      </c>
      <c r="G27" s="23" t="s">
        <v>28</v>
      </c>
      <c r="H27" s="24" t="n">
        <v>3.2</v>
      </c>
      <c r="I27" s="21" t="n">
        <f aca="false">IF($I$4&gt;H27,H27-$I$4,0)</f>
        <v>0</v>
      </c>
      <c r="J27" s="25" t="n">
        <f aca="false">J23</f>
        <v>-50000</v>
      </c>
      <c r="K27" s="21" t="e">
        <f aca="false">I27*M27</f>
        <v>#VALUE!</v>
      </c>
      <c r="L27" s="22" t="n">
        <v>0.975438733347745</v>
      </c>
      <c r="M27" s="21" t="e">
        <f aca="false">C27/366*$I$59/$I$57</f>
        <v>#VALUE!</v>
      </c>
      <c r="N27" s="21" t="e">
        <f aca="false">M27/C27</f>
        <v>#VALUE!</v>
      </c>
    </row>
    <row r="28" customFormat="false" ht="12.75" hidden="false" customHeight="false" outlineLevel="0" collapsed="false">
      <c r="A28" s="20" t="e">
        <f aca="false">B24</f>
        <v>#VALUE!</v>
      </c>
      <c r="B28" s="20" t="e">
        <f aca="false">([2]!EDATE,A28,1)</f>
        <v>#VALUE!</v>
      </c>
      <c r="C28" s="21" t="e">
        <f aca="false">B28-A28</f>
        <v>#VALUE!</v>
      </c>
      <c r="D28" s="20" t="e">
        <f aca="false">([2]!EDATE,D24,1)</f>
        <v>#VALUE!</v>
      </c>
      <c r="E28" s="22" t="s">
        <v>29</v>
      </c>
      <c r="F28" s="23" t="s">
        <v>27</v>
      </c>
      <c r="G28" s="23" t="s">
        <v>30</v>
      </c>
      <c r="H28" s="24" t="n">
        <v>3.2</v>
      </c>
      <c r="I28" s="21" t="n">
        <f aca="false">IF($I$4&lt;H28,H28-$I$4,0)</f>
        <v>0.1</v>
      </c>
      <c r="J28" s="21" t="e">
        <f aca="false">(H28-$I$4)*M28-J27</f>
        <v>#VALUE!</v>
      </c>
      <c r="K28" s="21" t="e">
        <f aca="false">I28*M28</f>
        <v>#VALUE!</v>
      </c>
      <c r="L28" s="22" t="n">
        <v>0.975438733347745</v>
      </c>
      <c r="M28" s="21" t="e">
        <f aca="false">C28/366*$I$59/$I$57</f>
        <v>#VALUE!</v>
      </c>
      <c r="N28" s="21" t="e">
        <f aca="false">M28/C28</f>
        <v>#VALUE!</v>
      </c>
    </row>
    <row r="29" customFormat="false" ht="12.75" hidden="false" customHeight="false" outlineLevel="0" collapsed="false">
      <c r="A29" s="20" t="e">
        <f aca="false">B25</f>
        <v>#VALUE!</v>
      </c>
      <c r="B29" s="20" t="e">
        <f aca="false">([2]!EDATE,A29,1)</f>
        <v>#VALUE!</v>
      </c>
      <c r="C29" s="21" t="e">
        <f aca="false">B29-A29</f>
        <v>#VALUE!</v>
      </c>
      <c r="D29" s="20" t="e">
        <f aca="false">([2]!EDATE,D25,1)</f>
        <v>#VALUE!</v>
      </c>
      <c r="E29" s="22" t="s">
        <v>26</v>
      </c>
      <c r="F29" s="23" t="s">
        <v>27</v>
      </c>
      <c r="G29" s="23" t="s">
        <v>30</v>
      </c>
      <c r="H29" s="24" t="n">
        <v>1.9</v>
      </c>
      <c r="I29" s="21" t="n">
        <f aca="false">IF($I$4&lt;H29,$I$4-H29,0)</f>
        <v>0</v>
      </c>
      <c r="J29" s="25" t="n">
        <f aca="false">J25</f>
        <v>-20000</v>
      </c>
      <c r="K29" s="21" t="e">
        <f aca="false">I29*M29</f>
        <v>#VALUE!</v>
      </c>
      <c r="L29" s="22" t="n">
        <v>0.975438733347745</v>
      </c>
      <c r="M29" s="21" t="e">
        <f aca="false">C29/366*$I$59/$I$57</f>
        <v>#VALUE!</v>
      </c>
      <c r="N29" s="21" t="e">
        <f aca="false">M29/C29</f>
        <v>#VALUE!</v>
      </c>
    </row>
    <row r="30" customFormat="false" ht="12.75" hidden="false" customHeight="false" outlineLevel="0" collapsed="false">
      <c r="A30" s="20" t="e">
        <f aca="false">B26</f>
        <v>#VALUE!</v>
      </c>
      <c r="B30" s="20" t="e">
        <f aca="false">([2]!EDATE,A30,1)</f>
        <v>#VALUE!</v>
      </c>
      <c r="C30" s="21" t="e">
        <f aca="false">B30-A30</f>
        <v>#VALUE!</v>
      </c>
      <c r="D30" s="20" t="e">
        <f aca="false">([2]!EDATE,D26,1)</f>
        <v>#VALUE!</v>
      </c>
      <c r="E30" s="22" t="s">
        <v>29</v>
      </c>
      <c r="F30" s="23" t="s">
        <v>27</v>
      </c>
      <c r="G30" s="23" t="s">
        <v>28</v>
      </c>
      <c r="H30" s="24" t="n">
        <v>1.9</v>
      </c>
      <c r="I30" s="21" t="n">
        <f aca="false">IF($I$4&gt;H30,$I$4-H30,0)</f>
        <v>1.2</v>
      </c>
      <c r="J30" s="21" t="e">
        <f aca="false">($I$4-H30)*M30-J29-($R$20/12-$J$2)</f>
        <v>#VALUE!</v>
      </c>
      <c r="K30" s="21" t="e">
        <f aca="false">I30*M30</f>
        <v>#VALUE!</v>
      </c>
      <c r="L30" s="22" t="n">
        <v>0.975438733347745</v>
      </c>
      <c r="M30" s="21" t="e">
        <f aca="false">C30/366*$I$59/$I$57</f>
        <v>#VALUE!</v>
      </c>
      <c r="N30" s="21" t="e">
        <f aca="false">M30/C30</f>
        <v>#VALUE!</v>
      </c>
    </row>
    <row r="31" customFormat="false" ht="12.75" hidden="false" customHeight="false" outlineLevel="0" collapsed="false">
      <c r="A31" s="26" t="e">
        <f aca="false">B27</f>
        <v>#VALUE!</v>
      </c>
      <c r="B31" s="26" t="e">
        <f aca="false">([2]!EDATE,A31,1)</f>
        <v>#VALUE!</v>
      </c>
      <c r="C31" s="7" t="e">
        <f aca="false">B31-A31</f>
        <v>#VALUE!</v>
      </c>
      <c r="D31" s="26" t="e">
        <f aca="false">([2]!EDATE,D27,1)</f>
        <v>#VALUE!</v>
      </c>
      <c r="E31" s="27" t="s">
        <v>26</v>
      </c>
      <c r="F31" s="28" t="s">
        <v>27</v>
      </c>
      <c r="G31" s="28" t="s">
        <v>28</v>
      </c>
      <c r="H31" s="17" t="n">
        <v>3.2</v>
      </c>
      <c r="I31" s="7" t="n">
        <f aca="false">IF($I$4&gt;H31,H31-$I$4,0)</f>
        <v>0</v>
      </c>
      <c r="J31" s="7" t="n">
        <f aca="false">J27</f>
        <v>-50000</v>
      </c>
      <c r="K31" s="7" t="e">
        <f aca="false">I31*M31</f>
        <v>#VALUE!</v>
      </c>
      <c r="L31" s="27" t="n">
        <v>0.970830401263804</v>
      </c>
      <c r="M31" s="7" t="e">
        <f aca="false">C31/366*$I$59/$I$57</f>
        <v>#VALUE!</v>
      </c>
      <c r="N31" s="7" t="e">
        <f aca="false">M31/C31</f>
        <v>#VALUE!</v>
      </c>
    </row>
    <row r="32" customFormat="false" ht="12.75" hidden="false" customHeight="false" outlineLevel="0" collapsed="false">
      <c r="A32" s="26" t="e">
        <f aca="false">B28</f>
        <v>#VALUE!</v>
      </c>
      <c r="B32" s="26" t="e">
        <f aca="false">([2]!EDATE,A32,1)</f>
        <v>#VALUE!</v>
      </c>
      <c r="C32" s="7" t="e">
        <f aca="false">B32-A32</f>
        <v>#VALUE!</v>
      </c>
      <c r="D32" s="26" t="e">
        <f aca="false">([2]!EDATE,D28,1)</f>
        <v>#VALUE!</v>
      </c>
      <c r="E32" s="27" t="s">
        <v>29</v>
      </c>
      <c r="F32" s="28" t="s">
        <v>27</v>
      </c>
      <c r="G32" s="28" t="s">
        <v>30</v>
      </c>
      <c r="H32" s="17" t="n">
        <v>3.2</v>
      </c>
      <c r="I32" s="7" t="n">
        <f aca="false">IF($I$4&lt;H32,H32-$I$4,0)</f>
        <v>0.1</v>
      </c>
      <c r="J32" s="7" t="e">
        <f aca="false">(H32-$I$4)*M32-J31</f>
        <v>#VALUE!</v>
      </c>
      <c r="K32" s="7" t="e">
        <f aca="false">I32*M32</f>
        <v>#VALUE!</v>
      </c>
      <c r="L32" s="27" t="n">
        <v>0.970830401263804</v>
      </c>
      <c r="M32" s="7" t="e">
        <f aca="false">C32/366*$I$59/$I$57</f>
        <v>#VALUE!</v>
      </c>
      <c r="N32" s="7" t="e">
        <f aca="false">M32/C32</f>
        <v>#VALUE!</v>
      </c>
    </row>
    <row r="33" customFormat="false" ht="12.75" hidden="false" customHeight="false" outlineLevel="0" collapsed="false">
      <c r="A33" s="26" t="e">
        <f aca="false">B29</f>
        <v>#VALUE!</v>
      </c>
      <c r="B33" s="26" t="e">
        <f aca="false">([2]!EDATE,A33,1)</f>
        <v>#VALUE!</v>
      </c>
      <c r="C33" s="7" t="e">
        <f aca="false">B33-A33</f>
        <v>#VALUE!</v>
      </c>
      <c r="D33" s="26" t="e">
        <f aca="false">([2]!EDATE,D29,1)</f>
        <v>#VALUE!</v>
      </c>
      <c r="E33" s="27" t="s">
        <v>26</v>
      </c>
      <c r="F33" s="28" t="s">
        <v>27</v>
      </c>
      <c r="G33" s="28" t="s">
        <v>30</v>
      </c>
      <c r="H33" s="17" t="n">
        <v>1.9</v>
      </c>
      <c r="I33" s="7" t="n">
        <f aca="false">IF($I$4&lt;H33,$I$4-H33,0)</f>
        <v>0</v>
      </c>
      <c r="J33" s="7" t="n">
        <f aca="false">J29</f>
        <v>-20000</v>
      </c>
      <c r="K33" s="7" t="e">
        <f aca="false">I33*M33</f>
        <v>#VALUE!</v>
      </c>
      <c r="L33" s="27" t="n">
        <v>0.970830401263804</v>
      </c>
      <c r="M33" s="7" t="e">
        <f aca="false">C33/366*$I$59/$I$57</f>
        <v>#VALUE!</v>
      </c>
      <c r="N33" s="7" t="e">
        <f aca="false">M33/C33</f>
        <v>#VALUE!</v>
      </c>
    </row>
    <row r="34" customFormat="false" ht="12.75" hidden="false" customHeight="false" outlineLevel="0" collapsed="false">
      <c r="A34" s="26" t="e">
        <f aca="false">B30</f>
        <v>#VALUE!</v>
      </c>
      <c r="B34" s="26" t="e">
        <f aca="false">([2]!EDATE,A34,1)</f>
        <v>#VALUE!</v>
      </c>
      <c r="C34" s="7" t="e">
        <f aca="false">B34-A34</f>
        <v>#VALUE!</v>
      </c>
      <c r="D34" s="26" t="e">
        <f aca="false">([2]!EDATE,D30,1)</f>
        <v>#VALUE!</v>
      </c>
      <c r="E34" s="27" t="s">
        <v>29</v>
      </c>
      <c r="F34" s="28" t="s">
        <v>27</v>
      </c>
      <c r="G34" s="28" t="s">
        <v>28</v>
      </c>
      <c r="H34" s="17" t="n">
        <v>1.9</v>
      </c>
      <c r="I34" s="7" t="n">
        <f aca="false">IF($I$4&gt;H34,$I$4-H34,0)</f>
        <v>1.2</v>
      </c>
      <c r="J34" s="7" t="e">
        <f aca="false">($I$4-H34)*M34-J33-($R$20/12-$J$2)</f>
        <v>#VALUE!</v>
      </c>
      <c r="K34" s="7" t="e">
        <f aca="false">I34*M34</f>
        <v>#VALUE!</v>
      </c>
      <c r="L34" s="27" t="n">
        <v>0.970830401263804</v>
      </c>
      <c r="M34" s="7" t="e">
        <f aca="false">C34/366*$I$59/$I$57</f>
        <v>#VALUE!</v>
      </c>
      <c r="N34" s="7" t="e">
        <f aca="false">M34/C34</f>
        <v>#VALUE!</v>
      </c>
    </row>
    <row r="35" customFormat="false" ht="12.75" hidden="false" customHeight="false" outlineLevel="0" collapsed="false">
      <c r="A35" s="20" t="e">
        <f aca="false">B31</f>
        <v>#VALUE!</v>
      </c>
      <c r="B35" s="20" t="e">
        <f aca="false">([2]!EDATE,A35,1)</f>
        <v>#VALUE!</v>
      </c>
      <c r="C35" s="21" t="e">
        <f aca="false">B35-A35</f>
        <v>#VALUE!</v>
      </c>
      <c r="D35" s="20" t="e">
        <f aca="false">([2]!EDATE,D31,1)</f>
        <v>#VALUE!</v>
      </c>
      <c r="E35" s="22" t="s">
        <v>26</v>
      </c>
      <c r="F35" s="23" t="s">
        <v>27</v>
      </c>
      <c r="G35" s="23" t="s">
        <v>28</v>
      </c>
      <c r="H35" s="24" t="n">
        <v>3.2</v>
      </c>
      <c r="I35" s="21" t="n">
        <f aca="false">IF($I$4&gt;H35,H35-$I$4,0)</f>
        <v>0</v>
      </c>
      <c r="J35" s="25" t="n">
        <f aca="false">J31</f>
        <v>-50000</v>
      </c>
      <c r="K35" s="21" t="e">
        <f aca="false">I35*M35</f>
        <v>#VALUE!</v>
      </c>
      <c r="L35" s="22" t="n">
        <v>0.965979501194897</v>
      </c>
      <c r="M35" s="21" t="e">
        <f aca="false">C35/366*$I$59/$I$57</f>
        <v>#VALUE!</v>
      </c>
      <c r="N35" s="21" t="e">
        <f aca="false">M35/C35</f>
        <v>#VALUE!</v>
      </c>
    </row>
    <row r="36" customFormat="false" ht="12.75" hidden="false" customHeight="false" outlineLevel="0" collapsed="false">
      <c r="A36" s="20" t="e">
        <f aca="false">B32</f>
        <v>#VALUE!</v>
      </c>
      <c r="B36" s="20" t="e">
        <f aca="false">([2]!EDATE,A36,1)</f>
        <v>#VALUE!</v>
      </c>
      <c r="C36" s="21" t="e">
        <f aca="false">B36-A36</f>
        <v>#VALUE!</v>
      </c>
      <c r="D36" s="20" t="e">
        <f aca="false">([2]!EDATE,D32,1)</f>
        <v>#VALUE!</v>
      </c>
      <c r="E36" s="22" t="s">
        <v>29</v>
      </c>
      <c r="F36" s="23" t="s">
        <v>27</v>
      </c>
      <c r="G36" s="23" t="s">
        <v>30</v>
      </c>
      <c r="H36" s="24" t="n">
        <v>3.2</v>
      </c>
      <c r="I36" s="21" t="n">
        <f aca="false">IF($I$4&lt;H36,H36-$I$4,0)</f>
        <v>0.1</v>
      </c>
      <c r="J36" s="21" t="e">
        <f aca="false">(H36-$I$4)*M36-J35</f>
        <v>#VALUE!</v>
      </c>
      <c r="K36" s="21" t="e">
        <f aca="false">I36*M36</f>
        <v>#VALUE!</v>
      </c>
      <c r="L36" s="22" t="n">
        <v>0.965979501194897</v>
      </c>
      <c r="M36" s="21" t="e">
        <f aca="false">C36/366*$I$59/$I$57</f>
        <v>#VALUE!</v>
      </c>
      <c r="N36" s="21" t="e">
        <f aca="false">M36/C36</f>
        <v>#VALUE!</v>
      </c>
    </row>
    <row r="37" customFormat="false" ht="12.75" hidden="false" customHeight="false" outlineLevel="0" collapsed="false">
      <c r="A37" s="20" t="e">
        <f aca="false">B33</f>
        <v>#VALUE!</v>
      </c>
      <c r="B37" s="20" t="e">
        <f aca="false">([2]!EDATE,A37,1)</f>
        <v>#VALUE!</v>
      </c>
      <c r="C37" s="21" t="e">
        <f aca="false">B37-A37</f>
        <v>#VALUE!</v>
      </c>
      <c r="D37" s="20" t="e">
        <f aca="false">([2]!EDATE,D33,1)</f>
        <v>#VALUE!</v>
      </c>
      <c r="E37" s="22" t="s">
        <v>26</v>
      </c>
      <c r="F37" s="23" t="s">
        <v>27</v>
      </c>
      <c r="G37" s="23" t="s">
        <v>30</v>
      </c>
      <c r="H37" s="24" t="n">
        <v>1.9</v>
      </c>
      <c r="I37" s="21" t="n">
        <f aca="false">IF($I$4&lt;H37,$I$4-H37,0)</f>
        <v>0</v>
      </c>
      <c r="J37" s="25" t="n">
        <f aca="false">J33</f>
        <v>-20000</v>
      </c>
      <c r="K37" s="21" t="e">
        <f aca="false">I37*M37</f>
        <v>#VALUE!</v>
      </c>
      <c r="L37" s="22" t="n">
        <v>0.965979501194897</v>
      </c>
      <c r="M37" s="21" t="e">
        <f aca="false">C37/366*$I$59/$I$57</f>
        <v>#VALUE!</v>
      </c>
      <c r="N37" s="21" t="e">
        <f aca="false">M37/C37</f>
        <v>#VALUE!</v>
      </c>
    </row>
    <row r="38" customFormat="false" ht="12.75" hidden="false" customHeight="false" outlineLevel="0" collapsed="false">
      <c r="A38" s="20" t="e">
        <f aca="false">B34</f>
        <v>#VALUE!</v>
      </c>
      <c r="B38" s="20" t="e">
        <f aca="false">([2]!EDATE,A38,1)</f>
        <v>#VALUE!</v>
      </c>
      <c r="C38" s="21" t="e">
        <f aca="false">B38-A38</f>
        <v>#VALUE!</v>
      </c>
      <c r="D38" s="20" t="e">
        <f aca="false">([2]!EDATE,D34,1)</f>
        <v>#VALUE!</v>
      </c>
      <c r="E38" s="22" t="s">
        <v>29</v>
      </c>
      <c r="F38" s="23" t="s">
        <v>27</v>
      </c>
      <c r="G38" s="23" t="s">
        <v>28</v>
      </c>
      <c r="H38" s="24" t="n">
        <v>1.9</v>
      </c>
      <c r="I38" s="21" t="n">
        <f aca="false">IF($I$4&gt;H38,$I$4-H38,0)</f>
        <v>1.2</v>
      </c>
      <c r="J38" s="21" t="e">
        <f aca="false">($I$4-H38)*M38-J37-($R$20/12-$J$2)</f>
        <v>#VALUE!</v>
      </c>
      <c r="K38" s="21" t="e">
        <f aca="false">I38*M38</f>
        <v>#VALUE!</v>
      </c>
      <c r="L38" s="22" t="n">
        <v>0.965979501194897</v>
      </c>
      <c r="M38" s="21" t="e">
        <f aca="false">C38/366*$I$59/$I$57</f>
        <v>#VALUE!</v>
      </c>
      <c r="N38" s="21" t="e">
        <f aca="false">M38/C38</f>
        <v>#VALUE!</v>
      </c>
    </row>
    <row r="39" customFormat="false" ht="12.75" hidden="false" customHeight="false" outlineLevel="0" collapsed="false">
      <c r="A39" s="26" t="e">
        <f aca="false">B35</f>
        <v>#VALUE!</v>
      </c>
      <c r="B39" s="26" t="e">
        <f aca="false">([2]!EDATE,A39,1)</f>
        <v>#VALUE!</v>
      </c>
      <c r="C39" s="7" t="e">
        <f aca="false">B39-A39</f>
        <v>#VALUE!</v>
      </c>
      <c r="D39" s="26" t="e">
        <f aca="false">([2]!EDATE,D35,1)</f>
        <v>#VALUE!</v>
      </c>
      <c r="E39" s="27" t="s">
        <v>26</v>
      </c>
      <c r="F39" s="28" t="s">
        <v>27</v>
      </c>
      <c r="G39" s="28" t="s">
        <v>28</v>
      </c>
      <c r="H39" s="17" t="n">
        <v>3.2</v>
      </c>
      <c r="I39" s="7" t="n">
        <f aca="false">IF($I$4&gt;H39,H39-$I$4,0)</f>
        <v>0</v>
      </c>
      <c r="J39" s="7" t="n">
        <f aca="false">J35</f>
        <v>-50000</v>
      </c>
      <c r="K39" s="7" t="e">
        <f aca="false">I39*M39</f>
        <v>#VALUE!</v>
      </c>
      <c r="L39" s="27" t="n">
        <v>0.961038938311743</v>
      </c>
      <c r="M39" s="7" t="e">
        <f aca="false">C39/366*$I$59/$I$57</f>
        <v>#VALUE!</v>
      </c>
      <c r="N39" s="7" t="e">
        <f aca="false">M39/C39</f>
        <v>#VALUE!</v>
      </c>
    </row>
    <row r="40" customFormat="false" ht="12.75" hidden="false" customHeight="false" outlineLevel="0" collapsed="false">
      <c r="A40" s="26" t="e">
        <f aca="false">B36</f>
        <v>#VALUE!</v>
      </c>
      <c r="B40" s="26" t="e">
        <f aca="false">([2]!EDATE,A40,1)</f>
        <v>#VALUE!</v>
      </c>
      <c r="C40" s="7" t="e">
        <f aca="false">B40-A40</f>
        <v>#VALUE!</v>
      </c>
      <c r="D40" s="26" t="e">
        <f aca="false">([2]!EDATE,D36,1)</f>
        <v>#VALUE!</v>
      </c>
      <c r="E40" s="27" t="s">
        <v>29</v>
      </c>
      <c r="F40" s="28" t="s">
        <v>27</v>
      </c>
      <c r="G40" s="28" t="s">
        <v>30</v>
      </c>
      <c r="H40" s="17" t="n">
        <v>3.2</v>
      </c>
      <c r="I40" s="7" t="n">
        <f aca="false">IF($I$4&lt;H40,H40-$I$4,0)</f>
        <v>0.1</v>
      </c>
      <c r="J40" s="7" t="e">
        <f aca="false">(H40-$I$4)*M40-J39</f>
        <v>#VALUE!</v>
      </c>
      <c r="K40" s="7" t="e">
        <f aca="false">I40*M40</f>
        <v>#VALUE!</v>
      </c>
      <c r="L40" s="27" t="n">
        <v>0.961038938311743</v>
      </c>
      <c r="M40" s="7" t="e">
        <f aca="false">C40/366*$I$59/$I$57</f>
        <v>#VALUE!</v>
      </c>
      <c r="N40" s="7" t="e">
        <f aca="false">M40/C40</f>
        <v>#VALUE!</v>
      </c>
    </row>
    <row r="41" customFormat="false" ht="12.75" hidden="false" customHeight="false" outlineLevel="0" collapsed="false">
      <c r="A41" s="26" t="e">
        <f aca="false">B37</f>
        <v>#VALUE!</v>
      </c>
      <c r="B41" s="26" t="e">
        <f aca="false">([2]!EDATE,A41,1)</f>
        <v>#VALUE!</v>
      </c>
      <c r="C41" s="7" t="e">
        <f aca="false">B41-A41</f>
        <v>#VALUE!</v>
      </c>
      <c r="D41" s="26" t="e">
        <f aca="false">([2]!EDATE,D37,1)</f>
        <v>#VALUE!</v>
      </c>
      <c r="E41" s="27" t="s">
        <v>26</v>
      </c>
      <c r="F41" s="28" t="s">
        <v>27</v>
      </c>
      <c r="G41" s="28" t="s">
        <v>30</v>
      </c>
      <c r="H41" s="17" t="n">
        <v>1.9</v>
      </c>
      <c r="I41" s="7" t="n">
        <f aca="false">IF($I$4&lt;H41,$I$4-H41,0)</f>
        <v>0</v>
      </c>
      <c r="J41" s="7" t="n">
        <f aca="false">J37</f>
        <v>-20000</v>
      </c>
      <c r="K41" s="7" t="e">
        <f aca="false">I41*M41</f>
        <v>#VALUE!</v>
      </c>
      <c r="L41" s="27" t="n">
        <v>0.961038938311743</v>
      </c>
      <c r="M41" s="7" t="e">
        <f aca="false">C41/366*$I$59/$I$57</f>
        <v>#VALUE!</v>
      </c>
      <c r="N41" s="7" t="e">
        <f aca="false">M41/C41</f>
        <v>#VALUE!</v>
      </c>
    </row>
    <row r="42" customFormat="false" ht="12.75" hidden="false" customHeight="false" outlineLevel="0" collapsed="false">
      <c r="A42" s="26" t="e">
        <f aca="false">B38</f>
        <v>#VALUE!</v>
      </c>
      <c r="B42" s="26" t="e">
        <f aca="false">([2]!EDATE,A42,1)</f>
        <v>#VALUE!</v>
      </c>
      <c r="C42" s="7" t="e">
        <f aca="false">B42-A42</f>
        <v>#VALUE!</v>
      </c>
      <c r="D42" s="26" t="e">
        <f aca="false">([2]!EDATE,D38,1)</f>
        <v>#VALUE!</v>
      </c>
      <c r="E42" s="27" t="s">
        <v>29</v>
      </c>
      <c r="F42" s="28" t="s">
        <v>27</v>
      </c>
      <c r="G42" s="28" t="s">
        <v>28</v>
      </c>
      <c r="H42" s="17" t="n">
        <v>1.9</v>
      </c>
      <c r="I42" s="7" t="n">
        <f aca="false">IF($I$4&gt;H42,$I$4-H42,0)</f>
        <v>1.2</v>
      </c>
      <c r="J42" s="7" t="e">
        <f aca="false">($I$4-H42)*M42-J41-($R$20/12-$J$2)</f>
        <v>#VALUE!</v>
      </c>
      <c r="K42" s="7" t="e">
        <f aca="false">I42*M42</f>
        <v>#VALUE!</v>
      </c>
      <c r="L42" s="27" t="n">
        <v>0.961038938311743</v>
      </c>
      <c r="M42" s="7" t="e">
        <f aca="false">C42/366*$I$59/$I$57</f>
        <v>#VALUE!</v>
      </c>
      <c r="N42" s="7" t="e">
        <f aca="false">M42/C42</f>
        <v>#VALUE!</v>
      </c>
    </row>
    <row r="43" customFormat="false" ht="12.75" hidden="false" customHeight="false" outlineLevel="0" collapsed="false">
      <c r="A43" s="20" t="e">
        <f aca="false">B39</f>
        <v>#VALUE!</v>
      </c>
      <c r="B43" s="20" t="e">
        <f aca="false">([2]!EDATE,A43,1)</f>
        <v>#VALUE!</v>
      </c>
      <c r="C43" s="21" t="e">
        <f aca="false">B43-A43</f>
        <v>#VALUE!</v>
      </c>
      <c r="D43" s="20" t="e">
        <f aca="false">([2]!EDATE,D39,1)</f>
        <v>#VALUE!</v>
      </c>
      <c r="E43" s="22" t="s">
        <v>26</v>
      </c>
      <c r="F43" s="23" t="s">
        <v>27</v>
      </c>
      <c r="G43" s="23" t="s">
        <v>28</v>
      </c>
      <c r="H43" s="24" t="n">
        <v>3.2</v>
      </c>
      <c r="I43" s="21" t="n">
        <f aca="false">IF($I$4&gt;H43,H43-$I$4,0)</f>
        <v>0</v>
      </c>
      <c r="J43" s="25" t="n">
        <f aca="false">J39</f>
        <v>-50000</v>
      </c>
      <c r="K43" s="21" t="e">
        <f aca="false">I43*M43</f>
        <v>#VALUE!</v>
      </c>
      <c r="L43" s="22" t="n">
        <v>0.956218575528616</v>
      </c>
      <c r="M43" s="21" t="e">
        <f aca="false">C43/366*$I$59/$I$57</f>
        <v>#VALUE!</v>
      </c>
      <c r="N43" s="21" t="e">
        <f aca="false">M43/C43</f>
        <v>#VALUE!</v>
      </c>
    </row>
    <row r="44" customFormat="false" ht="12.75" hidden="false" customHeight="false" outlineLevel="0" collapsed="false">
      <c r="A44" s="20" t="e">
        <f aca="false">B40</f>
        <v>#VALUE!</v>
      </c>
      <c r="B44" s="20" t="e">
        <f aca="false">([2]!EDATE,A44,1)</f>
        <v>#VALUE!</v>
      </c>
      <c r="C44" s="21" t="e">
        <f aca="false">B44-A44</f>
        <v>#VALUE!</v>
      </c>
      <c r="D44" s="20" t="e">
        <f aca="false">([2]!EDATE,D40,1)</f>
        <v>#VALUE!</v>
      </c>
      <c r="E44" s="22" t="s">
        <v>29</v>
      </c>
      <c r="F44" s="23" t="s">
        <v>27</v>
      </c>
      <c r="G44" s="23" t="s">
        <v>30</v>
      </c>
      <c r="H44" s="24" t="n">
        <v>3.2</v>
      </c>
      <c r="I44" s="21" t="n">
        <f aca="false">IF($I$4&lt;H44,H44-$I$4,0)</f>
        <v>0.1</v>
      </c>
      <c r="J44" s="21" t="e">
        <f aca="false">(H44-$I$4)*M44-J43</f>
        <v>#VALUE!</v>
      </c>
      <c r="K44" s="21" t="e">
        <f aca="false">I44*M44</f>
        <v>#VALUE!</v>
      </c>
      <c r="L44" s="22" t="n">
        <v>0.956218575528616</v>
      </c>
      <c r="M44" s="21" t="e">
        <f aca="false">C44/366*$I$59/$I$57</f>
        <v>#VALUE!</v>
      </c>
      <c r="N44" s="21" t="e">
        <f aca="false">M44/C44</f>
        <v>#VALUE!</v>
      </c>
    </row>
    <row r="45" customFormat="false" ht="12.75" hidden="false" customHeight="false" outlineLevel="0" collapsed="false">
      <c r="A45" s="20" t="e">
        <f aca="false">B41</f>
        <v>#VALUE!</v>
      </c>
      <c r="B45" s="20" t="e">
        <f aca="false">([2]!EDATE,A45,1)</f>
        <v>#VALUE!</v>
      </c>
      <c r="C45" s="21" t="e">
        <f aca="false">B45-A45</f>
        <v>#VALUE!</v>
      </c>
      <c r="D45" s="20" t="e">
        <f aca="false">([2]!EDATE,D41,1)</f>
        <v>#VALUE!</v>
      </c>
      <c r="E45" s="22" t="s">
        <v>26</v>
      </c>
      <c r="F45" s="23" t="s">
        <v>27</v>
      </c>
      <c r="G45" s="23" t="s">
        <v>30</v>
      </c>
      <c r="H45" s="24" t="n">
        <v>1.9</v>
      </c>
      <c r="I45" s="21" t="n">
        <f aca="false">IF($I$4&lt;H45,$I$4-H45,0)</f>
        <v>0</v>
      </c>
      <c r="J45" s="25" t="n">
        <f aca="false">J41</f>
        <v>-20000</v>
      </c>
      <c r="K45" s="21" t="e">
        <f aca="false">I45*M45</f>
        <v>#VALUE!</v>
      </c>
      <c r="L45" s="22" t="n">
        <v>0.956218575528616</v>
      </c>
      <c r="M45" s="21" t="e">
        <f aca="false">C45/366*$I$59/$I$57</f>
        <v>#VALUE!</v>
      </c>
      <c r="N45" s="21" t="e">
        <f aca="false">M45/C45</f>
        <v>#VALUE!</v>
      </c>
    </row>
    <row r="46" customFormat="false" ht="12.75" hidden="false" customHeight="false" outlineLevel="0" collapsed="false">
      <c r="A46" s="20" t="e">
        <f aca="false">B42</f>
        <v>#VALUE!</v>
      </c>
      <c r="B46" s="20" t="e">
        <f aca="false">([2]!EDATE,A46,1)</f>
        <v>#VALUE!</v>
      </c>
      <c r="C46" s="21" t="e">
        <f aca="false">B46-A46</f>
        <v>#VALUE!</v>
      </c>
      <c r="D46" s="20" t="e">
        <f aca="false">([2]!EDATE,D42,1)</f>
        <v>#VALUE!</v>
      </c>
      <c r="E46" s="22" t="s">
        <v>29</v>
      </c>
      <c r="F46" s="23" t="s">
        <v>27</v>
      </c>
      <c r="G46" s="23" t="s">
        <v>28</v>
      </c>
      <c r="H46" s="24" t="n">
        <v>1.9</v>
      </c>
      <c r="I46" s="21" t="n">
        <f aca="false">IF($I$4&gt;H46,$I$4-H46,0)</f>
        <v>1.2</v>
      </c>
      <c r="J46" s="21" t="e">
        <f aca="false">($I$4-H46)*M46-J45-($R$20/12-$J$2)</f>
        <v>#VALUE!</v>
      </c>
      <c r="K46" s="21" t="e">
        <f aca="false">I46*M46</f>
        <v>#VALUE!</v>
      </c>
      <c r="L46" s="22" t="n">
        <v>0.956218575528616</v>
      </c>
      <c r="M46" s="21" t="e">
        <f aca="false">C46/366*$I$59/$I$57</f>
        <v>#VALUE!</v>
      </c>
      <c r="N46" s="21" t="e">
        <f aca="false">M46/C46</f>
        <v>#VALUE!</v>
      </c>
    </row>
    <row r="47" customFormat="false" ht="12.75" hidden="false" customHeight="false" outlineLevel="0" collapsed="false">
      <c r="A47" s="26" t="e">
        <f aca="false">B43</f>
        <v>#VALUE!</v>
      </c>
      <c r="B47" s="26" t="e">
        <f aca="false">([2]!EDATE,A47,1)</f>
        <v>#VALUE!</v>
      </c>
      <c r="C47" s="7" t="e">
        <f aca="false">B47-A47</f>
        <v>#VALUE!</v>
      </c>
      <c r="D47" s="26" t="e">
        <f aca="false">([2]!EDATE,D43,1)</f>
        <v>#VALUE!</v>
      </c>
      <c r="E47" s="27" t="s">
        <v>26</v>
      </c>
      <c r="F47" s="28" t="s">
        <v>27</v>
      </c>
      <c r="G47" s="28" t="s">
        <v>28</v>
      </c>
      <c r="H47" s="17" t="n">
        <v>3.2</v>
      </c>
      <c r="I47" s="7" t="n">
        <f aca="false">IF($I$4&gt;H47,H47-$I$4,0)</f>
        <v>0</v>
      </c>
      <c r="J47" s="7" t="n">
        <f aca="false">J43</f>
        <v>-50000</v>
      </c>
      <c r="K47" s="7" t="e">
        <f aca="false">I47*M47</f>
        <v>#VALUE!</v>
      </c>
      <c r="L47" s="27" t="n">
        <v>0.951206004711882</v>
      </c>
      <c r="M47" s="7" t="e">
        <f aca="false">C47/366*$I$59/$I$57</f>
        <v>#VALUE!</v>
      </c>
      <c r="N47" s="7" t="e">
        <f aca="false">M47/C47</f>
        <v>#VALUE!</v>
      </c>
    </row>
    <row r="48" customFormat="false" ht="12.75" hidden="false" customHeight="false" outlineLevel="0" collapsed="false">
      <c r="A48" s="26" t="e">
        <f aca="false">B44</f>
        <v>#VALUE!</v>
      </c>
      <c r="B48" s="26" t="e">
        <f aca="false">([2]!EDATE,A48,1)</f>
        <v>#VALUE!</v>
      </c>
      <c r="C48" s="7" t="e">
        <f aca="false">B48-A48</f>
        <v>#VALUE!</v>
      </c>
      <c r="D48" s="26" t="e">
        <f aca="false">([2]!EDATE,D44,1)</f>
        <v>#VALUE!</v>
      </c>
      <c r="E48" s="27" t="s">
        <v>29</v>
      </c>
      <c r="F48" s="28" t="s">
        <v>27</v>
      </c>
      <c r="G48" s="28" t="s">
        <v>30</v>
      </c>
      <c r="H48" s="17" t="n">
        <v>3.2</v>
      </c>
      <c r="I48" s="7" t="n">
        <f aca="false">IF($I$4&lt;H48,H48-$I$4,0)</f>
        <v>0.1</v>
      </c>
      <c r="J48" s="7" t="e">
        <f aca="false">(H48-$I$4)*M48-J47</f>
        <v>#VALUE!</v>
      </c>
      <c r="K48" s="7" t="e">
        <f aca="false">I48*M48</f>
        <v>#VALUE!</v>
      </c>
      <c r="L48" s="27" t="n">
        <v>0.951206004711882</v>
      </c>
      <c r="M48" s="7" t="e">
        <f aca="false">C48/366*$I$59/$I$57</f>
        <v>#VALUE!</v>
      </c>
      <c r="N48" s="7" t="e">
        <f aca="false">M48/C48</f>
        <v>#VALUE!</v>
      </c>
    </row>
    <row r="49" customFormat="false" ht="12.75" hidden="false" customHeight="false" outlineLevel="0" collapsed="false">
      <c r="A49" s="26" t="e">
        <f aca="false">B45</f>
        <v>#VALUE!</v>
      </c>
      <c r="B49" s="26" t="e">
        <f aca="false">([2]!EDATE,A49,1)</f>
        <v>#VALUE!</v>
      </c>
      <c r="C49" s="7" t="e">
        <f aca="false">B49-A49</f>
        <v>#VALUE!</v>
      </c>
      <c r="D49" s="26" t="e">
        <f aca="false">([2]!EDATE,D45,1)</f>
        <v>#VALUE!</v>
      </c>
      <c r="E49" s="27" t="s">
        <v>26</v>
      </c>
      <c r="F49" s="28" t="s">
        <v>27</v>
      </c>
      <c r="G49" s="28" t="s">
        <v>30</v>
      </c>
      <c r="H49" s="17" t="n">
        <v>1.9</v>
      </c>
      <c r="I49" s="7" t="n">
        <f aca="false">IF($I$4&lt;H49,$I$4-H49,0)</f>
        <v>0</v>
      </c>
      <c r="J49" s="7" t="n">
        <f aca="false">J45</f>
        <v>-20000</v>
      </c>
      <c r="K49" s="7" t="e">
        <f aca="false">I49*M49</f>
        <v>#VALUE!</v>
      </c>
      <c r="L49" s="27" t="n">
        <v>0.951206004711882</v>
      </c>
      <c r="M49" s="7" t="e">
        <f aca="false">C49/366*$I$59/$I$57</f>
        <v>#VALUE!</v>
      </c>
      <c r="N49" s="7" t="e">
        <f aca="false">M49/C49</f>
        <v>#VALUE!</v>
      </c>
    </row>
    <row r="50" customFormat="false" ht="12.75" hidden="false" customHeight="false" outlineLevel="0" collapsed="false">
      <c r="A50" s="26" t="e">
        <f aca="false">B46</f>
        <v>#VALUE!</v>
      </c>
      <c r="B50" s="26" t="e">
        <f aca="false">([2]!EDATE,A50,1)</f>
        <v>#VALUE!</v>
      </c>
      <c r="C50" s="7" t="e">
        <f aca="false">B50-A50</f>
        <v>#VALUE!</v>
      </c>
      <c r="D50" s="26" t="e">
        <f aca="false">([2]!EDATE,D46,1)</f>
        <v>#VALUE!</v>
      </c>
      <c r="E50" s="27" t="s">
        <v>29</v>
      </c>
      <c r="F50" s="28" t="s">
        <v>27</v>
      </c>
      <c r="G50" s="28" t="s">
        <v>28</v>
      </c>
      <c r="H50" s="17" t="n">
        <v>1.9</v>
      </c>
      <c r="I50" s="7" t="n">
        <f aca="false">IF($I$4&gt;H50,$I$4-H50,0)</f>
        <v>1.2</v>
      </c>
      <c r="J50" s="7" t="e">
        <f aca="false">($I$4-H50)*M50-J49-($R$20/12-$J$2)</f>
        <v>#VALUE!</v>
      </c>
      <c r="K50" s="7" t="e">
        <f aca="false">I50*M50</f>
        <v>#VALUE!</v>
      </c>
      <c r="L50" s="27" t="n">
        <v>0.951206004711882</v>
      </c>
      <c r="M50" s="7" t="e">
        <f aca="false">C50/366*$I$59/$I$57</f>
        <v>#VALUE!</v>
      </c>
      <c r="N50" s="7" t="e">
        <f aca="false">M50/C50</f>
        <v>#VALUE!</v>
      </c>
    </row>
    <row r="51" customFormat="false" ht="12.75" hidden="false" customHeight="false" outlineLevel="0" collapsed="false">
      <c r="A51" s="20" t="e">
        <f aca="false">B47</f>
        <v>#VALUE!</v>
      </c>
      <c r="B51" s="20" t="e">
        <f aca="false">([2]!EDATE,A51,1)</f>
        <v>#VALUE!</v>
      </c>
      <c r="C51" s="21" t="e">
        <f aca="false">B51-A51</f>
        <v>#VALUE!</v>
      </c>
      <c r="D51" s="20" t="e">
        <f aca="false">([2]!EDATE,D47,1)</f>
        <v>#VALUE!</v>
      </c>
      <c r="E51" s="22" t="s">
        <v>26</v>
      </c>
      <c r="F51" s="23" t="s">
        <v>27</v>
      </c>
      <c r="G51" s="23" t="s">
        <v>28</v>
      </c>
      <c r="H51" s="24" t="n">
        <v>3.2</v>
      </c>
      <c r="I51" s="21" t="n">
        <f aca="false">IF($I$4&gt;H51,H51-$I$4,0)</f>
        <v>0</v>
      </c>
      <c r="J51" s="25" t="n">
        <f aca="false">J47</f>
        <v>-50000</v>
      </c>
      <c r="K51" s="21" t="e">
        <f aca="false">I51*M51</f>
        <v>#VALUE!</v>
      </c>
      <c r="L51" s="22" t="n">
        <v>0.946290622238976</v>
      </c>
      <c r="M51" s="21" t="e">
        <f aca="false">C51/366*$I$59/$I$57</f>
        <v>#VALUE!</v>
      </c>
      <c r="N51" s="21" t="e">
        <f aca="false">M51/C51</f>
        <v>#VALUE!</v>
      </c>
    </row>
    <row r="52" customFormat="false" ht="12.75" hidden="false" customHeight="false" outlineLevel="0" collapsed="false">
      <c r="A52" s="20" t="e">
        <f aca="false">B48</f>
        <v>#VALUE!</v>
      </c>
      <c r="B52" s="20" t="e">
        <f aca="false">([2]!EDATE,A52,1)</f>
        <v>#VALUE!</v>
      </c>
      <c r="C52" s="21" t="e">
        <f aca="false">B52-A52</f>
        <v>#VALUE!</v>
      </c>
      <c r="D52" s="20" t="e">
        <f aca="false">([2]!EDATE,D48,1)</f>
        <v>#VALUE!</v>
      </c>
      <c r="E52" s="22" t="s">
        <v>29</v>
      </c>
      <c r="F52" s="23" t="s">
        <v>27</v>
      </c>
      <c r="G52" s="23" t="s">
        <v>30</v>
      </c>
      <c r="H52" s="24" t="n">
        <v>3.2</v>
      </c>
      <c r="I52" s="21" t="n">
        <f aca="false">IF($I$4&lt;H52,H52-$I$4,0)</f>
        <v>0.1</v>
      </c>
      <c r="J52" s="21" t="e">
        <f aca="false">(H52-$I$4)*M52-J51</f>
        <v>#VALUE!</v>
      </c>
      <c r="K52" s="21" t="e">
        <f aca="false">I52*M52</f>
        <v>#VALUE!</v>
      </c>
      <c r="L52" s="22" t="n">
        <v>0.946290622238976</v>
      </c>
      <c r="M52" s="21" t="e">
        <f aca="false">C52/366*$I$59/$I$57</f>
        <v>#VALUE!</v>
      </c>
      <c r="N52" s="21" t="e">
        <f aca="false">M52/C52</f>
        <v>#VALUE!</v>
      </c>
    </row>
    <row r="53" customFormat="false" ht="12.75" hidden="false" customHeight="false" outlineLevel="0" collapsed="false">
      <c r="A53" s="20" t="e">
        <f aca="false">B49</f>
        <v>#VALUE!</v>
      </c>
      <c r="B53" s="20" t="e">
        <f aca="false">([2]!EDATE,A53,1)</f>
        <v>#VALUE!</v>
      </c>
      <c r="C53" s="21" t="e">
        <f aca="false">B53-A53</f>
        <v>#VALUE!</v>
      </c>
      <c r="D53" s="20" t="e">
        <f aca="false">([2]!EDATE,D49,1)</f>
        <v>#VALUE!</v>
      </c>
      <c r="E53" s="22" t="s">
        <v>26</v>
      </c>
      <c r="F53" s="23" t="s">
        <v>27</v>
      </c>
      <c r="G53" s="23" t="s">
        <v>30</v>
      </c>
      <c r="H53" s="24" t="n">
        <v>1.9</v>
      </c>
      <c r="I53" s="21" t="n">
        <f aca="false">IF($I$4&lt;H53,$I$4-H53,0)</f>
        <v>0</v>
      </c>
      <c r="J53" s="25" t="n">
        <f aca="false">J49</f>
        <v>-20000</v>
      </c>
      <c r="K53" s="21" t="e">
        <f aca="false">I53*M53</f>
        <v>#VALUE!</v>
      </c>
      <c r="L53" s="22" t="n">
        <v>0.946290622238976</v>
      </c>
      <c r="M53" s="21" t="e">
        <f aca="false">C53/366*$I$59/$I$57</f>
        <v>#VALUE!</v>
      </c>
      <c r="N53" s="21" t="e">
        <f aca="false">M53/C53</f>
        <v>#VALUE!</v>
      </c>
    </row>
    <row r="54" customFormat="false" ht="12.75" hidden="false" customHeight="false" outlineLevel="0" collapsed="false">
      <c r="A54" s="20" t="e">
        <f aca="false">B50</f>
        <v>#VALUE!</v>
      </c>
      <c r="B54" s="20" t="e">
        <f aca="false">([2]!EDATE,A54,1)</f>
        <v>#VALUE!</v>
      </c>
      <c r="C54" s="21" t="e">
        <f aca="false">B54-A54</f>
        <v>#VALUE!</v>
      </c>
      <c r="D54" s="20" t="e">
        <f aca="false">([2]!EDATE,D50,1)</f>
        <v>#VALUE!</v>
      </c>
      <c r="E54" s="22" t="s">
        <v>29</v>
      </c>
      <c r="F54" s="23" t="s">
        <v>27</v>
      </c>
      <c r="G54" s="23" t="s">
        <v>28</v>
      </c>
      <c r="H54" s="24" t="n">
        <v>1.9</v>
      </c>
      <c r="I54" s="21" t="n">
        <f aca="false">IF($I$4&gt;H54,$I$4-H54,0)</f>
        <v>1.2</v>
      </c>
      <c r="J54" s="21" t="e">
        <f aca="false">($I$4-H54)*M54-J53-($R$20/12-$J$2)</f>
        <v>#VALUE!</v>
      </c>
      <c r="K54" s="21" t="e">
        <f aca="false">I54*M54</f>
        <v>#VALUE!</v>
      </c>
      <c r="L54" s="22" t="n">
        <v>0.946290622238976</v>
      </c>
      <c r="M54" s="21" t="e">
        <f aca="false">C54/366*$I$59/$I$57</f>
        <v>#VALUE!</v>
      </c>
      <c r="N54" s="21" t="e">
        <f aca="false">M54/C54</f>
        <v>#VALUE!</v>
      </c>
    </row>
    <row r="55" customFormat="false" ht="12.75" hidden="false" customHeight="false" outlineLevel="0" collapsed="false">
      <c r="A55" s="32"/>
      <c r="B55" s="32"/>
      <c r="C55" s="33" t="e">
        <f aca="false">SUM(C7:C54)/4</f>
        <v>#VALUE!</v>
      </c>
      <c r="D55" s="32"/>
      <c r="E55" s="34"/>
      <c r="F55" s="35"/>
      <c r="G55" s="35"/>
      <c r="H55" s="5"/>
      <c r="I55" s="33"/>
      <c r="J55" s="33" t="e">
        <f aca="false">SUM(J7:J54)</f>
        <v>#VALUE!</v>
      </c>
      <c r="K55" s="33" t="e">
        <f aca="false">SUM(K7:K54)</f>
        <v>#VALUE!</v>
      </c>
      <c r="L55" s="34"/>
      <c r="M55" s="33" t="e">
        <f aca="false">SUM(M7:M54)/4</f>
        <v>#VALUE!</v>
      </c>
      <c r="N55" s="33" t="e">
        <f aca="false">SUM(N7:N54)/4/12*C55</f>
        <v>#VALUE!</v>
      </c>
      <c r="O55" s="6"/>
      <c r="P55" s="6"/>
      <c r="Q55" s="6"/>
      <c r="R55" s="6"/>
      <c r="S55" s="6"/>
      <c r="T55" s="6"/>
    </row>
    <row r="56" customFormat="false" ht="12.75" hidden="false" customHeight="false" outlineLevel="0" collapsed="false">
      <c r="A56" s="26"/>
      <c r="B56" s="26"/>
      <c r="C56" s="7"/>
      <c r="D56" s="26"/>
      <c r="E56" s="27"/>
      <c r="F56" s="28"/>
      <c r="G56" s="28"/>
      <c r="H56" s="17"/>
      <c r="I56" s="7"/>
      <c r="J56" s="7"/>
      <c r="K56" s="7"/>
      <c r="L56" s="27"/>
      <c r="M56" s="7"/>
      <c r="N56" s="7"/>
    </row>
    <row r="57" customFormat="false" ht="12.75" hidden="false" customHeight="false" outlineLevel="0" collapsed="false">
      <c r="A57" s="26"/>
      <c r="B57" s="26"/>
      <c r="C57" s="7"/>
      <c r="D57" s="26"/>
      <c r="E57" s="27"/>
      <c r="F57" s="28"/>
      <c r="G57" s="28"/>
      <c r="H57" s="36" t="s">
        <v>33</v>
      </c>
      <c r="I57" s="37" t="n">
        <f aca="false">SUM(I7:I54)/12</f>
        <v>1.3</v>
      </c>
      <c r="J57" s="38" t="e">
        <f aca="false">J55</f>
        <v>#VALUE!</v>
      </c>
      <c r="K57" s="38" t="e">
        <f aca="false">K55</f>
        <v>#VALUE!</v>
      </c>
      <c r="L57" s="27"/>
      <c r="M57" s="7"/>
      <c r="N57" s="7"/>
    </row>
    <row r="58" customFormat="false" ht="12.75" hidden="false" customHeight="false" outlineLevel="0" collapsed="false">
      <c r="A58" s="26"/>
      <c r="B58" s="26"/>
      <c r="C58" s="7"/>
      <c r="D58" s="26"/>
      <c r="E58" s="27"/>
      <c r="F58" s="28"/>
      <c r="G58" s="28"/>
      <c r="J58" s="39"/>
      <c r="K58" s="39"/>
      <c r="L58" s="27"/>
      <c r="M58" s="7"/>
      <c r="N58" s="7"/>
    </row>
    <row r="59" customFormat="false" ht="12.75" hidden="false" customHeight="false" outlineLevel="0" collapsed="false">
      <c r="F59" s="16"/>
      <c r="G59" s="16"/>
      <c r="H59" s="0" t="s">
        <v>34</v>
      </c>
      <c r="I59" s="17" t="n">
        <v>20000000</v>
      </c>
    </row>
    <row r="60" customFormat="false" ht="12.75" hidden="false" customHeight="false" outlineLevel="0" collapsed="false">
      <c r="F60" s="16"/>
      <c r="G60" s="16"/>
      <c r="H60" s="0" t="s">
        <v>35</v>
      </c>
      <c r="I60" s="7" t="n">
        <f aca="false">I59/I57</f>
        <v>15384615.3846154</v>
      </c>
    </row>
    <row r="61" customFormat="false" ht="12.75" hidden="false" customHeight="false" outlineLevel="0" collapsed="false">
      <c r="F61" s="16"/>
      <c r="G61" s="16"/>
      <c r="H61" s="0" t="s">
        <v>36</v>
      </c>
      <c r="J61" s="19" t="e">
        <f aca="false">SUMPRODUCT(J55*C3)</f>
        <v>#VALUE!</v>
      </c>
      <c r="K61" s="19" t="e">
        <f aca="false">SUMPRODUCT(K7:K54,L7:L54)</f>
        <v>#VALUE!</v>
      </c>
    </row>
    <row r="62" customFormat="false" ht="12.75" hidden="false" customHeight="false" outlineLevel="0" collapsed="false">
      <c r="H62" s="40" t="s">
        <v>37</v>
      </c>
      <c r="I62" s="36"/>
      <c r="J62" s="36"/>
      <c r="K62" s="41" t="e">
        <f aca="false">J61-K61</f>
        <v>#VALUE!</v>
      </c>
    </row>
    <row r="64" customFormat="false" ht="12.75" hidden="false" customHeight="false" outlineLevel="0" collapsed="false">
      <c r="K64" s="7"/>
    </row>
    <row r="65" customFormat="false" ht="12.75" hidden="false" customHeight="false" outlineLevel="0" collapsed="false">
      <c r="K65" s="19"/>
    </row>
    <row r="66" customFormat="false" ht="12.75" hidden="false" customHeight="false" outlineLevel="0" collapsed="false">
      <c r="K66" s="19"/>
    </row>
  </sheetData>
  <mergeCells count="1">
    <mergeCell ref="A5:B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1998-11-16T13:54:09Z</dcterms:created>
  <dc:creator>TD Bank</dc:creator>
  <dc:description/>
  <dc:language>en-US</dc:language>
  <cp:lastModifiedBy>TD Bank</cp:lastModifiedBy>
  <cp:revision>0</cp:revision>
  <dc:subject/>
  <dc:title/>
</cp:coreProperties>
</file>