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102" sheetId="1" state="visible" r:id="rId3"/>
    <sheet name="0202" sheetId="2" state="visible" r:id="rId4"/>
    <sheet name="0302" sheetId="3" state="visible" r:id="rId5"/>
  </sheets>
  <definedNames>
    <definedName function="false" hidden="false" localSheetId="1" name="_xlnm.Print_Area" vbProcedure="false">'0202'!$A$11:$J$125</definedName>
    <definedName function="false" hidden="false" localSheetId="1" name="_xlnm.Print_Titles" vbProcedure="false">'0202'!$2:$10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<sst xmlns="http://schemas.openxmlformats.org/spreadsheetml/2006/main" count="764" uniqueCount="178">
  <si>
    <t xml:space="preserve">Clear Sky Project Operational Report For January 2002</t>
  </si>
  <si>
    <t xml:space="preserve">Executive Summary</t>
  </si>
  <si>
    <t xml:space="preserve">This interim report was generated to comply with the contractual monthly reporting requirement from the Windsystem, Operations, &amp; Maintenance Agreement.</t>
  </si>
  <si>
    <t xml:space="preserve">The description of outages, safety near miss events, accidents, infrastructure work, and maintenance records are not included in this interim report. </t>
  </si>
  <si>
    <t xml:space="preserve">All other required components are provided below.</t>
  </si>
  <si>
    <t xml:space="preserve">Operational Parameters</t>
  </si>
  <si>
    <t xml:space="preserve">Site</t>
  </si>
  <si>
    <t xml:space="preserve">Row</t>
  </si>
  <si>
    <t xml:space="preserve">Pad</t>
  </si>
  <si>
    <t xml:space="preserve">Reporting     Month</t>
  </si>
  <si>
    <r>
      <rPr>
        <b val="true"/>
        <sz val="10"/>
        <rFont val="Arial"/>
        <family val="2"/>
      </rPr>
      <t xml:space="preserve">kWh  Generated </t>
    </r>
    <r>
      <rPr>
        <b val="true"/>
        <vertAlign val="superscript"/>
        <sz val="10"/>
        <rFont val="Arial"/>
        <family val="2"/>
      </rPr>
      <t xml:space="preserve">2</t>
    </r>
  </si>
  <si>
    <r>
      <rPr>
        <b val="true"/>
        <sz val="10"/>
        <rFont val="Arial"/>
        <family val="2"/>
      </rPr>
      <t xml:space="preserve">kWh  Consumed </t>
    </r>
    <r>
      <rPr>
        <b val="true"/>
        <vertAlign val="superscript"/>
        <sz val="10"/>
        <rFont val="Arial"/>
        <family val="2"/>
      </rPr>
      <t xml:space="preserve">2</t>
    </r>
  </si>
  <si>
    <t xml:space="preserve">Net kWh Production</t>
  </si>
  <si>
    <t xml:space="preserve">Capacity Factor</t>
  </si>
  <si>
    <r>
      <rPr>
        <b val="true"/>
        <sz val="10"/>
        <rFont val="Arial"/>
        <family val="2"/>
      </rPr>
      <t xml:space="preserve">Availability</t>
    </r>
    <r>
      <rPr>
        <b val="true"/>
        <vertAlign val="superscript"/>
        <sz val="10"/>
        <rFont val="Arial"/>
        <family val="2"/>
      </rPr>
      <t xml:space="preserve">1</t>
    </r>
  </si>
  <si>
    <t xml:space="preserve">Operating Hrs</t>
  </si>
  <si>
    <t xml:space="preserve">ClearSky</t>
  </si>
  <si>
    <t xml:space="preserve">001</t>
  </si>
  <si>
    <t xml:space="preserve">002</t>
  </si>
  <si>
    <t xml:space="preserve">003</t>
  </si>
  <si>
    <t xml:space="preserve">004</t>
  </si>
  <si>
    <t xml:space="preserve">005</t>
  </si>
  <si>
    <t xml:space="preserve">007</t>
  </si>
  <si>
    <t xml:space="preserve">008</t>
  </si>
  <si>
    <t xml:space="preserve">009</t>
  </si>
  <si>
    <t xml:space="preserve">013</t>
  </si>
  <si>
    <t xml:space="preserve">014</t>
  </si>
  <si>
    <t xml:space="preserve">015</t>
  </si>
  <si>
    <t xml:space="preserve">017</t>
  </si>
  <si>
    <t xml:space="preserve">018</t>
  </si>
  <si>
    <t xml:space="preserve">019</t>
  </si>
  <si>
    <t xml:space="preserve">020</t>
  </si>
  <si>
    <t xml:space="preserve">021</t>
  </si>
  <si>
    <t xml:space="preserve">022</t>
  </si>
  <si>
    <t xml:space="preserve">023</t>
  </si>
  <si>
    <t xml:space="preserve">024</t>
  </si>
  <si>
    <t xml:space="preserve">025</t>
  </si>
  <si>
    <t xml:space="preserve">026</t>
  </si>
  <si>
    <t xml:space="preserve">027</t>
  </si>
  <si>
    <t xml:space="preserve">028</t>
  </si>
  <si>
    <t xml:space="preserve">029</t>
  </si>
  <si>
    <t xml:space="preserve">030</t>
  </si>
  <si>
    <t xml:space="preserve">031</t>
  </si>
  <si>
    <t xml:space="preserve">032</t>
  </si>
  <si>
    <t xml:space="preserve">033</t>
  </si>
  <si>
    <t xml:space="preserve">034</t>
  </si>
  <si>
    <t xml:space="preserve">035</t>
  </si>
  <si>
    <t xml:space="preserve">036</t>
  </si>
  <si>
    <t xml:space="preserve">037</t>
  </si>
  <si>
    <t xml:space="preserve">038</t>
  </si>
  <si>
    <t xml:space="preserve">039</t>
  </si>
  <si>
    <t xml:space="preserve">040</t>
  </si>
  <si>
    <t xml:space="preserve">041</t>
  </si>
  <si>
    <t xml:space="preserve">042</t>
  </si>
  <si>
    <t xml:space="preserve">043</t>
  </si>
  <si>
    <t xml:space="preserve">044</t>
  </si>
  <si>
    <t xml:space="preserve">045</t>
  </si>
  <si>
    <t xml:space="preserve">046</t>
  </si>
  <si>
    <t xml:space="preserve">047</t>
  </si>
  <si>
    <t xml:space="preserve">049</t>
  </si>
  <si>
    <t xml:space="preserve">050</t>
  </si>
  <si>
    <t xml:space="preserve">051</t>
  </si>
  <si>
    <t xml:space="preserve">052</t>
  </si>
  <si>
    <t xml:space="preserve">053</t>
  </si>
  <si>
    <t xml:space="preserve">054</t>
  </si>
  <si>
    <t xml:space="preserve">055</t>
  </si>
  <si>
    <t xml:space="preserve">056</t>
  </si>
  <si>
    <t xml:space="preserve">057</t>
  </si>
  <si>
    <t xml:space="preserve">058</t>
  </si>
  <si>
    <t xml:space="preserve">059</t>
  </si>
  <si>
    <t xml:space="preserve">060</t>
  </si>
  <si>
    <t xml:space="preserve">061</t>
  </si>
  <si>
    <t xml:space="preserve">062</t>
  </si>
  <si>
    <t xml:space="preserve">063</t>
  </si>
  <si>
    <t xml:space="preserve">064</t>
  </si>
  <si>
    <t xml:space="preserve">065</t>
  </si>
  <si>
    <t xml:space="preserve">066</t>
  </si>
  <si>
    <t xml:space="preserve">067</t>
  </si>
  <si>
    <t xml:space="preserve">068</t>
  </si>
  <si>
    <t xml:space="preserve">069</t>
  </si>
  <si>
    <t xml:space="preserve">070</t>
  </si>
  <si>
    <t xml:space="preserve">071</t>
  </si>
  <si>
    <t xml:space="preserve">072</t>
  </si>
  <si>
    <t xml:space="preserve">073</t>
  </si>
  <si>
    <t xml:space="preserve">074</t>
  </si>
  <si>
    <t xml:space="preserve">075</t>
  </si>
  <si>
    <t xml:space="preserve">076</t>
  </si>
  <si>
    <t xml:space="preserve">077</t>
  </si>
  <si>
    <t xml:space="preserve">078</t>
  </si>
  <si>
    <t xml:space="preserve">079</t>
  </si>
  <si>
    <t xml:space="preserve">080</t>
  </si>
  <si>
    <t xml:space="preserve">081</t>
  </si>
  <si>
    <t xml:space="preserve">082</t>
  </si>
  <si>
    <t xml:space="preserve">083</t>
  </si>
  <si>
    <t xml:space="preserve">084</t>
  </si>
  <si>
    <t xml:space="preserve">085</t>
  </si>
  <si>
    <t xml:space="preserve">086</t>
  </si>
  <si>
    <t xml:space="preserve">087</t>
  </si>
  <si>
    <t xml:space="preserve">088</t>
  </si>
  <si>
    <t xml:space="preserve">089</t>
  </si>
  <si>
    <t xml:space="preserve">090</t>
  </si>
  <si>
    <t xml:space="preserve">091</t>
  </si>
  <si>
    <t xml:space="preserve">092</t>
  </si>
  <si>
    <t xml:space="preserve">093</t>
  </si>
  <si>
    <t xml:space="preserve">096</t>
  </si>
  <si>
    <t xml:space="preserve">100</t>
  </si>
  <si>
    <t xml:space="preserve">102</t>
  </si>
  <si>
    <t xml:space="preserve">103</t>
  </si>
  <si>
    <t xml:space="preserve">104</t>
  </si>
  <si>
    <t xml:space="preserve">105</t>
  </si>
  <si>
    <t xml:space="preserve">106</t>
  </si>
  <si>
    <t xml:space="preserve">107</t>
  </si>
  <si>
    <t xml:space="preserve">108</t>
  </si>
  <si>
    <t xml:space="preserve">109</t>
  </si>
  <si>
    <t xml:space="preserve">113</t>
  </si>
  <si>
    <t xml:space="preserve">114</t>
  </si>
  <si>
    <t xml:space="preserve">115</t>
  </si>
  <si>
    <t xml:space="preserve">116</t>
  </si>
  <si>
    <t xml:space="preserve">117</t>
  </si>
  <si>
    <t xml:space="preserve">118</t>
  </si>
  <si>
    <t xml:space="preserve">119</t>
  </si>
  <si>
    <t xml:space="preserve">120</t>
  </si>
  <si>
    <t xml:space="preserve">121</t>
  </si>
  <si>
    <t xml:space="preserve">122</t>
  </si>
  <si>
    <t xml:space="preserve">Project, Before line losses</t>
  </si>
  <si>
    <t xml:space="preserve">Assumed 2% Line Loss</t>
  </si>
  <si>
    <t xml:space="preserve">Project, After line losses</t>
  </si>
  <si>
    <t xml:space="preserve">Year To Date</t>
  </si>
  <si>
    <t xml:space="preserve">Notes: </t>
  </si>
  <si>
    <t xml:space="preserve">2)  For Turbines 7,18,42,49,71,79,113 no data was provided</t>
  </si>
  <si>
    <t xml:space="preserve">OUTAGES AND CURTAILMENTS IN Jan 2002</t>
  </si>
  <si>
    <t xml:space="preserve">Clear Sky</t>
  </si>
  <si>
    <t xml:space="preserve">Grid Availability=</t>
  </si>
  <si>
    <t xml:space="preserve">Time Off </t>
  </si>
  <si>
    <t xml:space="preserve">Time On</t>
  </si>
  <si>
    <t xml:space="preserve">Machines Affected</t>
  </si>
  <si>
    <t xml:space="preserve">Reason </t>
  </si>
  <si>
    <t xml:space="preserve">Charge</t>
  </si>
  <si>
    <t xml:space="preserve">Elapsed Hrs</t>
  </si>
  <si>
    <t xml:space="preserve">No of WTG Affected</t>
  </si>
  <si>
    <t xml:space="preserve">Lost WTGHrs</t>
  </si>
  <si>
    <t xml:space="preserve">No outages reported</t>
  </si>
  <si>
    <t xml:space="preserve">Clear Sky Project Operational Report For February 2002</t>
  </si>
  <si>
    <t xml:space="preserve">kWh  Generated </t>
  </si>
  <si>
    <t xml:space="preserve">kWh  Consumed</t>
  </si>
  <si>
    <t xml:space="preserve">1)  Availability is based on Visupro Mon file instead of data displayed on Visupro screen.  Turbines 3,8,36,52, and 54 corrected for meter resets.</t>
  </si>
  <si>
    <t xml:space="preserve">2)  Turbines 3, 8, 36, 52, and 54 were corrected to compensate for unexpected meter resets.</t>
  </si>
  <si>
    <t xml:space="preserve">GRID VARIANCE</t>
  </si>
  <si>
    <r>
      <rPr>
        <sz val="10"/>
        <rFont val="Times New Roman"/>
        <family val="1"/>
      </rPr>
      <t xml:space="preserve">Chargeable to: </t>
    </r>
    <r>
      <rPr>
        <b val="true"/>
        <sz val="10"/>
        <rFont val="Times New Roman"/>
        <family val="1"/>
      </rPr>
      <t xml:space="preserve">A</t>
    </r>
    <r>
      <rPr>
        <sz val="10"/>
        <rFont val="Times New Roman"/>
        <family val="1"/>
      </rPr>
      <t xml:space="preserve">=AEP, </t>
    </r>
    <r>
      <rPr>
        <b val="true"/>
        <sz val="10"/>
        <rFont val="Times New Roman"/>
        <family val="1"/>
      </rPr>
      <t xml:space="preserve">N</t>
    </r>
    <r>
      <rPr>
        <sz val="10"/>
        <rFont val="Times New Roman"/>
        <family val="1"/>
      </rPr>
      <t xml:space="preserve">=Force Majeure, </t>
    </r>
    <r>
      <rPr>
        <b val="true"/>
        <sz val="10"/>
        <rFont val="Times New Roman"/>
        <family val="1"/>
      </rPr>
      <t xml:space="preserve">E</t>
    </r>
    <r>
      <rPr>
        <sz val="10"/>
        <rFont val="Times New Roman"/>
        <family val="1"/>
      </rPr>
      <t xml:space="preserve">=Enron, W= ABB </t>
    </r>
  </si>
  <si>
    <t xml:space="preserve">Month:</t>
  </si>
  <si>
    <r>
      <rPr>
        <sz val="10"/>
        <rFont val="Times New Roman"/>
        <family val="1"/>
      </rPr>
      <t xml:space="preserve">Reason: </t>
    </r>
    <r>
      <rPr>
        <b val="true"/>
        <sz val="10"/>
        <rFont val="Times New Roman"/>
        <family val="1"/>
      </rPr>
      <t xml:space="preserve">U</t>
    </r>
    <r>
      <rPr>
        <sz val="10"/>
        <rFont val="Times New Roman"/>
        <family val="1"/>
      </rPr>
      <t xml:space="preserve">=unscheduled outage, </t>
    </r>
    <r>
      <rPr>
        <b val="true"/>
        <sz val="10"/>
        <rFont val="Times New Roman"/>
        <family val="1"/>
      </rPr>
      <t xml:space="preserve">S</t>
    </r>
    <r>
      <rPr>
        <sz val="10"/>
        <rFont val="Times New Roman"/>
        <family val="1"/>
      </rPr>
      <t xml:space="preserve">= scheduled outage, </t>
    </r>
    <r>
      <rPr>
        <b val="true"/>
        <sz val="10"/>
        <rFont val="Times New Roman"/>
        <family val="1"/>
      </rPr>
      <t xml:space="preserve">F</t>
    </r>
    <r>
      <rPr>
        <sz val="10"/>
        <rFont val="Times New Roman"/>
        <family val="1"/>
      </rPr>
      <t xml:space="preserve">=fluctuation</t>
    </r>
  </si>
  <si>
    <t xml:space="preserve">Date off</t>
  </si>
  <si>
    <t xml:space="preserve">Time off</t>
  </si>
  <si>
    <t xml:space="preserve">Date on </t>
  </si>
  <si>
    <t xml:space="preserve">Time on</t>
  </si>
  <si>
    <t xml:space="preserve">Hrs.</t>
  </si>
  <si>
    <t xml:space="preserve">138/69 KV</t>
  </si>
  <si>
    <t xml:space="preserve">Reason</t>
  </si>
  <si>
    <t xml:space="preserve">Comments</t>
  </si>
  <si>
    <t xml:space="preserve">W</t>
  </si>
  <si>
    <t xml:space="preserve">2:15 PM</t>
  </si>
  <si>
    <t xml:space="preserve">U</t>
  </si>
  <si>
    <t xml:space="preserve">Leak on 69 KV transformer</t>
  </si>
  <si>
    <t xml:space="preserve">E</t>
  </si>
  <si>
    <t xml:space="preserve">S</t>
  </si>
  <si>
    <t xml:space="preserve">Tie buss installation, not completed high winds</t>
  </si>
  <si>
    <t xml:space="preserve">Complete tie bus welding.</t>
  </si>
  <si>
    <t xml:space="preserve">Completion on lien items against site.</t>
  </si>
  <si>
    <t xml:space="preserve">Clear Sky Project Operational Report For March 2002</t>
  </si>
  <si>
    <t xml:space="preserve">Raw</t>
  </si>
  <si>
    <t xml:space="preserve">Corrections</t>
  </si>
  <si>
    <t xml:space="preserve">Data Recovery</t>
  </si>
  <si>
    <t xml:space="preserve">kWhgen</t>
  </si>
  <si>
    <t xml:space="preserve">kWhcons</t>
  </si>
  <si>
    <t xml:space="preserve">Avail,num</t>
  </si>
  <si>
    <t xml:space="preserve">Avail, denom</t>
  </si>
  <si>
    <t xml:space="preserve">1)  Availability is based on Visupro Mon file instead of data displayed on Visupro screen.  Turbines 17, 44, 59, &amp; 93 corrected for meter resets.</t>
  </si>
  <si>
    <t xml:space="preserve">2)  Turbines 32 and 42 were corrected to compensate for communication losses at the beginning or end of the month.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</si>
</sst>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"/>
    <numFmt numFmtId="166" formatCode="0.0%"/>
    <numFmt numFmtId="167" formatCode="[$-409]d\-mmm"/>
    <numFmt numFmtId="168" formatCode="@"/>
    <numFmt numFmtId="169" formatCode="m/d/yy\ h:mm"/>
    <numFmt numFmtId="170" formatCode="[$-409]m/d/yyyy"/>
    <numFmt numFmtId="171" formatCode="[$-409]mmm\-yy"/>
    <numFmt numFmtId="172" formatCode="0000"/>
    <numFmt numFmtId="173" formatCode="m/d"/>
    <numFmt numFmtId="174" formatCode="0.0"/>
    <numFmt numFmtId="175" formatCode="[$-409]h:mm\ AM/PM"/>
    <numFmt numFmtId="176" formatCode="0.00"/>
    <numFmt numFmtId="177" formatCode="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name val="Arial"/>
      <family val="2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  <font>
      <sz val="10"/>
      <name val="Arial"/>
      <family val="2"/>
    </font>
    <font>
      <b val="true"/>
      <sz val="12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0" fillId="0" borderId="1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1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65" fontId="0" fillId="0" borderId="12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68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9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0" fillId="0" borderId="4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1" fontId="0" fillId="0" borderId="9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7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1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4" min="4" style="0" width="15.7"/>
    <col collapsed="false" customWidth="true" hidden="false" outlineLevel="0" max="7" min="5" style="1" width="15.7"/>
    <col collapsed="false" customWidth="true" hidden="false" outlineLevel="0" max="11" min="8" style="0" width="15.7"/>
  </cols>
  <sheetData>
    <row r="2" customFormat="false" ht="30" hidden="false" customHeight="false" outlineLevel="0" collapsed="false">
      <c r="A2" s="2" t="s">
        <v>0</v>
      </c>
      <c r="B2" s="3"/>
      <c r="C2" s="3"/>
      <c r="D2" s="4"/>
      <c r="H2" s="3"/>
      <c r="I2" s="5"/>
      <c r="J2" s="6"/>
      <c r="L2" s="7"/>
    </row>
    <row r="3" customFormat="false" ht="12.75" hidden="false" customHeight="false" outlineLevel="0" collapsed="false">
      <c r="A3" s="3"/>
      <c r="B3" s="3"/>
      <c r="C3" s="3"/>
      <c r="D3" s="4"/>
      <c r="H3" s="3"/>
      <c r="I3" s="5"/>
      <c r="J3" s="6"/>
      <c r="L3" s="7"/>
    </row>
    <row r="4" customFormat="false" ht="12.75" hidden="false" customHeight="false" outlineLevel="0" collapsed="false">
      <c r="A4" s="3" t="s">
        <v>1</v>
      </c>
      <c r="B4" s="3"/>
      <c r="C4" s="3"/>
      <c r="D4" s="4"/>
      <c r="H4" s="3"/>
      <c r="I4" s="5"/>
      <c r="J4" s="6"/>
      <c r="L4" s="7"/>
    </row>
    <row r="5" customFormat="false" ht="12.75" hidden="false" customHeight="false" outlineLevel="0" collapsed="false">
      <c r="A5" s="3" t="s">
        <v>2</v>
      </c>
      <c r="B5" s="3"/>
      <c r="C5" s="3"/>
      <c r="D5" s="4"/>
      <c r="H5" s="3"/>
      <c r="I5" s="5"/>
      <c r="J5" s="6"/>
      <c r="L5" s="7"/>
    </row>
    <row r="6" customFormat="false" ht="12.75" hidden="false" customHeight="false" outlineLevel="0" collapsed="false">
      <c r="A6" s="3" t="s">
        <v>3</v>
      </c>
      <c r="B6" s="3"/>
      <c r="C6" s="3"/>
      <c r="D6" s="4"/>
      <c r="H6" s="3"/>
      <c r="I6" s="5"/>
      <c r="J6" s="6"/>
      <c r="L6" s="7"/>
    </row>
    <row r="7" customFormat="false" ht="12.75" hidden="false" customHeight="false" outlineLevel="0" collapsed="false">
      <c r="A7" s="3" t="s">
        <v>4</v>
      </c>
      <c r="B7" s="3"/>
      <c r="C7" s="3"/>
      <c r="D7" s="4"/>
      <c r="H7" s="3"/>
      <c r="I7" s="5"/>
      <c r="J7" s="6"/>
      <c r="L7" s="7"/>
    </row>
    <row r="8" customFormat="false" ht="12.75" hidden="false" customHeight="false" outlineLevel="0" collapsed="false">
      <c r="A8" s="3"/>
      <c r="B8" s="3"/>
      <c r="C8" s="3"/>
      <c r="D8" s="4"/>
      <c r="H8" s="3"/>
      <c r="I8" s="5"/>
      <c r="J8" s="6"/>
      <c r="L8" s="7"/>
    </row>
    <row r="9" customFormat="false" ht="25.5" hidden="false" customHeight="false" outlineLevel="0" collapsed="false">
      <c r="A9" s="8"/>
      <c r="B9" s="8"/>
      <c r="C9" s="8"/>
      <c r="D9" s="8"/>
      <c r="E9" s="9" t="s">
        <v>5</v>
      </c>
      <c r="F9" s="10"/>
      <c r="G9" s="9" t="s">
        <v>5</v>
      </c>
      <c r="H9" s="11"/>
      <c r="I9" s="12"/>
      <c r="J9" s="13"/>
      <c r="K9" s="4"/>
      <c r="L9" s="14"/>
    </row>
    <row r="10" customFormat="false" ht="27" hidden="false" customHeight="false" outlineLevel="0" collapsed="false">
      <c r="A10" s="15" t="s">
        <v>6</v>
      </c>
      <c r="B10" s="15" t="s">
        <v>7</v>
      </c>
      <c r="C10" s="15" t="s">
        <v>8</v>
      </c>
      <c r="D10" s="15" t="s">
        <v>9</v>
      </c>
      <c r="E10" s="16" t="s">
        <v>10</v>
      </c>
      <c r="F10" s="17" t="s">
        <v>11</v>
      </c>
      <c r="G10" s="17" t="s">
        <v>12</v>
      </c>
      <c r="H10" s="18" t="s">
        <v>13</v>
      </c>
      <c r="I10" s="19" t="s">
        <v>14</v>
      </c>
      <c r="J10" s="20" t="s">
        <v>15</v>
      </c>
      <c r="K10" s="4"/>
      <c r="L10" s="14"/>
    </row>
    <row r="11" customFormat="false" ht="12.75" hidden="false" customHeight="false" outlineLevel="0" collapsed="false">
      <c r="A11" s="21" t="s">
        <v>16</v>
      </c>
      <c r="B11" s="21" t="n">
        <v>1</v>
      </c>
      <c r="C11" s="5" t="s">
        <v>17</v>
      </c>
      <c r="D11" s="22" t="n">
        <v>37257</v>
      </c>
      <c r="E11" s="23" t="n">
        <v>191941</v>
      </c>
      <c r="F11" s="23" t="n">
        <v>1024</v>
      </c>
      <c r="G11" s="24" t="n">
        <f aca="false">E11-F11</f>
        <v>190917</v>
      </c>
      <c r="H11" s="25" t="n">
        <f aca="false">IF(G11&lt;0,0,G11/(31*1500*24))</f>
        <v>0.171072580645161</v>
      </c>
      <c r="I11" s="26" t="n">
        <v>0.844047297297297</v>
      </c>
      <c r="J11" s="27" t="n">
        <f aca="false">I11*(24*31)</f>
        <v>627.971189189189</v>
      </c>
      <c r="K11" s="28"/>
      <c r="L11" s="7"/>
    </row>
    <row r="12" customFormat="false" ht="12.75" hidden="false" customHeight="false" outlineLevel="0" collapsed="false">
      <c r="A12" s="21" t="s">
        <v>16</v>
      </c>
      <c r="B12" s="21" t="n">
        <v>1</v>
      </c>
      <c r="C12" s="5" t="s">
        <v>18</v>
      </c>
      <c r="D12" s="22" t="n">
        <v>37257</v>
      </c>
      <c r="E12" s="23" t="n">
        <v>219688</v>
      </c>
      <c r="F12" s="23" t="n">
        <v>544</v>
      </c>
      <c r="G12" s="24" t="n">
        <f aca="false">E12-F12</f>
        <v>219144</v>
      </c>
      <c r="H12" s="25" t="n">
        <f aca="false">IF(G12&lt;0,0,G12/(31*1500*24))</f>
        <v>0.196365591397849</v>
      </c>
      <c r="I12" s="26" t="n">
        <v>0.978834084084084</v>
      </c>
      <c r="J12" s="27" t="n">
        <f aca="false">I12*(24*31)</f>
        <v>728.252558558559</v>
      </c>
      <c r="L12" s="7"/>
    </row>
    <row r="13" customFormat="false" ht="12.75" hidden="false" customHeight="false" outlineLevel="0" collapsed="false">
      <c r="A13" s="21" t="s">
        <v>16</v>
      </c>
      <c r="B13" s="21" t="n">
        <v>1</v>
      </c>
      <c r="C13" s="5" t="s">
        <v>19</v>
      </c>
      <c r="D13" s="22" t="n">
        <v>37257</v>
      </c>
      <c r="E13" s="23" t="n">
        <f aca="false">-664851+865679</f>
        <v>200828</v>
      </c>
      <c r="F13" s="23" t="n">
        <v>1225</v>
      </c>
      <c r="G13" s="24" t="n">
        <f aca="false">E13-F13</f>
        <v>199603</v>
      </c>
      <c r="H13" s="25" t="n">
        <f aca="false">IF(G13&lt;0,0,G13/(31*1500*24))</f>
        <v>0.178855734767025</v>
      </c>
      <c r="I13" s="26" t="n">
        <v>0.984912912912913</v>
      </c>
      <c r="J13" s="27" t="n">
        <f aca="false">I13*(24*31)</f>
        <v>732.775207207207</v>
      </c>
      <c r="L13" s="7"/>
    </row>
    <row r="14" customFormat="false" ht="12.75" hidden="false" customHeight="false" outlineLevel="0" collapsed="false">
      <c r="A14" s="21" t="s">
        <v>16</v>
      </c>
      <c r="B14" s="21" t="n">
        <v>1</v>
      </c>
      <c r="C14" s="5" t="s">
        <v>20</v>
      </c>
      <c r="D14" s="22" t="n">
        <v>37257</v>
      </c>
      <c r="E14" s="23" t="n">
        <v>195687</v>
      </c>
      <c r="F14" s="23" t="n">
        <v>901</v>
      </c>
      <c r="G14" s="24" t="n">
        <f aca="false">E14-F14</f>
        <v>194786</v>
      </c>
      <c r="H14" s="25" t="n">
        <f aca="false">IF(G14&lt;0,0,G14/(31*1500*24))</f>
        <v>0.174539426523298</v>
      </c>
      <c r="I14" s="26" t="n">
        <v>0.937352102102102</v>
      </c>
      <c r="J14" s="27" t="n">
        <f aca="false">I14*(24*31)</f>
        <v>697.389963963964</v>
      </c>
      <c r="L14" s="7"/>
    </row>
    <row r="15" customFormat="false" ht="12.75" hidden="false" customHeight="false" outlineLevel="0" collapsed="false">
      <c r="A15" s="21" t="s">
        <v>16</v>
      </c>
      <c r="B15" s="21" t="n">
        <v>1</v>
      </c>
      <c r="C15" s="5" t="s">
        <v>21</v>
      </c>
      <c r="D15" s="22" t="n">
        <v>37257</v>
      </c>
      <c r="E15" s="23" t="n">
        <v>171906</v>
      </c>
      <c r="F15" s="23" t="n">
        <v>558</v>
      </c>
      <c r="G15" s="24" t="n">
        <f aca="false">E15-F15</f>
        <v>171348</v>
      </c>
      <c r="H15" s="25" t="n">
        <f aca="false">IF(G15&lt;0,0,G15/(31*1500*24))</f>
        <v>0.153537634408602</v>
      </c>
      <c r="I15" s="26" t="n">
        <v>0.893631756756757</v>
      </c>
      <c r="J15" s="27" t="n">
        <f aca="false">I15*(24*31)</f>
        <v>664.862027027027</v>
      </c>
      <c r="L15" s="7"/>
    </row>
    <row r="16" customFormat="false" ht="12.75" hidden="false" customHeight="false" outlineLevel="0" collapsed="false">
      <c r="A16" s="21" t="s">
        <v>16</v>
      </c>
      <c r="B16" s="21" t="n">
        <v>1</v>
      </c>
      <c r="C16" s="5" t="s">
        <v>22</v>
      </c>
      <c r="D16" s="22" t="n">
        <v>37257</v>
      </c>
      <c r="E16" s="23" t="n">
        <v>206613</v>
      </c>
      <c r="F16" s="23"/>
      <c r="G16" s="24" t="n">
        <f aca="false">E16-F16</f>
        <v>206613</v>
      </c>
      <c r="H16" s="25" t="n">
        <f aca="false">IF(G16&lt;0,0,G16/(31*1500*24))</f>
        <v>0.185137096774194</v>
      </c>
      <c r="I16" s="26"/>
      <c r="J16" s="27" t="n">
        <f aca="false">I16*(24*31)</f>
        <v>0</v>
      </c>
      <c r="L16" s="7"/>
    </row>
    <row r="17" customFormat="false" ht="12.75" hidden="false" customHeight="false" outlineLevel="0" collapsed="false">
      <c r="A17" s="21" t="s">
        <v>16</v>
      </c>
      <c r="B17" s="21" t="n">
        <v>1</v>
      </c>
      <c r="C17" s="5" t="s">
        <v>23</v>
      </c>
      <c r="D17" s="22" t="n">
        <v>37257</v>
      </c>
      <c r="E17" s="23" t="n">
        <f aca="false">-256816+414406</f>
        <v>157590</v>
      </c>
      <c r="F17" s="23" t="n">
        <v>1071</v>
      </c>
      <c r="G17" s="24" t="n">
        <f aca="false">E17-F17</f>
        <v>156519</v>
      </c>
      <c r="H17" s="25" t="n">
        <f aca="false">IF(G17&lt;0,0,G17/(31*1500*24))</f>
        <v>0.14025</v>
      </c>
      <c r="I17" s="26" t="n">
        <v>0.75411036036036</v>
      </c>
      <c r="J17" s="27" t="n">
        <f aca="false">I17*(24*31)</f>
        <v>561.058108108108</v>
      </c>
      <c r="L17" s="7"/>
    </row>
    <row r="18" customFormat="false" ht="12.75" hidden="false" customHeight="false" outlineLevel="0" collapsed="false">
      <c r="A18" s="21" t="s">
        <v>16</v>
      </c>
      <c r="B18" s="21" t="n">
        <v>1</v>
      </c>
      <c r="C18" s="5" t="s">
        <v>24</v>
      </c>
      <c r="D18" s="22" t="n">
        <v>37257</v>
      </c>
      <c r="E18" s="23" t="n">
        <v>241195</v>
      </c>
      <c r="F18" s="23" t="n">
        <v>398</v>
      </c>
      <c r="G18" s="24" t="n">
        <f aca="false">E18-F18</f>
        <v>240797</v>
      </c>
      <c r="H18" s="25" t="n">
        <f aca="false">IF(G18&lt;0,0,G18/(31*1500*24))</f>
        <v>0.215767921146953</v>
      </c>
      <c r="I18" s="26" t="n">
        <v>0.946488363363363</v>
      </c>
      <c r="J18" s="27" t="n">
        <f aca="false">I18*(24*31)</f>
        <v>704.187342342342</v>
      </c>
      <c r="L18" s="7"/>
    </row>
    <row r="19" customFormat="false" ht="12.75" hidden="false" customHeight="false" outlineLevel="0" collapsed="false">
      <c r="A19" s="21" t="s">
        <v>16</v>
      </c>
      <c r="B19" s="21" t="n">
        <v>1</v>
      </c>
      <c r="C19" s="5" t="s">
        <v>25</v>
      </c>
      <c r="D19" s="22" t="n">
        <v>37257</v>
      </c>
      <c r="E19" s="23" t="n">
        <v>161573</v>
      </c>
      <c r="F19" s="23" t="n">
        <v>616</v>
      </c>
      <c r="G19" s="24" t="n">
        <f aca="false">E19-F19</f>
        <v>160957</v>
      </c>
      <c r="H19" s="25" t="n">
        <f aca="false">IF(G19&lt;0,0,G19/(31*1500*24))</f>
        <v>0.144226702508961</v>
      </c>
      <c r="I19" s="26" t="n">
        <v>0.953177927927928</v>
      </c>
      <c r="J19" s="27" t="n">
        <f aca="false">I19*(24*31)</f>
        <v>709.164378378378</v>
      </c>
      <c r="L19" s="7"/>
    </row>
    <row r="20" customFormat="false" ht="12.75" hidden="false" customHeight="false" outlineLevel="0" collapsed="false">
      <c r="A20" s="21" t="s">
        <v>16</v>
      </c>
      <c r="B20" s="21" t="n">
        <v>1</v>
      </c>
      <c r="C20" s="5" t="s">
        <v>26</v>
      </c>
      <c r="D20" s="22" t="n">
        <v>37257</v>
      </c>
      <c r="E20" s="23" t="n">
        <v>203040</v>
      </c>
      <c r="F20" s="23" t="n">
        <v>390</v>
      </c>
      <c r="G20" s="24" t="n">
        <f aca="false">E20-F20</f>
        <v>202650</v>
      </c>
      <c r="H20" s="25" t="n">
        <f aca="false">IF(G20&lt;0,0,G20/(31*1500*24))</f>
        <v>0.181586021505376</v>
      </c>
      <c r="I20" s="26" t="n">
        <v>0.934631381381381</v>
      </c>
      <c r="J20" s="27" t="n">
        <f aca="false">I20*(24*31)</f>
        <v>695.365747747748</v>
      </c>
      <c r="L20" s="7"/>
    </row>
    <row r="21" customFormat="false" ht="12.75" hidden="false" customHeight="false" outlineLevel="0" collapsed="false">
      <c r="A21" s="21" t="s">
        <v>16</v>
      </c>
      <c r="B21" s="21" t="n">
        <v>1</v>
      </c>
      <c r="C21" s="5" t="s">
        <v>27</v>
      </c>
      <c r="D21" s="22" t="n">
        <v>37257</v>
      </c>
      <c r="E21" s="23" t="n">
        <v>195268</v>
      </c>
      <c r="F21" s="23" t="n">
        <v>2046</v>
      </c>
      <c r="G21" s="24" t="n">
        <f aca="false">E21-F21</f>
        <v>193222</v>
      </c>
      <c r="H21" s="25" t="n">
        <f aca="false">IF(G21&lt;0,0,G21/(31*1500*24))</f>
        <v>0.173137992831541</v>
      </c>
      <c r="I21" s="26" t="n">
        <v>0.882043918918919</v>
      </c>
      <c r="J21" s="27" t="n">
        <f aca="false">I21*(24*31)</f>
        <v>656.240675675676</v>
      </c>
      <c r="L21" s="7"/>
    </row>
    <row r="22" customFormat="false" ht="12.75" hidden="false" customHeight="false" outlineLevel="0" collapsed="false">
      <c r="A22" s="21" t="s">
        <v>16</v>
      </c>
      <c r="B22" s="21" t="n">
        <v>1</v>
      </c>
      <c r="C22" s="5" t="s">
        <v>28</v>
      </c>
      <c r="D22" s="22" t="n">
        <v>37257</v>
      </c>
      <c r="E22" s="23" t="n">
        <v>89158</v>
      </c>
      <c r="F22" s="23" t="n">
        <v>928</v>
      </c>
      <c r="G22" s="24" t="n">
        <f aca="false">E22-F22</f>
        <v>88230</v>
      </c>
      <c r="H22" s="25" t="n">
        <f aca="false">IF(G22&lt;0,0,G22/(31*1500*24))</f>
        <v>0.0790591397849462</v>
      </c>
      <c r="I22" s="26" t="n">
        <v>0.77192042042042</v>
      </c>
      <c r="J22" s="27" t="n">
        <f aca="false">I22*(24*31)</f>
        <v>574.308792792793</v>
      </c>
      <c r="L22" s="7"/>
    </row>
    <row r="23" customFormat="false" ht="12.75" hidden="false" customHeight="false" outlineLevel="0" collapsed="false">
      <c r="A23" s="21" t="s">
        <v>16</v>
      </c>
      <c r="B23" s="21" t="n">
        <v>1</v>
      </c>
      <c r="C23" s="5" t="s">
        <v>29</v>
      </c>
      <c r="D23" s="22" t="n">
        <v>37257</v>
      </c>
      <c r="E23" s="23" t="n">
        <v>190141</v>
      </c>
      <c r="F23" s="23"/>
      <c r="G23" s="24" t="n">
        <f aca="false">E23-F23</f>
        <v>190141</v>
      </c>
      <c r="H23" s="25" t="n">
        <f aca="false">IF(G23&lt;0,0,G23/(31*1500*24))</f>
        <v>0.170377240143369</v>
      </c>
      <c r="I23" s="26"/>
      <c r="J23" s="27" t="n">
        <f aca="false">I23*(24*31)</f>
        <v>0</v>
      </c>
      <c r="L23" s="7"/>
    </row>
    <row r="24" customFormat="false" ht="12.75" hidden="false" customHeight="false" outlineLevel="0" collapsed="false">
      <c r="A24" s="21" t="s">
        <v>16</v>
      </c>
      <c r="B24" s="21" t="n">
        <v>1</v>
      </c>
      <c r="C24" s="5" t="s">
        <v>30</v>
      </c>
      <c r="D24" s="22" t="n">
        <v>37257</v>
      </c>
      <c r="E24" s="23" t="n">
        <v>177522</v>
      </c>
      <c r="F24" s="23" t="n">
        <v>1175</v>
      </c>
      <c r="G24" s="24" t="n">
        <f aca="false">E24-F24</f>
        <v>176347</v>
      </c>
      <c r="H24" s="25" t="n">
        <f aca="false">IF(G24&lt;0,0,G24/(31*1500*24))</f>
        <v>0.158017025089606</v>
      </c>
      <c r="I24" s="26" t="n">
        <v>0.854000375375375</v>
      </c>
      <c r="J24" s="27" t="n">
        <f aca="false">I24*(24*31)</f>
        <v>635.376279279279</v>
      </c>
      <c r="L24" s="7"/>
    </row>
    <row r="25" customFormat="false" ht="12.75" hidden="false" customHeight="false" outlineLevel="0" collapsed="false">
      <c r="A25" s="21" t="s">
        <v>16</v>
      </c>
      <c r="B25" s="21" t="n">
        <v>1</v>
      </c>
      <c r="C25" s="5" t="s">
        <v>31</v>
      </c>
      <c r="D25" s="22" t="n">
        <v>37257</v>
      </c>
      <c r="E25" s="23" t="n">
        <v>223513</v>
      </c>
      <c r="F25" s="23" t="n">
        <v>583</v>
      </c>
      <c r="G25" s="24" t="n">
        <f aca="false">E25-F25</f>
        <v>222930</v>
      </c>
      <c r="H25" s="25" t="n">
        <f aca="false">IF(G25&lt;0,0,G25/(31*1500*24))</f>
        <v>0.199758064516129</v>
      </c>
      <c r="I25" s="26" t="n">
        <v>0.930290540540541</v>
      </c>
      <c r="J25" s="27" t="n">
        <f aca="false">I25*(24*31)</f>
        <v>692.136162162162</v>
      </c>
      <c r="L25" s="7"/>
    </row>
    <row r="26" customFormat="false" ht="12.75" hidden="false" customHeight="false" outlineLevel="0" collapsed="false">
      <c r="A26" s="21" t="s">
        <v>16</v>
      </c>
      <c r="B26" s="21" t="n">
        <v>1</v>
      </c>
      <c r="C26" s="5" t="s">
        <v>32</v>
      </c>
      <c r="D26" s="22" t="n">
        <v>37257</v>
      </c>
      <c r="E26" s="23" t="n">
        <v>198038</v>
      </c>
      <c r="F26" s="23" t="n">
        <v>461</v>
      </c>
      <c r="G26" s="24" t="n">
        <f aca="false">E26-F26</f>
        <v>197577</v>
      </c>
      <c r="H26" s="25" t="n">
        <f aca="false">IF(G26&lt;0,0,G26/(31*1500*24))</f>
        <v>0.177040322580645</v>
      </c>
      <c r="I26" s="26" t="n">
        <v>0.878548423423423</v>
      </c>
      <c r="J26" s="27" t="n">
        <f aca="false">I26*(24*31)</f>
        <v>653.640027027027</v>
      </c>
      <c r="L26" s="7"/>
    </row>
    <row r="27" customFormat="false" ht="12.75" hidden="false" customHeight="false" outlineLevel="0" collapsed="false">
      <c r="A27" s="21" t="s">
        <v>16</v>
      </c>
      <c r="B27" s="21" t="n">
        <v>1</v>
      </c>
      <c r="C27" s="5" t="s">
        <v>33</v>
      </c>
      <c r="D27" s="22" t="n">
        <v>37257</v>
      </c>
      <c r="E27" s="23" t="n">
        <v>205314</v>
      </c>
      <c r="F27" s="23" t="n">
        <v>429</v>
      </c>
      <c r="G27" s="24" t="n">
        <f aca="false">E27-F27</f>
        <v>204885</v>
      </c>
      <c r="H27" s="25" t="n">
        <f aca="false">IF(G27&lt;0,0,G27/(31*1500*24))</f>
        <v>0.183588709677419</v>
      </c>
      <c r="I27" s="26" t="n">
        <v>0.858930930930931</v>
      </c>
      <c r="J27" s="27" t="n">
        <f aca="false">I27*(24*31)</f>
        <v>639.044612612613</v>
      </c>
      <c r="L27" s="7"/>
    </row>
    <row r="28" customFormat="false" ht="12.75" hidden="false" customHeight="false" outlineLevel="0" collapsed="false">
      <c r="A28" s="21" t="s">
        <v>16</v>
      </c>
      <c r="B28" s="21" t="n">
        <v>1</v>
      </c>
      <c r="C28" s="5" t="s">
        <v>34</v>
      </c>
      <c r="D28" s="22" t="n">
        <v>37257</v>
      </c>
      <c r="E28" s="23" t="n">
        <v>249154</v>
      </c>
      <c r="F28" s="23" t="n">
        <v>273</v>
      </c>
      <c r="G28" s="24" t="n">
        <f aca="false">E28-F28</f>
        <v>248881</v>
      </c>
      <c r="H28" s="25" t="n">
        <f aca="false">IF(G28&lt;0,0,G28/(31*1500*24))</f>
        <v>0.22301164874552</v>
      </c>
      <c r="I28" s="26" t="n">
        <v>0.834154279279279</v>
      </c>
      <c r="J28" s="27" t="n">
        <f aca="false">I28*(24*31)</f>
        <v>620.610783783784</v>
      </c>
      <c r="L28" s="7"/>
    </row>
    <row r="29" customFormat="false" ht="12.75" hidden="false" customHeight="false" outlineLevel="0" collapsed="false">
      <c r="A29" s="21" t="s">
        <v>16</v>
      </c>
      <c r="B29" s="21" t="n">
        <v>1</v>
      </c>
      <c r="C29" s="5" t="s">
        <v>35</v>
      </c>
      <c r="D29" s="22" t="n">
        <v>37257</v>
      </c>
      <c r="E29" s="23" t="n">
        <v>163649</v>
      </c>
      <c r="F29" s="23" t="n">
        <v>815</v>
      </c>
      <c r="G29" s="24" t="n">
        <f aca="false">E29-F29</f>
        <v>162834</v>
      </c>
      <c r="H29" s="25" t="n">
        <f aca="false">IF(G29&lt;0,0,G29/(31*1500*24))</f>
        <v>0.145908602150538</v>
      </c>
      <c r="I29" s="26" t="n">
        <v>0.9223003003003</v>
      </c>
      <c r="J29" s="27" t="n">
        <f aca="false">I29*(24*31)</f>
        <v>686.191423423423</v>
      </c>
      <c r="L29" s="7"/>
    </row>
    <row r="30" customFormat="false" ht="12.75" hidden="false" customHeight="false" outlineLevel="0" collapsed="false">
      <c r="A30" s="21" t="s">
        <v>16</v>
      </c>
      <c r="B30" s="21" t="n">
        <v>1</v>
      </c>
      <c r="C30" s="5" t="s">
        <v>36</v>
      </c>
      <c r="D30" s="22" t="n">
        <v>37257</v>
      </c>
      <c r="E30" s="23" t="n">
        <v>241362</v>
      </c>
      <c r="F30" s="23" t="n">
        <v>355</v>
      </c>
      <c r="G30" s="24" t="n">
        <f aca="false">E30-F30</f>
        <v>241007</v>
      </c>
      <c r="H30" s="25" t="n">
        <f aca="false">IF(G30&lt;0,0,G30/(31*1500*24))</f>
        <v>0.215956093189964</v>
      </c>
      <c r="I30" s="26" t="n">
        <v>0.76458033033033</v>
      </c>
      <c r="J30" s="27" t="n">
        <f aca="false">I30*(24*31)</f>
        <v>568.847765765766</v>
      </c>
      <c r="L30" s="7"/>
    </row>
    <row r="31" customFormat="false" ht="12.75" hidden="false" customHeight="false" outlineLevel="0" collapsed="false">
      <c r="A31" s="21" t="s">
        <v>16</v>
      </c>
      <c r="B31" s="21" t="n">
        <v>1</v>
      </c>
      <c r="C31" s="5" t="s">
        <v>37</v>
      </c>
      <c r="D31" s="22" t="n">
        <v>37257</v>
      </c>
      <c r="E31" s="23" t="n">
        <v>238995</v>
      </c>
      <c r="F31" s="23" t="n">
        <v>926</v>
      </c>
      <c r="G31" s="24" t="n">
        <f aca="false">E31-F31</f>
        <v>238069</v>
      </c>
      <c r="H31" s="25" t="n">
        <f aca="false">IF(G31&lt;0,0,G31/(31*1500*24))</f>
        <v>0.213323476702509</v>
      </c>
      <c r="I31" s="26" t="n">
        <v>0.865719219219219</v>
      </c>
      <c r="J31" s="27" t="n">
        <f aca="false">I31*(24*31)</f>
        <v>644.095099099099</v>
      </c>
      <c r="L31" s="7"/>
    </row>
    <row r="32" customFormat="false" ht="12.75" hidden="false" customHeight="false" outlineLevel="0" collapsed="false">
      <c r="A32" s="21" t="s">
        <v>16</v>
      </c>
      <c r="B32" s="21" t="n">
        <v>1</v>
      </c>
      <c r="C32" s="5" t="s">
        <v>38</v>
      </c>
      <c r="D32" s="22" t="n">
        <v>37257</v>
      </c>
      <c r="E32" s="23" t="n">
        <v>265585</v>
      </c>
      <c r="F32" s="23" t="n">
        <v>1056</v>
      </c>
      <c r="G32" s="24" t="n">
        <f aca="false">E32-F32</f>
        <v>264529</v>
      </c>
      <c r="H32" s="25" t="n">
        <f aca="false">IF(G32&lt;0,0,G32/(31*1500*24))</f>
        <v>0.237033154121864</v>
      </c>
      <c r="I32" s="26" t="n">
        <v>0.830186936936937</v>
      </c>
      <c r="J32" s="27" t="n">
        <f aca="false">I32*(24*31)</f>
        <v>617.659081081081</v>
      </c>
      <c r="L32" s="7"/>
    </row>
    <row r="33" customFormat="false" ht="12.75" hidden="false" customHeight="false" outlineLevel="0" collapsed="false">
      <c r="A33" s="21" t="s">
        <v>16</v>
      </c>
      <c r="B33" s="21" t="n">
        <v>1</v>
      </c>
      <c r="C33" s="5" t="s">
        <v>39</v>
      </c>
      <c r="D33" s="22" t="n">
        <v>37257</v>
      </c>
      <c r="E33" s="23" t="n">
        <v>330725</v>
      </c>
      <c r="F33" s="23" t="n">
        <v>985</v>
      </c>
      <c r="G33" s="24" t="n">
        <f aca="false">E33-F33</f>
        <v>329740</v>
      </c>
      <c r="H33" s="25" t="n">
        <f aca="false">IF(G33&lt;0,0,G33/(31*1500*24))</f>
        <v>0.295465949820789</v>
      </c>
      <c r="I33" s="26" t="n">
        <v>0.856591216216216</v>
      </c>
      <c r="J33" s="27" t="n">
        <f aca="false">I33*(24*31)</f>
        <v>637.303864864865</v>
      </c>
      <c r="L33" s="7"/>
    </row>
    <row r="34" customFormat="false" ht="12.75" hidden="false" customHeight="false" outlineLevel="0" collapsed="false">
      <c r="A34" s="21" t="s">
        <v>16</v>
      </c>
      <c r="B34" s="21" t="n">
        <v>1</v>
      </c>
      <c r="C34" s="5" t="s">
        <v>40</v>
      </c>
      <c r="D34" s="22" t="n">
        <v>37257</v>
      </c>
      <c r="E34" s="23" t="n">
        <v>240435</v>
      </c>
      <c r="F34" s="23" t="n">
        <v>759</v>
      </c>
      <c r="G34" s="24" t="n">
        <f aca="false">E34-F34</f>
        <v>239676</v>
      </c>
      <c r="H34" s="25" t="n">
        <f aca="false">IF(G34&lt;0,0,G34/(31*1500*24))</f>
        <v>0.214763440860215</v>
      </c>
      <c r="I34" s="26" t="n">
        <v>0.908332582582583</v>
      </c>
      <c r="J34" s="27" t="n">
        <f aca="false">I34*(24*31)</f>
        <v>675.799441441441</v>
      </c>
      <c r="L34" s="7"/>
    </row>
    <row r="35" customFormat="false" ht="12.75" hidden="false" customHeight="false" outlineLevel="0" collapsed="false">
      <c r="A35" s="21" t="s">
        <v>16</v>
      </c>
      <c r="B35" s="21" t="n">
        <v>1</v>
      </c>
      <c r="C35" s="5" t="s">
        <v>41</v>
      </c>
      <c r="D35" s="22" t="n">
        <v>37257</v>
      </c>
      <c r="E35" s="23" t="n">
        <v>220828</v>
      </c>
      <c r="F35" s="23" t="n">
        <v>538</v>
      </c>
      <c r="G35" s="24" t="n">
        <f aca="false">E35-F35</f>
        <v>220290</v>
      </c>
      <c r="H35" s="25" t="n">
        <f aca="false">IF(G35&lt;0,0,G35/(31*1500*24))</f>
        <v>0.19739247311828</v>
      </c>
      <c r="I35" s="26" t="n">
        <v>0.884474099099099</v>
      </c>
      <c r="J35" s="27" t="n">
        <f aca="false">I35*(24*31)</f>
        <v>658.04872972973</v>
      </c>
      <c r="L35" s="7"/>
    </row>
    <row r="36" customFormat="false" ht="12.75" hidden="false" customHeight="false" outlineLevel="0" collapsed="false">
      <c r="A36" s="21" t="s">
        <v>16</v>
      </c>
      <c r="B36" s="21" t="n">
        <v>1</v>
      </c>
      <c r="C36" s="5" t="s">
        <v>42</v>
      </c>
      <c r="D36" s="22" t="n">
        <v>37257</v>
      </c>
      <c r="E36" s="23" t="n">
        <v>237174</v>
      </c>
      <c r="F36" s="23" t="n">
        <v>691</v>
      </c>
      <c r="G36" s="24" t="n">
        <f aca="false">E36-F36</f>
        <v>236483</v>
      </c>
      <c r="H36" s="25" t="n">
        <f aca="false">IF(G36&lt;0,0,G36/(31*1500*24))</f>
        <v>0.211902329749104</v>
      </c>
      <c r="I36" s="26" t="n">
        <v>0.767899399399399</v>
      </c>
      <c r="J36" s="27" t="n">
        <f aca="false">I36*(24*31)</f>
        <v>571.317153153153</v>
      </c>
      <c r="L36" s="7"/>
    </row>
    <row r="37" customFormat="false" ht="12.75" hidden="false" customHeight="false" outlineLevel="0" collapsed="false">
      <c r="A37" s="21" t="s">
        <v>16</v>
      </c>
      <c r="B37" s="21" t="n">
        <v>1</v>
      </c>
      <c r="C37" s="5" t="s">
        <v>43</v>
      </c>
      <c r="D37" s="22" t="n">
        <v>37257</v>
      </c>
      <c r="E37" s="23" t="n">
        <v>197322</v>
      </c>
      <c r="F37" s="23" t="n">
        <v>241</v>
      </c>
      <c r="G37" s="24" t="n">
        <f aca="false">E37-F37</f>
        <v>197081</v>
      </c>
      <c r="H37" s="25" t="n">
        <f aca="false">IF(G37&lt;0,0,G37/(31*1500*24))</f>
        <v>0.176595878136201</v>
      </c>
      <c r="I37" s="26" t="n">
        <v>0.992007925553019</v>
      </c>
      <c r="J37" s="27" t="n">
        <f aca="false">I37*(24*31)</f>
        <v>738.053896611446</v>
      </c>
      <c r="L37" s="7"/>
    </row>
    <row r="38" customFormat="false" ht="12.75" hidden="false" customHeight="false" outlineLevel="0" collapsed="false">
      <c r="A38" s="21" t="s">
        <v>16</v>
      </c>
      <c r="B38" s="21" t="n">
        <v>1</v>
      </c>
      <c r="C38" s="5" t="s">
        <v>44</v>
      </c>
      <c r="D38" s="22" t="n">
        <v>37257</v>
      </c>
      <c r="E38" s="23" t="n">
        <v>184520</v>
      </c>
      <c r="F38" s="23" t="n">
        <v>538</v>
      </c>
      <c r="G38" s="24" t="n">
        <f aca="false">E38-F38</f>
        <v>183982</v>
      </c>
      <c r="H38" s="25" t="n">
        <f aca="false">IF(G38&lt;0,0,G38/(31*1500*24))</f>
        <v>0.164858422939068</v>
      </c>
      <c r="I38" s="26" t="n">
        <v>0.929819821263793</v>
      </c>
      <c r="J38" s="27" t="n">
        <f aca="false">I38*(24*31)</f>
        <v>691.785947020262</v>
      </c>
      <c r="L38" s="7"/>
    </row>
    <row r="39" customFormat="false" ht="12.75" hidden="false" customHeight="false" outlineLevel="0" collapsed="false">
      <c r="A39" s="21" t="s">
        <v>16</v>
      </c>
      <c r="B39" s="21" t="n">
        <v>1</v>
      </c>
      <c r="C39" s="5" t="s">
        <v>45</v>
      </c>
      <c r="D39" s="22" t="n">
        <v>37257</v>
      </c>
      <c r="E39" s="23" t="n">
        <v>183218</v>
      </c>
      <c r="F39" s="23" t="n">
        <v>610</v>
      </c>
      <c r="G39" s="24" t="n">
        <f aca="false">E39-F39</f>
        <v>182608</v>
      </c>
      <c r="H39" s="25" t="n">
        <f aca="false">IF(G39&lt;0,0,G39/(31*1500*24))</f>
        <v>0.163627240143369</v>
      </c>
      <c r="I39" s="26" t="n">
        <v>0.845606981981982</v>
      </c>
      <c r="J39" s="27" t="n">
        <f aca="false">I39*(24*31)</f>
        <v>629.131594594595</v>
      </c>
      <c r="L39" s="7"/>
    </row>
    <row r="40" customFormat="false" ht="12.75" hidden="false" customHeight="false" outlineLevel="0" collapsed="false">
      <c r="A40" s="21" t="s">
        <v>16</v>
      </c>
      <c r="B40" s="21" t="n">
        <v>1</v>
      </c>
      <c r="C40" s="5" t="s">
        <v>46</v>
      </c>
      <c r="D40" s="22" t="n">
        <v>37257</v>
      </c>
      <c r="E40" s="23" t="n">
        <v>266034</v>
      </c>
      <c r="F40" s="23" t="n">
        <v>537</v>
      </c>
      <c r="G40" s="24" t="n">
        <f aca="false">E40-F40</f>
        <v>265497</v>
      </c>
      <c r="H40" s="25" t="n">
        <f aca="false">IF(G40&lt;0,0,G40/(31*1500*24))</f>
        <v>0.237900537634409</v>
      </c>
      <c r="I40" s="26" t="n">
        <v>0.813438438438438</v>
      </c>
      <c r="J40" s="27" t="n">
        <f aca="false">I40*(24*31)</f>
        <v>605.198198198198</v>
      </c>
      <c r="L40" s="7"/>
    </row>
    <row r="41" customFormat="false" ht="12.75" hidden="false" customHeight="false" outlineLevel="0" collapsed="false">
      <c r="A41" s="21" t="s">
        <v>16</v>
      </c>
      <c r="B41" s="21" t="n">
        <v>1</v>
      </c>
      <c r="C41" s="5" t="s">
        <v>47</v>
      </c>
      <c r="D41" s="22" t="n">
        <v>37257</v>
      </c>
      <c r="E41" s="23" t="n">
        <f aca="false">-406093+572331</f>
        <v>166238</v>
      </c>
      <c r="F41" s="23" t="n">
        <v>429</v>
      </c>
      <c r="G41" s="24" t="n">
        <f aca="false">E41-F41</f>
        <v>165809</v>
      </c>
      <c r="H41" s="25" t="n">
        <f aca="false">IF(G41&lt;0,0,G41/(31*1500*24))</f>
        <v>0.148574372759857</v>
      </c>
      <c r="I41" s="26" t="n">
        <v>0.96666478978979</v>
      </c>
      <c r="J41" s="27" t="n">
        <f aca="false">I41*(24*31)</f>
        <v>719.198603603604</v>
      </c>
      <c r="L41" s="7"/>
    </row>
    <row r="42" customFormat="false" ht="12.75" hidden="false" customHeight="false" outlineLevel="0" collapsed="false">
      <c r="A42" s="21" t="s">
        <v>16</v>
      </c>
      <c r="B42" s="21" t="n">
        <v>1</v>
      </c>
      <c r="C42" s="5" t="s">
        <v>48</v>
      </c>
      <c r="D42" s="22" t="n">
        <v>37257</v>
      </c>
      <c r="E42" s="23" t="n">
        <v>210569</v>
      </c>
      <c r="F42" s="23" t="n">
        <v>1631</v>
      </c>
      <c r="G42" s="24" t="n">
        <f aca="false">E42-F42</f>
        <v>208938</v>
      </c>
      <c r="H42" s="25" t="n">
        <f aca="false">IF(G42&lt;0,0,G42/(31*1500*24))</f>
        <v>0.187220430107527</v>
      </c>
      <c r="I42" s="26" t="n">
        <v>0.503896396396396</v>
      </c>
      <c r="J42" s="27" t="n">
        <f aca="false">I42*(24*31)</f>
        <v>374.898918918919</v>
      </c>
      <c r="L42" s="7"/>
    </row>
    <row r="43" customFormat="false" ht="12.75" hidden="false" customHeight="false" outlineLevel="0" collapsed="false">
      <c r="A43" s="21" t="s">
        <v>16</v>
      </c>
      <c r="B43" s="21" t="n">
        <v>1</v>
      </c>
      <c r="C43" s="5" t="s">
        <v>49</v>
      </c>
      <c r="D43" s="22" t="n">
        <v>37257</v>
      </c>
      <c r="E43" s="23" t="n">
        <v>203768</v>
      </c>
      <c r="F43" s="23" t="n">
        <v>1283</v>
      </c>
      <c r="G43" s="24" t="n">
        <f aca="false">E43-F43</f>
        <v>202485</v>
      </c>
      <c r="H43" s="25" t="n">
        <f aca="false">IF(G43&lt;0,0,G43/(31*1500*24))</f>
        <v>0.181438172043011</v>
      </c>
      <c r="I43" s="26" t="n">
        <v>0.663811936936937</v>
      </c>
      <c r="J43" s="27" t="n">
        <f aca="false">I43*(24*31)</f>
        <v>493.876081081081</v>
      </c>
      <c r="L43" s="7"/>
    </row>
    <row r="44" customFormat="false" ht="12.75" hidden="false" customHeight="false" outlineLevel="0" collapsed="false">
      <c r="A44" s="21" t="s">
        <v>16</v>
      </c>
      <c r="B44" s="21" t="n">
        <v>1</v>
      </c>
      <c r="C44" s="5" t="s">
        <v>50</v>
      </c>
      <c r="D44" s="22" t="n">
        <v>37257</v>
      </c>
      <c r="E44" s="23" t="n">
        <v>291435</v>
      </c>
      <c r="F44" s="23" t="n">
        <v>1675</v>
      </c>
      <c r="G44" s="24" t="n">
        <f aca="false">E44-F44</f>
        <v>289760</v>
      </c>
      <c r="H44" s="25" t="n">
        <f aca="false">IF(G44&lt;0,0,G44/(31*1500*24))</f>
        <v>0.259641577060932</v>
      </c>
      <c r="I44" s="26" t="n">
        <v>0.58083521021021</v>
      </c>
      <c r="J44" s="27" t="n">
        <f aca="false">I44*(24*31)</f>
        <v>432.141396396396</v>
      </c>
      <c r="L44" s="7"/>
    </row>
    <row r="45" customFormat="false" ht="12.75" hidden="false" customHeight="false" outlineLevel="0" collapsed="false">
      <c r="A45" s="21" t="s">
        <v>16</v>
      </c>
      <c r="B45" s="21" t="n">
        <v>1</v>
      </c>
      <c r="C45" s="5" t="s">
        <v>51</v>
      </c>
      <c r="D45" s="22" t="n">
        <v>37257</v>
      </c>
      <c r="E45" s="23" t="n">
        <v>181677</v>
      </c>
      <c r="F45" s="23" t="n">
        <v>746</v>
      </c>
      <c r="G45" s="24" t="n">
        <f aca="false">E45-F45</f>
        <v>180931</v>
      </c>
      <c r="H45" s="25" t="n">
        <f aca="false">IF(G45&lt;0,0,G45/(31*1500*24))</f>
        <v>0.162124551971326</v>
      </c>
      <c r="I45" s="26" t="n">
        <v>0.858893768768769</v>
      </c>
      <c r="J45" s="27" t="n">
        <f aca="false">I45*(24*31)</f>
        <v>639.016963963964</v>
      </c>
      <c r="L45" s="7"/>
    </row>
    <row r="46" customFormat="false" ht="12.75" hidden="false" customHeight="false" outlineLevel="0" collapsed="false">
      <c r="A46" s="21" t="s">
        <v>16</v>
      </c>
      <c r="B46" s="21" t="n">
        <v>1</v>
      </c>
      <c r="C46" s="5" t="s">
        <v>52</v>
      </c>
      <c r="D46" s="22" t="n">
        <v>37257</v>
      </c>
      <c r="E46" s="23" t="n">
        <v>289129</v>
      </c>
      <c r="F46" s="23" t="n">
        <v>1272</v>
      </c>
      <c r="G46" s="24" t="n">
        <f aca="false">E46-F46</f>
        <v>287857</v>
      </c>
      <c r="H46" s="25" t="n">
        <f aca="false">IF(G46&lt;0,0,G46/(31*1500*24))</f>
        <v>0.257936379928315</v>
      </c>
      <c r="I46" s="26" t="n">
        <v>0.707131381381381</v>
      </c>
      <c r="J46" s="27" t="n">
        <f aca="false">I46*(24*31)</f>
        <v>526.105747747748</v>
      </c>
      <c r="L46" s="7"/>
    </row>
    <row r="47" customFormat="false" ht="12.75" hidden="false" customHeight="false" outlineLevel="0" collapsed="false">
      <c r="A47" s="21" t="s">
        <v>16</v>
      </c>
      <c r="B47" s="21" t="n">
        <v>1</v>
      </c>
      <c r="C47" s="5" t="s">
        <v>53</v>
      </c>
      <c r="D47" s="22" t="n">
        <v>37257</v>
      </c>
      <c r="E47" s="23" t="n">
        <v>324087</v>
      </c>
      <c r="F47" s="23"/>
      <c r="G47" s="24" t="n">
        <f aca="false">E47-F47</f>
        <v>324087</v>
      </c>
      <c r="H47" s="25" t="n">
        <f aca="false">IF(G47&lt;0,0,G47/(31*1500*24))</f>
        <v>0.290400537634409</v>
      </c>
      <c r="I47" s="26"/>
      <c r="J47" s="27" t="n">
        <f aca="false">I47*(24*31)</f>
        <v>0</v>
      </c>
      <c r="L47" s="7"/>
    </row>
    <row r="48" customFormat="false" ht="12.75" hidden="false" customHeight="false" outlineLevel="0" collapsed="false">
      <c r="A48" s="21" t="s">
        <v>16</v>
      </c>
      <c r="B48" s="21" t="n">
        <v>1</v>
      </c>
      <c r="C48" s="5" t="s">
        <v>54</v>
      </c>
      <c r="D48" s="22" t="n">
        <v>37257</v>
      </c>
      <c r="E48" s="23" t="n">
        <v>267305</v>
      </c>
      <c r="F48" s="23" t="n">
        <v>1026</v>
      </c>
      <c r="G48" s="24" t="n">
        <f aca="false">E48-F48</f>
        <v>266279</v>
      </c>
      <c r="H48" s="25" t="n">
        <f aca="false">IF(G48&lt;0,0,G48/(31*1500*24))</f>
        <v>0.238601254480287</v>
      </c>
      <c r="I48" s="26" t="n">
        <v>0.886273273273273</v>
      </c>
      <c r="J48" s="27" t="n">
        <f aca="false">I48*(24*31)</f>
        <v>659.387315315315</v>
      </c>
      <c r="L48" s="7"/>
    </row>
    <row r="49" customFormat="false" ht="12.75" hidden="false" customHeight="false" outlineLevel="0" collapsed="false">
      <c r="A49" s="21" t="s">
        <v>16</v>
      </c>
      <c r="B49" s="21" t="n">
        <v>1</v>
      </c>
      <c r="C49" s="5" t="s">
        <v>55</v>
      </c>
      <c r="D49" s="22" t="n">
        <v>37257</v>
      </c>
      <c r="E49" s="23" t="n">
        <v>284784</v>
      </c>
      <c r="F49" s="23" t="n">
        <v>1537</v>
      </c>
      <c r="G49" s="24" t="n">
        <f aca="false">E49-F49</f>
        <v>283247</v>
      </c>
      <c r="H49" s="25" t="n">
        <f aca="false">IF(G49&lt;0,0,G49/(31*1500*24))</f>
        <v>0.253805555555556</v>
      </c>
      <c r="I49" s="26" t="n">
        <v>0.615066441441441</v>
      </c>
      <c r="J49" s="27" t="n">
        <f aca="false">I49*(24*31)</f>
        <v>457.609432432432</v>
      </c>
      <c r="L49" s="7"/>
    </row>
    <row r="50" customFormat="false" ht="12.75" hidden="false" customHeight="false" outlineLevel="0" collapsed="false">
      <c r="A50" s="21" t="s">
        <v>16</v>
      </c>
      <c r="B50" s="21" t="n">
        <v>1</v>
      </c>
      <c r="C50" s="5" t="s">
        <v>56</v>
      </c>
      <c r="D50" s="22" t="n">
        <v>37257</v>
      </c>
      <c r="E50" s="23" t="n">
        <v>246342</v>
      </c>
      <c r="F50" s="23" t="n">
        <v>408</v>
      </c>
      <c r="G50" s="24" t="n">
        <f aca="false">E50-F50</f>
        <v>245934</v>
      </c>
      <c r="H50" s="25" t="n">
        <f aca="false">IF(G50&lt;0,0,G50/(31*1500*24))</f>
        <v>0.220370967741936</v>
      </c>
      <c r="I50" s="26" t="n">
        <v>0.300664272766628</v>
      </c>
      <c r="J50" s="27" t="n">
        <f aca="false">I50*(24*31)</f>
        <v>223.694218938371</v>
      </c>
      <c r="L50" s="7"/>
    </row>
    <row r="51" customFormat="false" ht="12.75" hidden="false" customHeight="false" outlineLevel="0" collapsed="false">
      <c r="A51" s="21" t="s">
        <v>16</v>
      </c>
      <c r="B51" s="21" t="n">
        <v>1</v>
      </c>
      <c r="C51" s="5" t="s">
        <v>57</v>
      </c>
      <c r="D51" s="22" t="n">
        <v>37257</v>
      </c>
      <c r="E51" s="23" t="n">
        <v>276432</v>
      </c>
      <c r="F51" s="23" t="n">
        <v>336</v>
      </c>
      <c r="G51" s="24" t="n">
        <f aca="false">E51-F51</f>
        <v>276096</v>
      </c>
      <c r="H51" s="25" t="n">
        <f aca="false">IF(G51&lt;0,0,G51/(31*1500*24))</f>
        <v>0.247397849462366</v>
      </c>
      <c r="I51" s="26" t="n">
        <v>0.798172297297297</v>
      </c>
      <c r="J51" s="27" t="n">
        <f aca="false">I51*(24*31)</f>
        <v>593.840189189189</v>
      </c>
      <c r="L51" s="7"/>
    </row>
    <row r="52" customFormat="false" ht="12.75" hidden="false" customHeight="false" outlineLevel="0" collapsed="false">
      <c r="A52" s="21" t="s">
        <v>16</v>
      </c>
      <c r="B52" s="21" t="n">
        <v>1</v>
      </c>
      <c r="C52" s="5" t="s">
        <v>58</v>
      </c>
      <c r="D52" s="22" t="n">
        <v>37257</v>
      </c>
      <c r="E52" s="23" t="n">
        <v>262486</v>
      </c>
      <c r="F52" s="23" t="n">
        <v>543</v>
      </c>
      <c r="G52" s="24" t="n">
        <f aca="false">E52-F52</f>
        <v>261943</v>
      </c>
      <c r="H52" s="25" t="n">
        <f aca="false">IF(G52&lt;0,0,G52/(31*1500*24))</f>
        <v>0.234715949820789</v>
      </c>
      <c r="I52" s="26" t="n">
        <v>0.883000750750751</v>
      </c>
      <c r="J52" s="27" t="n">
        <f aca="false">I52*(24*31)</f>
        <v>656.952558558559</v>
      </c>
      <c r="L52" s="7"/>
    </row>
    <row r="53" customFormat="false" ht="12.75" hidden="false" customHeight="false" outlineLevel="0" collapsed="false">
      <c r="A53" s="21" t="s">
        <v>16</v>
      </c>
      <c r="B53" s="21" t="n">
        <v>1</v>
      </c>
      <c r="C53" s="5" t="s">
        <v>59</v>
      </c>
      <c r="D53" s="22" t="n">
        <v>37257</v>
      </c>
      <c r="E53" s="23" t="n">
        <v>243015</v>
      </c>
      <c r="F53" s="23"/>
      <c r="G53" s="24" t="n">
        <f aca="false">E53-F53</f>
        <v>243015</v>
      </c>
      <c r="H53" s="25" t="n">
        <f aca="false">IF(G53&lt;0,0,G53/(31*1500*24))</f>
        <v>0.217755376344086</v>
      </c>
      <c r="I53" s="26"/>
      <c r="J53" s="27" t="n">
        <f aca="false">I53*(24*31)</f>
        <v>0</v>
      </c>
      <c r="L53" s="7"/>
    </row>
    <row r="54" customFormat="false" ht="12.75" hidden="false" customHeight="false" outlineLevel="0" collapsed="false">
      <c r="A54" s="21" t="s">
        <v>16</v>
      </c>
      <c r="B54" s="21" t="n">
        <v>1</v>
      </c>
      <c r="C54" s="5" t="s">
        <v>60</v>
      </c>
      <c r="D54" s="22" t="n">
        <v>37257</v>
      </c>
      <c r="E54" s="23" t="n">
        <v>231897</v>
      </c>
      <c r="F54" s="23" t="n">
        <v>364</v>
      </c>
      <c r="G54" s="24" t="n">
        <f aca="false">E54-F54</f>
        <v>231533</v>
      </c>
      <c r="H54" s="25" t="n">
        <f aca="false">IF(G54&lt;0,0,G54/(31*1500*24))</f>
        <v>0.207466845878136</v>
      </c>
      <c r="I54" s="26" t="n">
        <v>0.818026651651652</v>
      </c>
      <c r="J54" s="27" t="n">
        <f aca="false">I54*(24*31)</f>
        <v>608.611828828829</v>
      </c>
      <c r="L54" s="7"/>
    </row>
    <row r="55" customFormat="false" ht="12.75" hidden="false" customHeight="false" outlineLevel="0" collapsed="false">
      <c r="A55" s="21" t="s">
        <v>16</v>
      </c>
      <c r="B55" s="21" t="n">
        <v>1</v>
      </c>
      <c r="C55" s="5" t="s">
        <v>61</v>
      </c>
      <c r="D55" s="22" t="n">
        <v>37257</v>
      </c>
      <c r="E55" s="23" t="n">
        <f aca="false">-296276+505572</f>
        <v>209296</v>
      </c>
      <c r="F55" s="23" t="n">
        <v>166</v>
      </c>
      <c r="G55" s="24" t="n">
        <f aca="false">E55-F55</f>
        <v>209130</v>
      </c>
      <c r="H55" s="25" t="n">
        <f aca="false">IF(G55&lt;0,0,G55/(31*1500*24))</f>
        <v>0.18739247311828</v>
      </c>
      <c r="I55" s="26" t="n">
        <v>0.891126126126126</v>
      </c>
      <c r="J55" s="27" t="n">
        <f aca="false">I55*(24*31)</f>
        <v>662.997837837838</v>
      </c>
      <c r="L55" s="7"/>
    </row>
    <row r="56" customFormat="false" ht="12.75" hidden="false" customHeight="false" outlineLevel="0" collapsed="false">
      <c r="A56" s="21" t="s">
        <v>16</v>
      </c>
      <c r="B56" s="21" t="n">
        <v>1</v>
      </c>
      <c r="C56" s="5" t="s">
        <v>62</v>
      </c>
      <c r="D56" s="22" t="n">
        <v>37257</v>
      </c>
      <c r="E56" s="23" t="n">
        <v>201797</v>
      </c>
      <c r="F56" s="23" t="n">
        <v>601</v>
      </c>
      <c r="G56" s="24" t="n">
        <f aca="false">E56-F56</f>
        <v>201196</v>
      </c>
      <c r="H56" s="25" t="n">
        <f aca="false">IF(G56&lt;0,0,G56/(31*1500*24))</f>
        <v>0.180283154121864</v>
      </c>
      <c r="I56" s="26" t="n">
        <v>0.868259384384384</v>
      </c>
      <c r="J56" s="27" t="n">
        <f aca="false">I56*(24*31)</f>
        <v>645.984981981982</v>
      </c>
      <c r="L56" s="7"/>
    </row>
    <row r="57" customFormat="false" ht="12.75" hidden="false" customHeight="false" outlineLevel="0" collapsed="false">
      <c r="A57" s="21" t="s">
        <v>16</v>
      </c>
      <c r="B57" s="21" t="n">
        <v>1</v>
      </c>
      <c r="C57" s="5" t="s">
        <v>63</v>
      </c>
      <c r="D57" s="22" t="n">
        <v>37257</v>
      </c>
      <c r="E57" s="23" t="n">
        <f aca="false">-309665+526177</f>
        <v>216512</v>
      </c>
      <c r="F57" s="23" t="n">
        <v>568</v>
      </c>
      <c r="G57" s="24" t="n">
        <f aca="false">E57-F57</f>
        <v>215944</v>
      </c>
      <c r="H57" s="25" t="n">
        <f aca="false">IF(G57&lt;0,0,G57/(31*1500*24))</f>
        <v>0.193498207885305</v>
      </c>
      <c r="I57" s="26" t="n">
        <v>0.775744697459204</v>
      </c>
      <c r="J57" s="27" t="n">
        <f aca="false">I57*(24*31)</f>
        <v>577.154054909648</v>
      </c>
      <c r="L57" s="7"/>
    </row>
    <row r="58" customFormat="false" ht="12.75" hidden="false" customHeight="false" outlineLevel="0" collapsed="false">
      <c r="A58" s="21" t="s">
        <v>16</v>
      </c>
      <c r="B58" s="21" t="n">
        <v>1</v>
      </c>
      <c r="C58" s="5" t="s">
        <v>64</v>
      </c>
      <c r="D58" s="22" t="n">
        <v>37257</v>
      </c>
      <c r="E58" s="23" t="n">
        <v>173575</v>
      </c>
      <c r="F58" s="23" t="n">
        <v>589</v>
      </c>
      <c r="G58" s="29" t="n">
        <f aca="false">E58-F58</f>
        <v>172986</v>
      </c>
      <c r="H58" s="30" t="n">
        <f aca="false">IF(G58&lt;0,0,G58/(31*1500*24))</f>
        <v>0.155005376344086</v>
      </c>
      <c r="I58" s="26" t="n">
        <v>0.864837462462463</v>
      </c>
      <c r="J58" s="31" t="n">
        <f aca="false">I58*(24*31)</f>
        <v>643.439072072072</v>
      </c>
      <c r="L58" s="7"/>
    </row>
    <row r="59" customFormat="false" ht="12.75" hidden="false" customHeight="false" outlineLevel="0" collapsed="false">
      <c r="A59" s="21" t="s">
        <v>16</v>
      </c>
      <c r="B59" s="21" t="n">
        <v>1</v>
      </c>
      <c r="C59" s="5" t="s">
        <v>65</v>
      </c>
      <c r="D59" s="22" t="n">
        <v>37257</v>
      </c>
      <c r="E59" s="23" t="n">
        <v>155874</v>
      </c>
      <c r="F59" s="23" t="n">
        <v>998</v>
      </c>
      <c r="G59" s="24" t="n">
        <f aca="false">E59-F59</f>
        <v>154876</v>
      </c>
      <c r="H59" s="25" t="n">
        <f aca="false">IF(G59&lt;0,0,G59/(31*1500*24))</f>
        <v>0.138777777777778</v>
      </c>
      <c r="I59" s="26" t="n">
        <v>0.773541666666667</v>
      </c>
      <c r="J59" s="27" t="n">
        <f aca="false">I59*(24*31)</f>
        <v>575.515</v>
      </c>
      <c r="L59" s="7"/>
    </row>
    <row r="60" customFormat="false" ht="12.75" hidden="false" customHeight="false" outlineLevel="0" collapsed="false">
      <c r="A60" s="21" t="s">
        <v>16</v>
      </c>
      <c r="B60" s="21" t="n">
        <v>1</v>
      </c>
      <c r="C60" s="5" t="s">
        <v>66</v>
      </c>
      <c r="D60" s="22" t="n">
        <v>37257</v>
      </c>
      <c r="E60" s="23" t="n">
        <v>269805</v>
      </c>
      <c r="F60" s="23" t="n">
        <v>813</v>
      </c>
      <c r="G60" s="24" t="n">
        <f aca="false">E60-F60</f>
        <v>268992</v>
      </c>
      <c r="H60" s="25" t="n">
        <f aca="false">IF(G60&lt;0,0,G60/(31*1500*24))</f>
        <v>0.241032258064516</v>
      </c>
      <c r="I60" s="26" t="n">
        <v>0.355155780780781</v>
      </c>
      <c r="J60" s="27" t="n">
        <f aca="false">I60*(24*31)</f>
        <v>264.235900900901</v>
      </c>
      <c r="L60" s="7"/>
    </row>
    <row r="61" customFormat="false" ht="12.75" hidden="false" customHeight="false" outlineLevel="0" collapsed="false">
      <c r="A61" s="21" t="s">
        <v>16</v>
      </c>
      <c r="B61" s="21" t="n">
        <v>1</v>
      </c>
      <c r="C61" s="5" t="s">
        <v>67</v>
      </c>
      <c r="D61" s="22" t="n">
        <v>37257</v>
      </c>
      <c r="E61" s="23" t="n">
        <v>300508</v>
      </c>
      <c r="F61" s="23" t="n">
        <v>1484</v>
      </c>
      <c r="G61" s="24" t="n">
        <f aca="false">E61-F61</f>
        <v>299024</v>
      </c>
      <c r="H61" s="25" t="n">
        <f aca="false">IF(G61&lt;0,0,G61/(31*1500*24))</f>
        <v>0.267942652329749</v>
      </c>
      <c r="I61" s="26" t="n">
        <v>0.716609234234234</v>
      </c>
      <c r="J61" s="27" t="n">
        <f aca="false">I61*(24*31)</f>
        <v>533.15727027027</v>
      </c>
      <c r="L61" s="7"/>
    </row>
    <row r="62" customFormat="false" ht="12.75" hidden="false" customHeight="false" outlineLevel="0" collapsed="false">
      <c r="A62" s="21" t="s">
        <v>16</v>
      </c>
      <c r="B62" s="21" t="n">
        <v>1</v>
      </c>
      <c r="C62" s="5" t="s">
        <v>68</v>
      </c>
      <c r="D62" s="22" t="n">
        <v>37257</v>
      </c>
      <c r="E62" s="23" t="n">
        <v>277190</v>
      </c>
      <c r="F62" s="23" t="n">
        <v>1308</v>
      </c>
      <c r="G62" s="24" t="n">
        <f aca="false">E62-F62</f>
        <v>275882</v>
      </c>
      <c r="H62" s="25" t="n">
        <f aca="false">IF(G62&lt;0,0,G62/(31*1500*24))</f>
        <v>0.247206093189964</v>
      </c>
      <c r="I62" s="26" t="n">
        <v>0.634673423423424</v>
      </c>
      <c r="J62" s="27" t="n">
        <f aca="false">I62*(24*31)</f>
        <v>472.197027027027</v>
      </c>
      <c r="L62" s="7"/>
    </row>
    <row r="63" customFormat="false" ht="12.75" hidden="false" customHeight="false" outlineLevel="0" collapsed="false">
      <c r="A63" s="21" t="s">
        <v>16</v>
      </c>
      <c r="B63" s="21" t="n">
        <v>1</v>
      </c>
      <c r="C63" s="5" t="s">
        <v>69</v>
      </c>
      <c r="D63" s="22" t="n">
        <v>37257</v>
      </c>
      <c r="E63" s="23" t="n">
        <v>92081</v>
      </c>
      <c r="F63" s="23" t="n">
        <v>1330</v>
      </c>
      <c r="G63" s="24" t="n">
        <f aca="false">E63-F63</f>
        <v>90751</v>
      </c>
      <c r="H63" s="25" t="n">
        <f aca="false">IF(G63&lt;0,0,G63/(31*1500*24))</f>
        <v>0.0813181003584229</v>
      </c>
      <c r="I63" s="26" t="n">
        <v>0.895494369369369</v>
      </c>
      <c r="J63" s="27" t="n">
        <f aca="false">I63*(24*31)</f>
        <v>666.247810810811</v>
      </c>
      <c r="L63" s="7"/>
    </row>
    <row r="64" customFormat="false" ht="12.75" hidden="false" customHeight="false" outlineLevel="0" collapsed="false">
      <c r="A64" s="21" t="s">
        <v>16</v>
      </c>
      <c r="B64" s="21" t="n">
        <v>1</v>
      </c>
      <c r="C64" s="5" t="s">
        <v>70</v>
      </c>
      <c r="D64" s="22" t="n">
        <v>37257</v>
      </c>
      <c r="E64" s="23" t="n">
        <v>152371</v>
      </c>
      <c r="F64" s="23" t="n">
        <v>178</v>
      </c>
      <c r="G64" s="29" t="n">
        <f aca="false">E64-F64</f>
        <v>152193</v>
      </c>
      <c r="H64" s="30" t="n">
        <f aca="false">IF(G64&lt;0,0,G64/(31*1500*24))</f>
        <v>0.136373655913979</v>
      </c>
      <c r="I64" s="26" t="n">
        <v>0.878037912912913</v>
      </c>
      <c r="J64" s="31" t="n">
        <f aca="false">I64*(24*31)</f>
        <v>653.260207207207</v>
      </c>
      <c r="L64" s="7"/>
    </row>
    <row r="65" customFormat="false" ht="12.75" hidden="false" customHeight="false" outlineLevel="0" collapsed="false">
      <c r="A65" s="21" t="s">
        <v>16</v>
      </c>
      <c r="B65" s="21" t="n">
        <v>1</v>
      </c>
      <c r="C65" s="5" t="s">
        <v>71</v>
      </c>
      <c r="D65" s="22" t="n">
        <v>37257</v>
      </c>
      <c r="E65" s="23" t="n">
        <v>173761</v>
      </c>
      <c r="F65" s="23" t="n">
        <v>637</v>
      </c>
      <c r="G65" s="24" t="n">
        <f aca="false">E65-F65</f>
        <v>173124</v>
      </c>
      <c r="H65" s="25" t="n">
        <f aca="false">IF(G65&lt;0,0,G65/(31*1500*24))</f>
        <v>0.155129032258065</v>
      </c>
      <c r="I65" s="26" t="n">
        <v>0.807312687687688</v>
      </c>
      <c r="J65" s="27" t="n">
        <f aca="false">I65*(24*31)</f>
        <v>600.64063963964</v>
      </c>
      <c r="L65" s="7"/>
    </row>
    <row r="66" customFormat="false" ht="12.75" hidden="false" customHeight="false" outlineLevel="0" collapsed="false">
      <c r="A66" s="21" t="s">
        <v>16</v>
      </c>
      <c r="B66" s="21" t="n">
        <v>1</v>
      </c>
      <c r="C66" s="5" t="s">
        <v>72</v>
      </c>
      <c r="D66" s="22" t="n">
        <v>37257</v>
      </c>
      <c r="E66" s="23" t="n">
        <v>234230</v>
      </c>
      <c r="F66" s="23" t="n">
        <v>324</v>
      </c>
      <c r="G66" s="24" t="n">
        <f aca="false">E66-F66</f>
        <v>233906</v>
      </c>
      <c r="H66" s="25" t="n">
        <f aca="false">IF(G66&lt;0,0,G66/(31*1500*24))</f>
        <v>0.209593189964158</v>
      </c>
      <c r="I66" s="26" t="n">
        <v>0.95229954954955</v>
      </c>
      <c r="J66" s="27" t="n">
        <f aca="false">I66*(24*31)</f>
        <v>708.510864864865</v>
      </c>
      <c r="L66" s="7"/>
    </row>
    <row r="67" customFormat="false" ht="12.75" hidden="false" customHeight="false" outlineLevel="0" collapsed="false">
      <c r="A67" s="21" t="s">
        <v>16</v>
      </c>
      <c r="B67" s="21" t="n">
        <v>1</v>
      </c>
      <c r="C67" s="5" t="s">
        <v>73</v>
      </c>
      <c r="D67" s="22" t="n">
        <v>37257</v>
      </c>
      <c r="E67" s="23" t="n">
        <v>145130</v>
      </c>
      <c r="F67" s="23" t="n">
        <v>629</v>
      </c>
      <c r="G67" s="24" t="n">
        <f aca="false">E67-F67</f>
        <v>144501</v>
      </c>
      <c r="H67" s="25" t="n">
        <f aca="false">IF(G67&lt;0,0,G67/(31*1500*24))</f>
        <v>0.129481182795699</v>
      </c>
      <c r="I67" s="26" t="n">
        <v>0.896913663663664</v>
      </c>
      <c r="J67" s="27" t="n">
        <f aca="false">I67*(24*31)</f>
        <v>667.303765765766</v>
      </c>
      <c r="L67" s="7"/>
    </row>
    <row r="68" customFormat="false" ht="12.75" hidden="false" customHeight="false" outlineLevel="0" collapsed="false">
      <c r="A68" s="21" t="s">
        <v>16</v>
      </c>
      <c r="B68" s="21" t="n">
        <v>1</v>
      </c>
      <c r="C68" s="5" t="s">
        <v>74</v>
      </c>
      <c r="D68" s="22" t="n">
        <v>37257</v>
      </c>
      <c r="E68" s="23" t="n">
        <v>217488</v>
      </c>
      <c r="F68" s="23" t="n">
        <v>1116</v>
      </c>
      <c r="G68" s="24" t="n">
        <f aca="false">E68-F68</f>
        <v>216372</v>
      </c>
      <c r="H68" s="25" t="n">
        <f aca="false">IF(G68&lt;0,0,G68/(31*1500*24))</f>
        <v>0.193881720430108</v>
      </c>
      <c r="I68" s="26" t="n">
        <v>0.809627252252252</v>
      </c>
      <c r="J68" s="27" t="n">
        <f aca="false">I68*(24*31)</f>
        <v>602.362675675676</v>
      </c>
      <c r="L68" s="7"/>
    </row>
    <row r="69" customFormat="false" ht="12.75" hidden="false" customHeight="false" outlineLevel="0" collapsed="false">
      <c r="A69" s="21" t="s">
        <v>16</v>
      </c>
      <c r="B69" s="21" t="n">
        <v>1</v>
      </c>
      <c r="C69" s="5" t="s">
        <v>75</v>
      </c>
      <c r="D69" s="22" t="n">
        <v>37257</v>
      </c>
      <c r="E69" s="23" t="n">
        <v>177638</v>
      </c>
      <c r="F69" s="23" t="n">
        <v>445</v>
      </c>
      <c r="G69" s="24" t="n">
        <f aca="false">E69-F69</f>
        <v>177193</v>
      </c>
      <c r="H69" s="25" t="n">
        <f aca="false">IF(G69&lt;0,0,G69/(31*1500*24))</f>
        <v>0.158775089605735</v>
      </c>
      <c r="I69" s="26" t="n">
        <v>0.926019144144144</v>
      </c>
      <c r="J69" s="27" t="n">
        <f aca="false">I69*(24*31)</f>
        <v>688.958243243243</v>
      </c>
      <c r="L69" s="7"/>
    </row>
    <row r="70" customFormat="false" ht="12.75" hidden="false" customHeight="false" outlineLevel="0" collapsed="false">
      <c r="A70" s="21" t="s">
        <v>16</v>
      </c>
      <c r="B70" s="21" t="n">
        <v>1</v>
      </c>
      <c r="C70" s="5" t="s">
        <v>76</v>
      </c>
      <c r="D70" s="22" t="n">
        <v>37257</v>
      </c>
      <c r="E70" s="23" t="n">
        <v>194607</v>
      </c>
      <c r="F70" s="23" t="n">
        <v>504</v>
      </c>
      <c r="G70" s="24" t="n">
        <f aca="false">E70-F70</f>
        <v>194103</v>
      </c>
      <c r="H70" s="25" t="n">
        <f aca="false">IF(G70&lt;0,0,G70/(31*1500*24))</f>
        <v>0.173927419354839</v>
      </c>
      <c r="I70" s="26" t="n">
        <v>0.763626876876877</v>
      </c>
      <c r="J70" s="27" t="n">
        <f aca="false">I70*(24*31)</f>
        <v>568.138396396396</v>
      </c>
      <c r="L70" s="7"/>
    </row>
    <row r="71" customFormat="false" ht="12.75" hidden="false" customHeight="false" outlineLevel="0" collapsed="false">
      <c r="A71" s="21" t="s">
        <v>16</v>
      </c>
      <c r="B71" s="21" t="n">
        <v>1</v>
      </c>
      <c r="C71" s="5" t="s">
        <v>77</v>
      </c>
      <c r="D71" s="22" t="n">
        <v>37257</v>
      </c>
      <c r="E71" s="23" t="n">
        <v>217157</v>
      </c>
      <c r="F71" s="23" t="n">
        <v>197</v>
      </c>
      <c r="G71" s="24" t="n">
        <f aca="false">E71-F71</f>
        <v>216960</v>
      </c>
      <c r="H71" s="25" t="n">
        <f aca="false">IF(G71&lt;0,0,G71/(31*1500*24))</f>
        <v>0.194408602150538</v>
      </c>
      <c r="I71" s="26" t="n">
        <v>0.917501672439139</v>
      </c>
      <c r="J71" s="27" t="n">
        <f aca="false">I71*(24*31)</f>
        <v>682.62124429472</v>
      </c>
      <c r="L71" s="7"/>
    </row>
    <row r="72" customFormat="false" ht="12.75" hidden="false" customHeight="false" outlineLevel="0" collapsed="false">
      <c r="A72" s="21" t="s">
        <v>16</v>
      </c>
      <c r="B72" s="21" t="n">
        <v>1</v>
      </c>
      <c r="C72" s="5" t="s">
        <v>78</v>
      </c>
      <c r="D72" s="22" t="n">
        <v>37257</v>
      </c>
      <c r="E72" s="23" t="n">
        <v>212816</v>
      </c>
      <c r="F72" s="23" t="n">
        <v>537</v>
      </c>
      <c r="G72" s="24" t="n">
        <f aca="false">E72-F72</f>
        <v>212279</v>
      </c>
      <c r="H72" s="25" t="n">
        <f aca="false">IF(G72&lt;0,0,G72/(31*1500*24))</f>
        <v>0.190214157706093</v>
      </c>
      <c r="I72" s="26" t="n">
        <v>0.914024774774775</v>
      </c>
      <c r="J72" s="27" t="n">
        <f aca="false">I72*(24*31)</f>
        <v>680.034432432432</v>
      </c>
      <c r="L72" s="7"/>
    </row>
    <row r="73" customFormat="false" ht="12.75" hidden="false" customHeight="false" outlineLevel="0" collapsed="false">
      <c r="A73" s="21" t="s">
        <v>16</v>
      </c>
      <c r="B73" s="21" t="n">
        <v>1</v>
      </c>
      <c r="C73" s="5" t="s">
        <v>79</v>
      </c>
      <c r="D73" s="22" t="n">
        <v>37257</v>
      </c>
      <c r="E73" s="23" t="n">
        <v>247870</v>
      </c>
      <c r="F73" s="23" t="n">
        <v>971</v>
      </c>
      <c r="G73" s="24" t="n">
        <f aca="false">E73-F73</f>
        <v>246899</v>
      </c>
      <c r="H73" s="25" t="n">
        <f aca="false">IF(G73&lt;0,0,G73/(31*1500*24))</f>
        <v>0.221235663082437</v>
      </c>
      <c r="I73" s="26" t="n">
        <v>0.856606981981982</v>
      </c>
      <c r="J73" s="27" t="n">
        <f aca="false">I73*(24*31)</f>
        <v>637.315594594595</v>
      </c>
      <c r="L73" s="7"/>
    </row>
    <row r="74" customFormat="false" ht="12.75" hidden="false" customHeight="false" outlineLevel="0" collapsed="false">
      <c r="A74" s="21" t="s">
        <v>16</v>
      </c>
      <c r="B74" s="21" t="n">
        <v>1</v>
      </c>
      <c r="C74" s="5" t="s">
        <v>80</v>
      </c>
      <c r="D74" s="22" t="n">
        <v>37257</v>
      </c>
      <c r="E74" s="23" t="n">
        <v>235307</v>
      </c>
      <c r="F74" s="23" t="n">
        <v>1044</v>
      </c>
      <c r="G74" s="24" t="n">
        <f aca="false">E74-F74</f>
        <v>234263</v>
      </c>
      <c r="H74" s="25" t="n">
        <f aca="false">IF(G74&lt;0,0,G74/(31*1500*24))</f>
        <v>0.209913082437276</v>
      </c>
      <c r="I74" s="26" t="n">
        <v>0.682076951951952</v>
      </c>
      <c r="J74" s="27" t="n">
        <f aca="false">I74*(24*31)</f>
        <v>507.465252252252</v>
      </c>
      <c r="L74" s="7"/>
    </row>
    <row r="75" customFormat="false" ht="12.75" hidden="false" customHeight="false" outlineLevel="0" collapsed="false">
      <c r="A75" s="21" t="s">
        <v>16</v>
      </c>
      <c r="B75" s="21" t="n">
        <v>1</v>
      </c>
      <c r="C75" s="5" t="s">
        <v>81</v>
      </c>
      <c r="D75" s="22" t="n">
        <v>37257</v>
      </c>
      <c r="E75" s="23" t="n">
        <v>245600</v>
      </c>
      <c r="F75" s="23"/>
      <c r="G75" s="24" t="n">
        <f aca="false">E75-F75</f>
        <v>245600</v>
      </c>
      <c r="H75" s="25" t="n">
        <f aca="false">IF(G75&lt;0,0,G75/(31*1500*24))</f>
        <v>0.220071684587814</v>
      </c>
      <c r="I75" s="26"/>
      <c r="J75" s="27" t="n">
        <f aca="false">I75*(24*31)</f>
        <v>0</v>
      </c>
      <c r="L75" s="7"/>
    </row>
    <row r="76" customFormat="false" ht="12.75" hidden="false" customHeight="false" outlineLevel="0" collapsed="false">
      <c r="A76" s="21" t="s">
        <v>16</v>
      </c>
      <c r="B76" s="21" t="n">
        <v>1</v>
      </c>
      <c r="C76" s="5" t="s">
        <v>82</v>
      </c>
      <c r="D76" s="22" t="n">
        <v>37257</v>
      </c>
      <c r="E76" s="23" t="n">
        <v>228434</v>
      </c>
      <c r="F76" s="23" t="n">
        <v>1081</v>
      </c>
      <c r="G76" s="24" t="n">
        <f aca="false">E76-F76</f>
        <v>227353</v>
      </c>
      <c r="H76" s="25" t="n">
        <f aca="false">IF(G76&lt;0,0,G76/(31*1500*24))</f>
        <v>0.203721326164875</v>
      </c>
      <c r="I76" s="26" t="n">
        <v>0.779873498498499</v>
      </c>
      <c r="J76" s="27" t="n">
        <f aca="false">I76*(24*31)</f>
        <v>580.225882882883</v>
      </c>
      <c r="L76" s="7"/>
    </row>
    <row r="77" customFormat="false" ht="12.75" hidden="false" customHeight="false" outlineLevel="0" collapsed="false">
      <c r="A77" s="21" t="s">
        <v>16</v>
      </c>
      <c r="B77" s="21" t="n">
        <v>1</v>
      </c>
      <c r="C77" s="5" t="s">
        <v>83</v>
      </c>
      <c r="D77" s="22" t="n">
        <v>37257</v>
      </c>
      <c r="E77" s="23" t="n">
        <v>222299</v>
      </c>
      <c r="F77" s="23" t="n">
        <v>351</v>
      </c>
      <c r="G77" s="24" t="n">
        <f aca="false">E77-F77</f>
        <v>221948</v>
      </c>
      <c r="H77" s="25" t="n">
        <f aca="false">IF(G77&lt;0,0,G77/(31*1500*24))</f>
        <v>0.198878136200717</v>
      </c>
      <c r="I77" s="26" t="n">
        <v>0.986607732732733</v>
      </c>
      <c r="J77" s="27" t="n">
        <f aca="false">I77*(24*31)</f>
        <v>734.036153153153</v>
      </c>
      <c r="L77" s="7"/>
    </row>
    <row r="78" customFormat="false" ht="12.75" hidden="false" customHeight="false" outlineLevel="0" collapsed="false">
      <c r="A78" s="21" t="s">
        <v>16</v>
      </c>
      <c r="B78" s="21" t="n">
        <v>1</v>
      </c>
      <c r="C78" s="5" t="s">
        <v>84</v>
      </c>
      <c r="D78" s="22" t="n">
        <v>37257</v>
      </c>
      <c r="E78" s="23" t="n">
        <v>217782</v>
      </c>
      <c r="F78" s="23" t="n">
        <v>1292</v>
      </c>
      <c r="G78" s="24" t="n">
        <f aca="false">E78-F78</f>
        <v>216490</v>
      </c>
      <c r="H78" s="25" t="n">
        <f aca="false">IF(G78&lt;0,0,G78/(31*1500*24))</f>
        <v>0.193987455197133</v>
      </c>
      <c r="I78" s="26" t="n">
        <v>0.79689039039039</v>
      </c>
      <c r="J78" s="27" t="n">
        <f aca="false">I78*(24*31)</f>
        <v>592.88645045045</v>
      </c>
      <c r="L78" s="7"/>
    </row>
    <row r="79" customFormat="false" ht="12.75" hidden="false" customHeight="false" outlineLevel="0" collapsed="false">
      <c r="A79" s="21" t="s">
        <v>16</v>
      </c>
      <c r="B79" s="21" t="n">
        <v>1</v>
      </c>
      <c r="C79" s="5" t="s">
        <v>85</v>
      </c>
      <c r="D79" s="22" t="n">
        <v>37257</v>
      </c>
      <c r="E79" s="23" t="n">
        <v>231740</v>
      </c>
      <c r="F79" s="23" t="n">
        <v>656</v>
      </c>
      <c r="G79" s="24" t="n">
        <f aca="false">E79-F79</f>
        <v>231084</v>
      </c>
      <c r="H79" s="25" t="n">
        <f aca="false">IF(G79&lt;0,0,G79/(31*1500*24))</f>
        <v>0.207064516129032</v>
      </c>
      <c r="I79" s="26" t="n">
        <v>0.851671921921922</v>
      </c>
      <c r="J79" s="27" t="n">
        <f aca="false">I79*(24*31)</f>
        <v>633.64390990991</v>
      </c>
      <c r="L79" s="7"/>
    </row>
    <row r="80" customFormat="false" ht="12.75" hidden="false" customHeight="false" outlineLevel="0" collapsed="false">
      <c r="A80" s="21" t="s">
        <v>16</v>
      </c>
      <c r="B80" s="21" t="n">
        <v>1</v>
      </c>
      <c r="C80" s="5" t="s">
        <v>86</v>
      </c>
      <c r="D80" s="22" t="n">
        <v>37257</v>
      </c>
      <c r="E80" s="23" t="n">
        <v>214838</v>
      </c>
      <c r="F80" s="23" t="n">
        <v>458</v>
      </c>
      <c r="G80" s="24" t="n">
        <f aca="false">E80-F80</f>
        <v>214380</v>
      </c>
      <c r="H80" s="25" t="n">
        <f aca="false">IF(G80&lt;0,0,G80/(31*1500*24))</f>
        <v>0.192096774193548</v>
      </c>
      <c r="I80" s="26" t="n">
        <v>0.768099099099099</v>
      </c>
      <c r="J80" s="27" t="n">
        <f aca="false">I80*(24*31)</f>
        <v>571.46572972973</v>
      </c>
      <c r="L80" s="7"/>
    </row>
    <row r="81" customFormat="false" ht="12.75" hidden="false" customHeight="false" outlineLevel="0" collapsed="false">
      <c r="A81" s="21" t="s">
        <v>16</v>
      </c>
      <c r="B81" s="21" t="n">
        <v>1</v>
      </c>
      <c r="C81" s="5" t="s">
        <v>87</v>
      </c>
      <c r="D81" s="22" t="n">
        <v>37257</v>
      </c>
      <c r="E81" s="23" t="n">
        <v>175487</v>
      </c>
      <c r="F81" s="23" t="n">
        <v>1391</v>
      </c>
      <c r="G81" s="24" t="n">
        <f aca="false">E81-F81</f>
        <v>174096</v>
      </c>
      <c r="H81" s="25" t="n">
        <f aca="false">IF(G81&lt;0,0,G81/(31*1500*24))</f>
        <v>0.156</v>
      </c>
      <c r="I81" s="26" t="n">
        <v>0.766420045045045</v>
      </c>
      <c r="J81" s="27" t="n">
        <f aca="false">I81*(24*31)</f>
        <v>570.216513513514</v>
      </c>
      <c r="L81" s="7"/>
    </row>
    <row r="82" customFormat="false" ht="12.75" hidden="false" customHeight="false" outlineLevel="0" collapsed="false">
      <c r="A82" s="21" t="s">
        <v>16</v>
      </c>
      <c r="B82" s="21" t="n">
        <v>1</v>
      </c>
      <c r="C82" s="5" t="s">
        <v>88</v>
      </c>
      <c r="D82" s="22" t="n">
        <v>37257</v>
      </c>
      <c r="E82" s="23" t="n">
        <v>207314</v>
      </c>
      <c r="F82" s="23" t="n">
        <v>1018</v>
      </c>
      <c r="G82" s="24" t="n">
        <f aca="false">E82-F82</f>
        <v>206296</v>
      </c>
      <c r="H82" s="25" t="n">
        <f aca="false">IF(G82&lt;0,0,G82/(31*1500*24))</f>
        <v>0.184853046594982</v>
      </c>
      <c r="I82" s="26" t="n">
        <v>0.721232732732733</v>
      </c>
      <c r="J82" s="27" t="n">
        <f aca="false">I82*(24*31)</f>
        <v>536.597153153153</v>
      </c>
      <c r="L82" s="7"/>
    </row>
    <row r="83" customFormat="false" ht="12.75" hidden="false" customHeight="false" outlineLevel="0" collapsed="false">
      <c r="A83" s="21" t="s">
        <v>16</v>
      </c>
      <c r="B83" s="21" t="n">
        <v>1</v>
      </c>
      <c r="C83" s="5" t="s">
        <v>89</v>
      </c>
      <c r="D83" s="22" t="n">
        <v>37257</v>
      </c>
      <c r="E83" s="23" t="n">
        <v>191862</v>
      </c>
      <c r="F83" s="23"/>
      <c r="G83" s="24" t="n">
        <f aca="false">E83-F83</f>
        <v>191862</v>
      </c>
      <c r="H83" s="25" t="n">
        <f aca="false">IF(G83&lt;0,0,G83/(31*1500*24))</f>
        <v>0.17191935483871</v>
      </c>
      <c r="I83" s="26"/>
      <c r="J83" s="27" t="n">
        <f aca="false">I83*(24*31)</f>
        <v>0</v>
      </c>
      <c r="L83" s="7"/>
    </row>
    <row r="84" customFormat="false" ht="12.75" hidden="false" customHeight="false" outlineLevel="0" collapsed="false">
      <c r="A84" s="21" t="s">
        <v>16</v>
      </c>
      <c r="B84" s="21" t="n">
        <v>1</v>
      </c>
      <c r="C84" s="5" t="s">
        <v>90</v>
      </c>
      <c r="D84" s="22" t="n">
        <v>37257</v>
      </c>
      <c r="E84" s="23" t="n">
        <v>242904</v>
      </c>
      <c r="F84" s="23" t="n">
        <v>609</v>
      </c>
      <c r="G84" s="24" t="n">
        <f aca="false">E84-F84</f>
        <v>242295</v>
      </c>
      <c r="H84" s="25" t="n">
        <f aca="false">IF(G84&lt;0,0,G84/(31*1500*24))</f>
        <v>0.217110215053763</v>
      </c>
      <c r="I84" s="26" t="n">
        <v>0.769102852852853</v>
      </c>
      <c r="J84" s="27" t="n">
        <f aca="false">I84*(24*31)</f>
        <v>572.212522522523</v>
      </c>
      <c r="L84" s="7"/>
    </row>
    <row r="85" customFormat="false" ht="12.75" hidden="false" customHeight="false" outlineLevel="0" collapsed="false">
      <c r="A85" s="21" t="s">
        <v>16</v>
      </c>
      <c r="B85" s="21" t="n">
        <v>1</v>
      </c>
      <c r="C85" s="5" t="s">
        <v>91</v>
      </c>
      <c r="D85" s="22" t="n">
        <v>37257</v>
      </c>
      <c r="E85" s="23" t="n">
        <v>178144</v>
      </c>
      <c r="F85" s="23" t="n">
        <v>396</v>
      </c>
      <c r="G85" s="24" t="n">
        <f aca="false">E85-F85</f>
        <v>177748</v>
      </c>
      <c r="H85" s="25" t="n">
        <f aca="false">IF(G85&lt;0,0,G85/(31*1500*24))</f>
        <v>0.159272401433692</v>
      </c>
      <c r="I85" s="26" t="n">
        <v>0.898828828828829</v>
      </c>
      <c r="J85" s="27" t="n">
        <f aca="false">I85*(24*31)</f>
        <v>668.728648648649</v>
      </c>
      <c r="L85" s="7"/>
    </row>
    <row r="86" customFormat="false" ht="12.75" hidden="false" customHeight="false" outlineLevel="0" collapsed="false">
      <c r="A86" s="21" t="s">
        <v>16</v>
      </c>
      <c r="B86" s="21" t="n">
        <v>1</v>
      </c>
      <c r="C86" s="5" t="s">
        <v>92</v>
      </c>
      <c r="D86" s="22" t="n">
        <v>37257</v>
      </c>
      <c r="E86" s="23" t="n">
        <v>223313</v>
      </c>
      <c r="F86" s="23" t="n">
        <v>1096</v>
      </c>
      <c r="G86" s="24" t="n">
        <f aca="false">E86-F86</f>
        <v>222217</v>
      </c>
      <c r="H86" s="25" t="n">
        <f aca="false">IF(G86&lt;0,0,G86/(31*1500*24))</f>
        <v>0.19911917562724</v>
      </c>
      <c r="I86" s="26" t="n">
        <v>0.559216591591592</v>
      </c>
      <c r="J86" s="27" t="n">
        <f aca="false">I86*(24*31)</f>
        <v>416.057144144144</v>
      </c>
      <c r="L86" s="7"/>
    </row>
    <row r="87" customFormat="false" ht="12.75" hidden="false" customHeight="false" outlineLevel="0" collapsed="false">
      <c r="A87" s="21" t="s">
        <v>16</v>
      </c>
      <c r="B87" s="21" t="n">
        <v>1</v>
      </c>
      <c r="C87" s="5" t="s">
        <v>93</v>
      </c>
      <c r="D87" s="22" t="n">
        <v>37257</v>
      </c>
      <c r="E87" s="23" t="n">
        <v>231124</v>
      </c>
      <c r="F87" s="23" t="n">
        <v>1244</v>
      </c>
      <c r="G87" s="24" t="n">
        <f aca="false">E87-F87</f>
        <v>229880</v>
      </c>
      <c r="H87" s="25" t="n">
        <f aca="false">IF(G87&lt;0,0,G87/(31*1500*24))</f>
        <v>0.205985663082437</v>
      </c>
      <c r="I87" s="26" t="n">
        <v>0.51158033033033</v>
      </c>
      <c r="J87" s="27" t="n">
        <f aca="false">I87*(24*31)</f>
        <v>380.615765765766</v>
      </c>
      <c r="L87" s="7"/>
    </row>
    <row r="88" customFormat="false" ht="12.75" hidden="false" customHeight="false" outlineLevel="0" collapsed="false">
      <c r="A88" s="21" t="s">
        <v>16</v>
      </c>
      <c r="B88" s="21" t="n">
        <v>1</v>
      </c>
      <c r="C88" s="5" t="s">
        <v>94</v>
      </c>
      <c r="D88" s="22" t="n">
        <v>37257</v>
      </c>
      <c r="E88" s="23" t="n">
        <v>179137</v>
      </c>
      <c r="F88" s="23" t="n">
        <v>460</v>
      </c>
      <c r="G88" s="24" t="n">
        <f aca="false">E88-F88</f>
        <v>178677</v>
      </c>
      <c r="H88" s="25" t="n">
        <f aca="false">IF(G88&lt;0,0,G88/(31*1500*24))</f>
        <v>0.160104838709677</v>
      </c>
      <c r="I88" s="26" t="n">
        <v>0.92998536036036</v>
      </c>
      <c r="J88" s="27" t="n">
        <f aca="false">I88*(24*31)</f>
        <v>691.909108108108</v>
      </c>
      <c r="L88" s="7"/>
    </row>
    <row r="89" customFormat="false" ht="12.75" hidden="false" customHeight="false" outlineLevel="0" collapsed="false">
      <c r="A89" s="21" t="s">
        <v>16</v>
      </c>
      <c r="B89" s="21" t="n">
        <v>1</v>
      </c>
      <c r="C89" s="5" t="s">
        <v>95</v>
      </c>
      <c r="D89" s="22" t="n">
        <v>37257</v>
      </c>
      <c r="E89" s="23" t="n">
        <v>253626</v>
      </c>
      <c r="F89" s="23" t="n">
        <v>635</v>
      </c>
      <c r="G89" s="24" t="n">
        <f aca="false">E89-F89</f>
        <v>252991</v>
      </c>
      <c r="H89" s="25" t="n">
        <f aca="false">IF(G89&lt;0,0,G89/(31*1500*24))</f>
        <v>0.226694444444444</v>
      </c>
      <c r="I89" s="26" t="n">
        <v>0.81896996996997</v>
      </c>
      <c r="J89" s="27" t="n">
        <f aca="false">I89*(24*31)</f>
        <v>609.313657657658</v>
      </c>
      <c r="L89" s="7"/>
    </row>
    <row r="90" customFormat="false" ht="12.75" hidden="false" customHeight="false" outlineLevel="0" collapsed="false">
      <c r="A90" s="21" t="s">
        <v>16</v>
      </c>
      <c r="B90" s="21" t="n">
        <v>1</v>
      </c>
      <c r="C90" s="5" t="s">
        <v>96</v>
      </c>
      <c r="D90" s="22" t="n">
        <v>37257</v>
      </c>
      <c r="E90" s="23" t="n">
        <v>166051</v>
      </c>
      <c r="F90" s="23" t="n">
        <v>991</v>
      </c>
      <c r="G90" s="24" t="n">
        <f aca="false">E90-F90</f>
        <v>165060</v>
      </c>
      <c r="H90" s="25" t="n">
        <f aca="false">IF(G90&lt;0,0,G90/(31*1500*24))</f>
        <v>0.147903225806452</v>
      </c>
      <c r="I90" s="26" t="n">
        <v>0.661131381381381</v>
      </c>
      <c r="J90" s="27" t="n">
        <f aca="false">I90*(24*31)</f>
        <v>491.881747747748</v>
      </c>
      <c r="L90" s="7"/>
    </row>
    <row r="91" customFormat="false" ht="12.75" hidden="false" customHeight="false" outlineLevel="0" collapsed="false">
      <c r="A91" s="21" t="s">
        <v>16</v>
      </c>
      <c r="B91" s="21" t="n">
        <v>1</v>
      </c>
      <c r="C91" s="5" t="s">
        <v>97</v>
      </c>
      <c r="D91" s="22" t="n">
        <v>37257</v>
      </c>
      <c r="E91" s="23" t="n">
        <v>232603</v>
      </c>
      <c r="F91" s="23" t="n">
        <v>429</v>
      </c>
      <c r="G91" s="24" t="n">
        <f aca="false">E91-F91</f>
        <v>232174</v>
      </c>
      <c r="H91" s="25" t="n">
        <f aca="false">IF(G91&lt;0,0,G91/(31*1500*24))</f>
        <v>0.208041218637993</v>
      </c>
      <c r="I91" s="26" t="n">
        <v>0.861753753753754</v>
      </c>
      <c r="J91" s="27" t="n">
        <f aca="false">I91*(24*31)</f>
        <v>641.144792792793</v>
      </c>
      <c r="L91" s="7"/>
    </row>
    <row r="92" customFormat="false" ht="12.75" hidden="false" customHeight="false" outlineLevel="0" collapsed="false">
      <c r="A92" s="21" t="s">
        <v>16</v>
      </c>
      <c r="B92" s="21" t="n">
        <v>1</v>
      </c>
      <c r="C92" s="5" t="s">
        <v>98</v>
      </c>
      <c r="D92" s="22" t="n">
        <v>37257</v>
      </c>
      <c r="E92" s="23" t="n">
        <v>255983</v>
      </c>
      <c r="F92" s="23" t="n">
        <v>676</v>
      </c>
      <c r="G92" s="24" t="n">
        <f aca="false">E92-F92</f>
        <v>255307</v>
      </c>
      <c r="H92" s="25" t="n">
        <f aca="false">IF(G92&lt;0,0,G92/(31*1500*24))</f>
        <v>0.228769713261649</v>
      </c>
      <c r="I92" s="26" t="n">
        <v>0.681971846846847</v>
      </c>
      <c r="J92" s="27" t="n">
        <f aca="false">I92*(24*31)</f>
        <v>507.387054054054</v>
      </c>
      <c r="L92" s="7"/>
    </row>
    <row r="93" customFormat="false" ht="12.75" hidden="false" customHeight="false" outlineLevel="0" collapsed="false">
      <c r="A93" s="21" t="s">
        <v>16</v>
      </c>
      <c r="B93" s="21" t="n">
        <v>1</v>
      </c>
      <c r="C93" s="5" t="s">
        <v>99</v>
      </c>
      <c r="D93" s="22" t="n">
        <v>37257</v>
      </c>
      <c r="E93" s="23" t="n">
        <v>216998</v>
      </c>
      <c r="F93" s="23" t="n">
        <v>577</v>
      </c>
      <c r="G93" s="24" t="n">
        <f aca="false">E93-F93</f>
        <v>216421</v>
      </c>
      <c r="H93" s="25" t="n">
        <f aca="false">IF(G93&lt;0,0,G93/(31*1500*24))</f>
        <v>0.193925627240143</v>
      </c>
      <c r="I93" s="26" t="n">
        <v>0.888325825825826</v>
      </c>
      <c r="J93" s="27" t="n">
        <f aca="false">I93*(24*31)</f>
        <v>660.914414414414</v>
      </c>
      <c r="L93" s="7"/>
    </row>
    <row r="94" customFormat="false" ht="12.75" hidden="false" customHeight="false" outlineLevel="0" collapsed="false">
      <c r="A94" s="21" t="s">
        <v>16</v>
      </c>
      <c r="B94" s="21" t="n">
        <v>1</v>
      </c>
      <c r="C94" s="5" t="s">
        <v>100</v>
      </c>
      <c r="D94" s="22" t="n">
        <v>37257</v>
      </c>
      <c r="E94" s="23" t="n">
        <v>136176</v>
      </c>
      <c r="F94" s="23" t="n">
        <v>546</v>
      </c>
      <c r="G94" s="24" t="n">
        <f aca="false">E94-F94</f>
        <v>135630</v>
      </c>
      <c r="H94" s="25" t="n">
        <f aca="false">IF(G94&lt;0,0,G94/(31*1500*24))</f>
        <v>0.121532258064516</v>
      </c>
      <c r="I94" s="26" t="n">
        <v>0.908057432432432</v>
      </c>
      <c r="J94" s="27" t="n">
        <f aca="false">I94*(24*31)</f>
        <v>675.59472972973</v>
      </c>
      <c r="L94" s="7"/>
    </row>
    <row r="95" customFormat="false" ht="12.75" hidden="false" customHeight="false" outlineLevel="0" collapsed="false">
      <c r="A95" s="21" t="s">
        <v>16</v>
      </c>
      <c r="B95" s="21" t="n">
        <v>1</v>
      </c>
      <c r="C95" s="5" t="s">
        <v>101</v>
      </c>
      <c r="D95" s="22" t="n">
        <v>37257</v>
      </c>
      <c r="E95" s="23" t="n">
        <v>129445</v>
      </c>
      <c r="F95" s="23" t="n">
        <v>943</v>
      </c>
      <c r="G95" s="29" t="n">
        <f aca="false">E95-F95</f>
        <v>128502</v>
      </c>
      <c r="H95" s="30" t="n">
        <f aca="false">IF(G95&lt;0,0,G95/(31*1500*24))</f>
        <v>0.115145161290323</v>
      </c>
      <c r="I95" s="26" t="n">
        <v>0.822683183183183</v>
      </c>
      <c r="J95" s="27" t="n">
        <f aca="false">I95*(24*31)</f>
        <v>612.076288288288</v>
      </c>
      <c r="L95" s="7"/>
    </row>
    <row r="96" customFormat="false" ht="12.75" hidden="false" customHeight="false" outlineLevel="0" collapsed="false">
      <c r="A96" s="21" t="s">
        <v>16</v>
      </c>
      <c r="B96" s="21" t="n">
        <v>1</v>
      </c>
      <c r="C96" s="5" t="s">
        <v>102</v>
      </c>
      <c r="D96" s="22" t="n">
        <v>37257</v>
      </c>
      <c r="E96" s="23" t="n">
        <v>278531</v>
      </c>
      <c r="F96" s="23" t="n">
        <v>1052</v>
      </c>
      <c r="G96" s="24" t="n">
        <f aca="false">E96-F96</f>
        <v>277479</v>
      </c>
      <c r="H96" s="25" t="n">
        <f aca="false">IF(G96&lt;0,0,G96/(31*1500*24))</f>
        <v>0.248637096774194</v>
      </c>
      <c r="I96" s="26" t="n">
        <v>0.762544294294294</v>
      </c>
      <c r="J96" s="27" t="n">
        <f aca="false">I96*(24*31)</f>
        <v>567.332954954955</v>
      </c>
      <c r="L96" s="7"/>
    </row>
    <row r="97" customFormat="false" ht="12.75" hidden="false" customHeight="false" outlineLevel="0" collapsed="false">
      <c r="A97" s="21" t="s">
        <v>16</v>
      </c>
      <c r="B97" s="21" t="n">
        <v>1</v>
      </c>
      <c r="C97" s="5" t="s">
        <v>103</v>
      </c>
      <c r="D97" s="22" t="n">
        <v>37257</v>
      </c>
      <c r="E97" s="23" t="n">
        <v>239213</v>
      </c>
      <c r="F97" s="23" t="n">
        <v>1055</v>
      </c>
      <c r="G97" s="24" t="n">
        <f aca="false">E97-F97</f>
        <v>238158</v>
      </c>
      <c r="H97" s="25" t="n">
        <f aca="false">IF(G97&lt;0,0,G97/(31*1500*24))</f>
        <v>0.213403225806452</v>
      </c>
      <c r="I97" s="26" t="n">
        <v>0.64746996996997</v>
      </c>
      <c r="J97" s="27" t="n">
        <f aca="false">I97*(24*31)</f>
        <v>481.717657657658</v>
      </c>
      <c r="L97" s="7"/>
    </row>
    <row r="98" customFormat="false" ht="12.75" hidden="false" customHeight="false" outlineLevel="0" collapsed="false">
      <c r="A98" s="21" t="s">
        <v>16</v>
      </c>
      <c r="B98" s="21" t="n">
        <v>1</v>
      </c>
      <c r="C98" s="5" t="s">
        <v>104</v>
      </c>
      <c r="D98" s="22" t="n">
        <v>37257</v>
      </c>
      <c r="E98" s="23" t="n">
        <v>298642</v>
      </c>
      <c r="F98" s="23" t="n">
        <v>610</v>
      </c>
      <c r="G98" s="24" t="n">
        <f aca="false">E98-F98</f>
        <v>298032</v>
      </c>
      <c r="H98" s="25" t="n">
        <f aca="false">IF(G98&lt;0,0,G98/(31*1500*24))</f>
        <v>0.26705376344086</v>
      </c>
      <c r="I98" s="26" t="n">
        <v>0.860575450450451</v>
      </c>
      <c r="J98" s="27" t="n">
        <f aca="false">I98*(24*31)</f>
        <v>640.268135135135</v>
      </c>
      <c r="L98" s="7"/>
    </row>
    <row r="99" customFormat="false" ht="12.75" hidden="false" customHeight="false" outlineLevel="0" collapsed="false">
      <c r="A99" s="21" t="s">
        <v>16</v>
      </c>
      <c r="B99" s="21" t="n">
        <v>1</v>
      </c>
      <c r="C99" s="5" t="s">
        <v>105</v>
      </c>
      <c r="D99" s="22" t="n">
        <v>37257</v>
      </c>
      <c r="E99" s="23" t="n">
        <v>282934</v>
      </c>
      <c r="F99" s="23" t="n">
        <v>653</v>
      </c>
      <c r="G99" s="24" t="n">
        <f aca="false">E99-F99</f>
        <v>282281</v>
      </c>
      <c r="H99" s="25" t="n">
        <f aca="false">IF(G99&lt;0,0,G99/(31*1500*24))</f>
        <v>0.252939964157706</v>
      </c>
      <c r="I99" s="26" t="n">
        <v>0.877170045045045</v>
      </c>
      <c r="J99" s="27" t="n">
        <f aca="false">I99*(24*31)</f>
        <v>652.614513513514</v>
      </c>
      <c r="L99" s="7"/>
    </row>
    <row r="100" customFormat="false" ht="12.75" hidden="false" customHeight="false" outlineLevel="0" collapsed="false">
      <c r="A100" s="21" t="s">
        <v>16</v>
      </c>
      <c r="B100" s="21" t="n">
        <v>1</v>
      </c>
      <c r="C100" s="5" t="s">
        <v>106</v>
      </c>
      <c r="D100" s="22" t="n">
        <v>37257</v>
      </c>
      <c r="E100" s="23" t="n">
        <v>286804</v>
      </c>
      <c r="F100" s="23" t="n">
        <v>887</v>
      </c>
      <c r="G100" s="24" t="n">
        <f aca="false">E100-F100</f>
        <v>285917</v>
      </c>
      <c r="H100" s="25" t="n">
        <f aca="false">IF(G100&lt;0,0,G100/(31*1500*24))</f>
        <v>0.256198028673835</v>
      </c>
      <c r="I100" s="26" t="n">
        <v>0.844480105105105</v>
      </c>
      <c r="J100" s="27" t="n">
        <f aca="false">I100*(24*31)</f>
        <v>628.293198198198</v>
      </c>
      <c r="L100" s="7"/>
    </row>
    <row r="101" customFormat="false" ht="12.75" hidden="false" customHeight="false" outlineLevel="0" collapsed="false">
      <c r="A101" s="21" t="s">
        <v>16</v>
      </c>
      <c r="B101" s="21" t="n">
        <v>1</v>
      </c>
      <c r="C101" s="5" t="s">
        <v>107</v>
      </c>
      <c r="D101" s="22" t="n">
        <v>37257</v>
      </c>
      <c r="E101" s="23" t="n">
        <v>318212</v>
      </c>
      <c r="F101" s="23" t="n">
        <v>565</v>
      </c>
      <c r="G101" s="24" t="n">
        <f aca="false">E101-F101</f>
        <v>317647</v>
      </c>
      <c r="H101" s="25" t="n">
        <f aca="false">IF(G101&lt;0,0,G101/(31*1500*24))</f>
        <v>0.284629928315412</v>
      </c>
      <c r="I101" s="26" t="n">
        <v>0.797480855855856</v>
      </c>
      <c r="J101" s="27" t="n">
        <f aca="false">I101*(24*31)</f>
        <v>593.325756756757</v>
      </c>
      <c r="L101" s="7"/>
    </row>
    <row r="102" customFormat="false" ht="12.75" hidden="false" customHeight="false" outlineLevel="0" collapsed="false">
      <c r="A102" s="21" t="s">
        <v>16</v>
      </c>
      <c r="B102" s="21" t="n">
        <v>1</v>
      </c>
      <c r="C102" s="5" t="s">
        <v>108</v>
      </c>
      <c r="D102" s="22" t="n">
        <v>37257</v>
      </c>
      <c r="E102" s="23" t="n">
        <v>181104</v>
      </c>
      <c r="F102" s="23" t="n">
        <v>510</v>
      </c>
      <c r="G102" s="24" t="n">
        <f aca="false">E102-F102</f>
        <v>180594</v>
      </c>
      <c r="H102" s="25" t="n">
        <f aca="false">IF(G102&lt;0,0,G102/(31*1500*24))</f>
        <v>0.161822580645161</v>
      </c>
      <c r="I102" s="26" t="n">
        <v>0.831382507507508</v>
      </c>
      <c r="J102" s="27" t="n">
        <f aca="false">I102*(24*31)</f>
        <v>618.548585585586</v>
      </c>
      <c r="L102" s="7"/>
    </row>
    <row r="103" customFormat="false" ht="12.75" hidden="false" customHeight="false" outlineLevel="0" collapsed="false">
      <c r="A103" s="21" t="s">
        <v>16</v>
      </c>
      <c r="B103" s="21" t="n">
        <v>1</v>
      </c>
      <c r="C103" s="5" t="s">
        <v>109</v>
      </c>
      <c r="D103" s="22" t="n">
        <v>37257</v>
      </c>
      <c r="E103" s="23" t="n">
        <v>196699</v>
      </c>
      <c r="F103" s="23" t="n">
        <v>685</v>
      </c>
      <c r="G103" s="24" t="n">
        <f aca="false">E103-F103</f>
        <v>196014</v>
      </c>
      <c r="H103" s="25" t="n">
        <f aca="false">IF(G103&lt;0,0,G103/(31*1500*24))</f>
        <v>0.175639784946237</v>
      </c>
      <c r="I103" s="26" t="n">
        <v>0.785179429429429</v>
      </c>
      <c r="J103" s="27" t="n">
        <f aca="false">I103*(24*31)</f>
        <v>584.173495495495</v>
      </c>
      <c r="L103" s="7"/>
    </row>
    <row r="104" customFormat="false" ht="12.75" hidden="false" customHeight="false" outlineLevel="0" collapsed="false">
      <c r="A104" s="21" t="s">
        <v>16</v>
      </c>
      <c r="B104" s="21" t="n">
        <v>1</v>
      </c>
      <c r="C104" s="5" t="s">
        <v>110</v>
      </c>
      <c r="D104" s="22" t="n">
        <v>37257</v>
      </c>
      <c r="E104" s="23" t="n">
        <v>199353</v>
      </c>
      <c r="F104" s="23" t="n">
        <v>939</v>
      </c>
      <c r="G104" s="24" t="n">
        <f aca="false">E104-F104</f>
        <v>198414</v>
      </c>
      <c r="H104" s="25" t="n">
        <f aca="false">IF(G104&lt;0,0,G104/(31*1500*24))</f>
        <v>0.177790322580645</v>
      </c>
      <c r="I104" s="26" t="n">
        <v>0.711149399399399</v>
      </c>
      <c r="J104" s="27" t="n">
        <f aca="false">I104*(24*31)</f>
        <v>529.095153153153</v>
      </c>
      <c r="L104" s="7"/>
    </row>
    <row r="105" customFormat="false" ht="12.75" hidden="false" customHeight="false" outlineLevel="0" collapsed="false">
      <c r="A105" s="21" t="s">
        <v>16</v>
      </c>
      <c r="B105" s="21" t="n">
        <v>1</v>
      </c>
      <c r="C105" s="5" t="s">
        <v>111</v>
      </c>
      <c r="D105" s="22" t="n">
        <v>37257</v>
      </c>
      <c r="E105" s="23" t="n">
        <v>249741</v>
      </c>
      <c r="F105" s="23" t="n">
        <v>1160</v>
      </c>
      <c r="G105" s="24" t="n">
        <f aca="false">E105-F105</f>
        <v>248581</v>
      </c>
      <c r="H105" s="25" t="n">
        <f aca="false">IF(G105&lt;0,0,G105/(31*1500*24))</f>
        <v>0.222742831541219</v>
      </c>
      <c r="I105" s="26" t="n">
        <v>0.627895645645646</v>
      </c>
      <c r="J105" s="27" t="n">
        <f aca="false">I105*(24*31)</f>
        <v>467.15436036036</v>
      </c>
      <c r="L105" s="7"/>
    </row>
    <row r="106" customFormat="false" ht="12.75" hidden="false" customHeight="false" outlineLevel="0" collapsed="false">
      <c r="A106" s="21" t="s">
        <v>16</v>
      </c>
      <c r="B106" s="21" t="n">
        <v>1</v>
      </c>
      <c r="C106" s="5" t="s">
        <v>112</v>
      </c>
      <c r="D106" s="22" t="n">
        <v>37257</v>
      </c>
      <c r="E106" s="23" t="n">
        <v>160697</v>
      </c>
      <c r="F106" s="23" t="n">
        <v>1167</v>
      </c>
      <c r="G106" s="24" t="n">
        <f aca="false">E106-F106</f>
        <v>159530</v>
      </c>
      <c r="H106" s="25" t="n">
        <f aca="false">IF(G106&lt;0,0,G106/(31*1500*24))</f>
        <v>0.142948028673835</v>
      </c>
      <c r="I106" s="26" t="n">
        <v>0.743647147147147</v>
      </c>
      <c r="J106" s="27" t="n">
        <f aca="false">I106*(24*31)</f>
        <v>553.273477477478</v>
      </c>
      <c r="L106" s="7"/>
    </row>
    <row r="107" customFormat="false" ht="12.75" hidden="false" customHeight="false" outlineLevel="0" collapsed="false">
      <c r="A107" s="21" t="s">
        <v>16</v>
      </c>
      <c r="B107" s="21" t="n">
        <v>1</v>
      </c>
      <c r="C107" s="5" t="s">
        <v>113</v>
      </c>
      <c r="D107" s="22" t="n">
        <v>37257</v>
      </c>
      <c r="E107" s="23" t="n">
        <v>317307</v>
      </c>
      <c r="F107" s="23" t="n">
        <v>620</v>
      </c>
      <c r="G107" s="24" t="n">
        <f aca="false">E107-F107</f>
        <v>316687</v>
      </c>
      <c r="H107" s="25" t="n">
        <f aca="false">IF(G107&lt;0,0,G107/(31*1500*24))</f>
        <v>0.283769713261649</v>
      </c>
      <c r="I107" s="26" t="n">
        <v>0.876679054054054</v>
      </c>
      <c r="J107" s="27" t="n">
        <f aca="false">I107*(24*31)</f>
        <v>652.249216216216</v>
      </c>
      <c r="L107" s="7"/>
    </row>
    <row r="108" customFormat="false" ht="12.75" hidden="false" customHeight="false" outlineLevel="0" collapsed="false">
      <c r="A108" s="21" t="s">
        <v>16</v>
      </c>
      <c r="B108" s="21" t="n">
        <v>1</v>
      </c>
      <c r="C108" s="5" t="s">
        <v>114</v>
      </c>
      <c r="D108" s="22" t="n">
        <v>37257</v>
      </c>
      <c r="E108" s="23" t="n">
        <v>231238</v>
      </c>
      <c r="F108" s="23"/>
      <c r="G108" s="24" t="n">
        <f aca="false">E108-F108</f>
        <v>231238</v>
      </c>
      <c r="H108" s="25" t="n">
        <f aca="false">IF(G108&lt;0,0,G108/(31*1500*24))</f>
        <v>0.207202508960574</v>
      </c>
      <c r="I108" s="26"/>
      <c r="J108" s="27" t="n">
        <f aca="false">I108*(24*31)</f>
        <v>0</v>
      </c>
      <c r="L108" s="7"/>
    </row>
    <row r="109" customFormat="false" ht="12.75" hidden="false" customHeight="false" outlineLevel="0" collapsed="false">
      <c r="A109" s="21" t="s">
        <v>16</v>
      </c>
      <c r="B109" s="21" t="n">
        <v>1</v>
      </c>
      <c r="C109" s="5" t="s">
        <v>115</v>
      </c>
      <c r="D109" s="22" t="n">
        <v>37257</v>
      </c>
      <c r="E109" s="23" t="n">
        <v>227379</v>
      </c>
      <c r="F109" s="23" t="n">
        <v>129</v>
      </c>
      <c r="G109" s="24" t="n">
        <f aca="false">E109-F109</f>
        <v>227250</v>
      </c>
      <c r="H109" s="25" t="n">
        <f aca="false">IF(G109&lt;0,0,G109/(31*1500*24))</f>
        <v>0.203629032258065</v>
      </c>
      <c r="I109" s="26" t="n">
        <v>0.959932432432432</v>
      </c>
      <c r="J109" s="27" t="n">
        <f aca="false">I109*(24*31)</f>
        <v>714.18972972973</v>
      </c>
      <c r="L109" s="7"/>
    </row>
    <row r="110" customFormat="false" ht="12.75" hidden="false" customHeight="false" outlineLevel="0" collapsed="false">
      <c r="A110" s="21" t="s">
        <v>16</v>
      </c>
      <c r="B110" s="21" t="n">
        <v>1</v>
      </c>
      <c r="C110" s="5" t="s">
        <v>116</v>
      </c>
      <c r="D110" s="22" t="n">
        <v>37257</v>
      </c>
      <c r="E110" s="23" t="n">
        <v>290713</v>
      </c>
      <c r="F110" s="23" t="n">
        <v>685</v>
      </c>
      <c r="G110" s="24" t="n">
        <f aca="false">E110-F110</f>
        <v>290028</v>
      </c>
      <c r="H110" s="25" t="n">
        <f aca="false">IF(G110&lt;0,0,G110/(31*1500*24))</f>
        <v>0.259881720430108</v>
      </c>
      <c r="I110" s="26" t="n">
        <v>0.789967342342342</v>
      </c>
      <c r="J110" s="27" t="n">
        <f aca="false">I110*(24*31)</f>
        <v>587.735702702703</v>
      </c>
      <c r="L110" s="7"/>
    </row>
    <row r="111" customFormat="false" ht="12.75" hidden="false" customHeight="false" outlineLevel="0" collapsed="false">
      <c r="A111" s="21" t="s">
        <v>16</v>
      </c>
      <c r="B111" s="21" t="n">
        <v>1</v>
      </c>
      <c r="C111" s="5" t="s">
        <v>117</v>
      </c>
      <c r="D111" s="22" t="n">
        <v>37257</v>
      </c>
      <c r="E111" s="23" t="n">
        <v>221840</v>
      </c>
      <c r="F111" s="23" t="n">
        <v>2017</v>
      </c>
      <c r="G111" s="24" t="n">
        <f aca="false">E111-F111</f>
        <v>219823</v>
      </c>
      <c r="H111" s="25" t="n">
        <f aca="false">IF(G111&lt;0,0,G111/(31*1500*24))</f>
        <v>0.196974014336918</v>
      </c>
      <c r="I111" s="26" t="n">
        <v>0.52962012012012</v>
      </c>
      <c r="J111" s="27" t="n">
        <f aca="false">I111*(24*31)</f>
        <v>394.037369369369</v>
      </c>
      <c r="L111" s="7"/>
    </row>
    <row r="112" customFormat="false" ht="12.75" hidden="false" customHeight="false" outlineLevel="0" collapsed="false">
      <c r="A112" s="21" t="s">
        <v>16</v>
      </c>
      <c r="B112" s="21" t="n">
        <v>1</v>
      </c>
      <c r="C112" s="5" t="s">
        <v>118</v>
      </c>
      <c r="D112" s="22" t="n">
        <v>37257</v>
      </c>
      <c r="E112" s="23" t="n">
        <v>189257</v>
      </c>
      <c r="F112" s="23" t="n">
        <v>625</v>
      </c>
      <c r="G112" s="24" t="n">
        <f aca="false">E112-F112</f>
        <v>188632</v>
      </c>
      <c r="H112" s="25" t="n">
        <f aca="false">IF(G112&lt;0,0,G112/(31*1500*24))</f>
        <v>0.169025089605735</v>
      </c>
      <c r="I112" s="26" t="n">
        <v>0.89068993993994</v>
      </c>
      <c r="J112" s="27" t="n">
        <f aca="false">I112*(24*31)</f>
        <v>662.673315315315</v>
      </c>
      <c r="L112" s="7"/>
    </row>
    <row r="113" customFormat="false" ht="12.75" hidden="false" customHeight="false" outlineLevel="0" collapsed="false">
      <c r="A113" s="21" t="s">
        <v>16</v>
      </c>
      <c r="B113" s="21" t="n">
        <v>1</v>
      </c>
      <c r="C113" s="5" t="s">
        <v>119</v>
      </c>
      <c r="D113" s="22" t="n">
        <v>37257</v>
      </c>
      <c r="E113" s="23" t="n">
        <v>248491</v>
      </c>
      <c r="F113" s="23" t="n">
        <v>884</v>
      </c>
      <c r="G113" s="24" t="n">
        <f aca="false">E113-F113</f>
        <v>247607</v>
      </c>
      <c r="H113" s="25" t="n">
        <f aca="false">IF(G113&lt;0,0,G113/(31*1500*24))</f>
        <v>0.221870071684588</v>
      </c>
      <c r="I113" s="26" t="n">
        <v>0.749015765765766</v>
      </c>
      <c r="J113" s="27" t="n">
        <f aca="false">I113*(24*31)</f>
        <v>557.26772972973</v>
      </c>
      <c r="L113" s="7"/>
    </row>
    <row r="114" customFormat="false" ht="12.75" hidden="false" customHeight="false" outlineLevel="0" collapsed="false">
      <c r="A114" s="21" t="s">
        <v>16</v>
      </c>
      <c r="B114" s="21" t="n">
        <v>1</v>
      </c>
      <c r="C114" s="5" t="s">
        <v>120</v>
      </c>
      <c r="D114" s="22" t="n">
        <v>37257</v>
      </c>
      <c r="E114" s="23" t="n">
        <v>269431</v>
      </c>
      <c r="F114" s="23" t="n">
        <v>897</v>
      </c>
      <c r="G114" s="24" t="n">
        <f aca="false">E114-F114</f>
        <v>268534</v>
      </c>
      <c r="H114" s="25" t="n">
        <f aca="false">IF(G114&lt;0,0,G114/(31*1500*24))</f>
        <v>0.240621863799283</v>
      </c>
      <c r="I114" s="26" t="n">
        <v>0.782936561561562</v>
      </c>
      <c r="J114" s="27" t="n">
        <f aca="false">I114*(24*31)</f>
        <v>582.504801801802</v>
      </c>
      <c r="L114" s="7"/>
    </row>
    <row r="115" customFormat="false" ht="12.75" hidden="false" customHeight="false" outlineLevel="0" collapsed="false">
      <c r="A115" s="21" t="s">
        <v>16</v>
      </c>
      <c r="B115" s="21" t="n">
        <v>1</v>
      </c>
      <c r="C115" s="5" t="s">
        <v>121</v>
      </c>
      <c r="D115" s="22" t="n">
        <v>37257</v>
      </c>
      <c r="E115" s="23" t="n">
        <v>211588</v>
      </c>
      <c r="F115" s="23" t="n">
        <v>701</v>
      </c>
      <c r="G115" s="24" t="n">
        <f aca="false">E115-F115</f>
        <v>210887</v>
      </c>
      <c r="H115" s="25" t="n">
        <f aca="false">IF(G115&lt;0,0,G115/(31*1500*24))</f>
        <v>0.188966845878136</v>
      </c>
      <c r="I115" s="26" t="n">
        <v>0.946687687687688</v>
      </c>
      <c r="J115" s="27" t="n">
        <f aca="false">I115*(24*31)</f>
        <v>704.33563963964</v>
      </c>
      <c r="L115" s="7"/>
    </row>
    <row r="116" customFormat="false" ht="12.75" hidden="false" customHeight="false" outlineLevel="0" collapsed="false">
      <c r="A116" s="21" t="s">
        <v>16</v>
      </c>
      <c r="B116" s="21" t="n">
        <v>1</v>
      </c>
      <c r="C116" s="5" t="s">
        <v>122</v>
      </c>
      <c r="D116" s="22" t="n">
        <v>37257</v>
      </c>
      <c r="E116" s="23" t="n">
        <v>139950</v>
      </c>
      <c r="F116" s="23" t="n">
        <v>966</v>
      </c>
      <c r="G116" s="24" t="n">
        <f aca="false">E116-F116</f>
        <v>138984</v>
      </c>
      <c r="H116" s="25" t="n">
        <f aca="false">IF(G116&lt;0,0,G116/(31*1500*24))</f>
        <v>0.124537634408602</v>
      </c>
      <c r="I116" s="26" t="n">
        <v>0.389156156156156</v>
      </c>
      <c r="J116" s="27" t="n">
        <f aca="false">I116*(24*31)</f>
        <v>289.53218018018</v>
      </c>
      <c r="L116" s="7"/>
    </row>
    <row r="117" customFormat="false" ht="12.75" hidden="false" customHeight="false" outlineLevel="0" collapsed="false">
      <c r="A117" s="21" t="s">
        <v>16</v>
      </c>
      <c r="B117" s="21" t="n">
        <v>1</v>
      </c>
      <c r="C117" s="5" t="s">
        <v>123</v>
      </c>
      <c r="D117" s="22" t="n">
        <v>37257</v>
      </c>
      <c r="E117" s="23" t="n">
        <v>363516</v>
      </c>
      <c r="F117" s="23" t="n">
        <f aca="false">735+66</f>
        <v>801</v>
      </c>
      <c r="G117" s="24" t="n">
        <f aca="false">E117-F117</f>
        <v>362715</v>
      </c>
      <c r="H117" s="25" t="n">
        <f aca="false">IF(G117&lt;0,0,G117/(31*1500*24))</f>
        <v>0.325013440860215</v>
      </c>
      <c r="I117" s="26" t="n">
        <v>0.901</v>
      </c>
      <c r="J117" s="27" t="n">
        <f aca="false">I117*(24*31)</f>
        <v>670.344</v>
      </c>
      <c r="L117" s="7"/>
    </row>
    <row r="118" customFormat="false" ht="12.75" hidden="false" customHeight="false" outlineLevel="0" collapsed="false">
      <c r="A118" s="21"/>
      <c r="B118" s="21"/>
      <c r="C118" s="32" t="s">
        <v>124</v>
      </c>
      <c r="D118" s="22" t="n">
        <v>37257</v>
      </c>
      <c r="E118" s="24" t="n">
        <f aca="false">SUM(E11:E117)</f>
        <v>23615693</v>
      </c>
      <c r="F118" s="24" t="n">
        <f aca="false">SUM(F11:F117)</f>
        <v>78819</v>
      </c>
      <c r="G118" s="24" t="n">
        <f aca="false">SUM(G11:G117)</f>
        <v>23536874</v>
      </c>
      <c r="H118" s="25" t="n">
        <f aca="false">AVERAGE(H11:H117)</f>
        <v>0.197106438213915</v>
      </c>
      <c r="I118" s="33" t="n">
        <f aca="false">AVERAGE(I11:I117)</f>
        <v>0.806670217978902</v>
      </c>
      <c r="J118" s="27" t="n">
        <f aca="false">SUM(J11:J117)</f>
        <v>60016.2642176303</v>
      </c>
      <c r="L118" s="7"/>
    </row>
    <row r="119" customFormat="false" ht="12.75" hidden="false" customHeight="false" outlineLevel="0" collapsed="false">
      <c r="A119" s="34"/>
      <c r="B119" s="35"/>
      <c r="C119" s="36" t="s">
        <v>125</v>
      </c>
      <c r="D119" s="22" t="n">
        <v>37257</v>
      </c>
      <c r="E119" s="37" t="n">
        <f aca="false">0.02*E118</f>
        <v>472313.86</v>
      </c>
      <c r="F119" s="37" t="n">
        <f aca="false">0.02*F118</f>
        <v>1576.38</v>
      </c>
      <c r="G119" s="37" t="n">
        <f aca="false">0.02*G118</f>
        <v>470737.48</v>
      </c>
      <c r="H119" s="38"/>
      <c r="I119" s="39"/>
      <c r="J119" s="40"/>
      <c r="L119" s="7"/>
    </row>
    <row r="120" customFormat="false" ht="12.75" hidden="false" customHeight="false" outlineLevel="0" collapsed="false">
      <c r="A120" s="34"/>
      <c r="B120" s="35"/>
      <c r="C120" s="32" t="s">
        <v>126</v>
      </c>
      <c r="D120" s="22" t="n">
        <v>37257</v>
      </c>
      <c r="E120" s="37" t="n">
        <f aca="false">E118-E119</f>
        <v>23143379.14</v>
      </c>
      <c r="F120" s="37" t="n">
        <f aca="false">F118-F119</f>
        <v>77242.62</v>
      </c>
      <c r="G120" s="37" t="n">
        <f aca="false">G118-G119</f>
        <v>23066136.52</v>
      </c>
      <c r="H120" s="38" t="n">
        <f aca="false">H118*0.98</f>
        <v>0.193164309449637</v>
      </c>
      <c r="I120" s="41" t="n">
        <f aca="false">I118</f>
        <v>0.806670217978902</v>
      </c>
      <c r="J120" s="40" t="n">
        <f aca="false">J118</f>
        <v>60016.2642176303</v>
      </c>
      <c r="L120" s="7"/>
    </row>
    <row r="121" customFormat="false" ht="12.75" hidden="true" customHeight="false" outlineLevel="0" collapsed="false">
      <c r="A121" s="34"/>
      <c r="B121" s="35"/>
      <c r="C121" s="32" t="s">
        <v>126</v>
      </c>
      <c r="D121" s="22" t="s">
        <v>127</v>
      </c>
      <c r="E121" s="37" t="e">
        <f aca="false">E120+#REF!</f>
        <v>#REF!</v>
      </c>
      <c r="F121" s="37" t="e">
        <f aca="false">F120+#REF!</f>
        <v>#REF!</v>
      </c>
      <c r="G121" s="37" t="e">
        <f aca="false">G120+#REF!</f>
        <v>#REF!</v>
      </c>
      <c r="H121" s="38" t="e">
        <f aca="false">AVERAGE(H120,#REF!,#REF!,#REF!)</f>
        <v>#REF!</v>
      </c>
      <c r="I121" s="38" t="e">
        <f aca="false">AVERAGE(I120,#REF!,#REF!,#REF!)</f>
        <v>#REF!</v>
      </c>
      <c r="J121" s="42" t="e">
        <f aca="false">J120+#REF!</f>
        <v>#REF!</v>
      </c>
      <c r="L121" s="7"/>
    </row>
    <row r="122" customFormat="false" ht="12.75" hidden="false" customHeight="false" outlineLevel="0" collapsed="false">
      <c r="A122" s="3"/>
      <c r="B122" s="3"/>
      <c r="C122" s="3"/>
      <c r="D122" s="43"/>
      <c r="H122" s="6"/>
      <c r="I122" s="44"/>
      <c r="J122" s="6"/>
      <c r="L122" s="7"/>
    </row>
    <row r="123" customFormat="false" ht="12.75" hidden="false" customHeight="false" outlineLevel="0" collapsed="false">
      <c r="A123" s="3" t="s">
        <v>128</v>
      </c>
      <c r="B123" s="3"/>
      <c r="C123" s="3"/>
      <c r="D123" s="43"/>
      <c r="H123" s="6"/>
      <c r="I123" s="44"/>
      <c r="J123" s="3"/>
      <c r="L123" s="7"/>
    </row>
    <row r="124" customFormat="false" ht="12.75" hidden="false" customHeight="false" outlineLevel="0" collapsed="false">
      <c r="A124" s="3"/>
      <c r="B124" s="3"/>
      <c r="C124" s="3"/>
      <c r="D124" s="43"/>
      <c r="H124" s="6"/>
      <c r="I124" s="44"/>
      <c r="J124" s="6"/>
      <c r="L124" s="7"/>
    </row>
    <row r="125" customFormat="false" ht="12.75" hidden="false" customHeight="false" outlineLevel="0" collapsed="false">
      <c r="A125" s="3" t="s">
        <v>129</v>
      </c>
      <c r="B125" s="3"/>
      <c r="C125" s="3"/>
      <c r="D125" s="4"/>
      <c r="H125" s="6"/>
      <c r="I125" s="5"/>
      <c r="J125" s="6"/>
      <c r="L125" s="7"/>
    </row>
    <row r="126" customFormat="false" ht="12.75" hidden="false" customHeight="false" outlineLevel="0" collapsed="false">
      <c r="A126" s="3"/>
      <c r="B126" s="3"/>
      <c r="C126" s="3"/>
      <c r="D126" s="4"/>
      <c r="H126" s="6"/>
      <c r="I126" s="5"/>
      <c r="J126" s="6"/>
      <c r="L126" s="7"/>
    </row>
    <row r="127" customFormat="false" ht="12.75" hidden="false" customHeight="false" outlineLevel="0" collapsed="false">
      <c r="A127" s="3"/>
      <c r="B127" s="3"/>
      <c r="C127" s="3"/>
      <c r="D127" s="4"/>
      <c r="H127" s="6"/>
      <c r="I127" s="5"/>
      <c r="J127" s="6"/>
      <c r="L127" s="7"/>
    </row>
    <row r="128" customFormat="false" ht="12.75" hidden="false" customHeight="false" outlineLevel="0" collapsed="false">
      <c r="A128" s="3"/>
      <c r="B128" s="3"/>
      <c r="C128" s="3"/>
      <c r="D128" s="4"/>
      <c r="H128" s="3"/>
      <c r="I128" s="5"/>
      <c r="J128" s="3"/>
      <c r="L128" s="7"/>
    </row>
    <row r="129" customFormat="false" ht="15.75" hidden="false" customHeight="false" outlineLevel="0" collapsed="false">
      <c r="A129" s="45"/>
      <c r="B129" s="46"/>
      <c r="C129" s="46"/>
      <c r="D129" s="46"/>
      <c r="E129" s="47" t="s">
        <v>130</v>
      </c>
      <c r="F129" s="48"/>
      <c r="G129" s="48"/>
      <c r="H129" s="49"/>
      <c r="I129" s="50"/>
      <c r="J129" s="3"/>
      <c r="L129" s="7"/>
    </row>
    <row r="130" customFormat="false" ht="15.75" hidden="false" customHeight="false" outlineLevel="0" collapsed="false">
      <c r="A130" s="51"/>
      <c r="B130" s="52"/>
      <c r="C130" s="52"/>
      <c r="D130" s="52"/>
      <c r="E130" s="53" t="s">
        <v>131</v>
      </c>
      <c r="F130" s="53"/>
      <c r="G130" s="53"/>
      <c r="H130" s="54"/>
      <c r="I130" s="55"/>
      <c r="J130" s="3"/>
      <c r="L130" s="7"/>
    </row>
    <row r="131" customFormat="false" ht="12.75" hidden="false" customHeight="false" outlineLevel="0" collapsed="false">
      <c r="A131" s="56" t="s">
        <v>132</v>
      </c>
      <c r="B131" s="57"/>
      <c r="C131" s="58" t="n">
        <f aca="false">K147</f>
        <v>1</v>
      </c>
      <c r="D131" s="59"/>
      <c r="E131" s="60"/>
      <c r="F131" s="60"/>
      <c r="G131" s="61"/>
      <c r="H131" s="62"/>
      <c r="I131" s="63"/>
      <c r="J131" s="3"/>
      <c r="L131" s="7"/>
    </row>
    <row r="132" customFormat="false" ht="25.5" hidden="false" customHeight="false" outlineLevel="0" collapsed="false">
      <c r="A132" s="64" t="s">
        <v>133</v>
      </c>
      <c r="B132" s="65"/>
      <c r="C132" s="66" t="s">
        <v>134</v>
      </c>
      <c r="D132" s="67" t="s">
        <v>135</v>
      </c>
      <c r="E132" s="68" t="s">
        <v>136</v>
      </c>
      <c r="F132" s="69"/>
      <c r="G132" s="69"/>
      <c r="H132" s="64" t="s">
        <v>137</v>
      </c>
      <c r="I132" s="70" t="s">
        <v>138</v>
      </c>
      <c r="J132" s="71" t="s">
        <v>139</v>
      </c>
      <c r="K132" s="71" t="s">
        <v>140</v>
      </c>
      <c r="L132" s="14"/>
    </row>
    <row r="133" customFormat="false" ht="12.75" hidden="false" customHeight="false" outlineLevel="0" collapsed="false">
      <c r="A133" s="72"/>
      <c r="B133" s="73"/>
      <c r="C133" s="74"/>
      <c r="D133" s="71"/>
      <c r="E133" s="37" t="s">
        <v>141</v>
      </c>
      <c r="F133" s="75"/>
      <c r="G133" s="76"/>
      <c r="H133" s="21"/>
      <c r="I133" s="32"/>
      <c r="J133" s="21"/>
      <c r="K133" s="77"/>
      <c r="L133" s="7"/>
    </row>
    <row r="134" customFormat="false" ht="12.75" hidden="false" customHeight="false" outlineLevel="0" collapsed="false">
      <c r="A134" s="72"/>
      <c r="B134" s="73"/>
      <c r="C134" s="74"/>
      <c r="D134" s="71"/>
      <c r="E134" s="78"/>
      <c r="F134" s="75"/>
      <c r="G134" s="76"/>
      <c r="H134" s="21"/>
      <c r="I134" s="32"/>
      <c r="J134" s="21"/>
      <c r="K134" s="77"/>
      <c r="L134" s="7"/>
    </row>
    <row r="135" customFormat="false" ht="12.75" hidden="false" customHeight="false" outlineLevel="0" collapsed="false">
      <c r="A135" s="72"/>
      <c r="B135" s="73"/>
      <c r="C135" s="74"/>
      <c r="D135" s="71"/>
      <c r="E135" s="78"/>
      <c r="F135" s="75"/>
      <c r="G135" s="76"/>
      <c r="H135" s="21"/>
      <c r="I135" s="32"/>
      <c r="J135" s="21"/>
      <c r="K135" s="77"/>
      <c r="L135" s="7"/>
    </row>
    <row r="136" customFormat="false" ht="12.75" hidden="false" customHeight="false" outlineLevel="0" collapsed="false">
      <c r="A136" s="72"/>
      <c r="B136" s="73"/>
      <c r="C136" s="74"/>
      <c r="D136" s="71"/>
      <c r="E136" s="78"/>
      <c r="F136" s="79"/>
      <c r="G136" s="80"/>
      <c r="H136" s="21"/>
      <c r="I136" s="32"/>
      <c r="J136" s="21"/>
      <c r="K136" s="77"/>
      <c r="L136" s="7"/>
    </row>
    <row r="137" customFormat="false" ht="12.75" hidden="false" customHeight="false" outlineLevel="0" collapsed="false">
      <c r="A137" s="72"/>
      <c r="B137" s="73"/>
      <c r="C137" s="74"/>
      <c r="D137" s="71"/>
      <c r="E137" s="78"/>
      <c r="F137" s="79"/>
      <c r="G137" s="80"/>
      <c r="H137" s="21"/>
      <c r="I137" s="32"/>
      <c r="J137" s="21"/>
      <c r="K137" s="77"/>
      <c r="L137" s="7"/>
    </row>
    <row r="138" customFormat="false" ht="12.75" hidden="false" customHeight="false" outlineLevel="0" collapsed="false">
      <c r="A138" s="72"/>
      <c r="B138" s="73"/>
      <c r="C138" s="74"/>
      <c r="D138" s="71"/>
      <c r="E138" s="78"/>
      <c r="F138" s="75"/>
      <c r="G138" s="76"/>
      <c r="H138" s="21"/>
      <c r="I138" s="32"/>
      <c r="J138" s="21"/>
      <c r="K138" s="77"/>
      <c r="L138" s="7"/>
    </row>
    <row r="139" customFormat="false" ht="12.75" hidden="false" customHeight="false" outlineLevel="0" collapsed="false">
      <c r="A139" s="21"/>
      <c r="B139" s="81"/>
      <c r="C139" s="21"/>
      <c r="D139" s="82"/>
      <c r="E139" s="78"/>
      <c r="F139" s="75"/>
      <c r="G139" s="76"/>
      <c r="H139" s="21"/>
      <c r="I139" s="32"/>
      <c r="J139" s="21"/>
      <c r="K139" s="83"/>
      <c r="L139" s="7"/>
    </row>
    <row r="140" customFormat="false" ht="12.75" hidden="false" customHeight="false" outlineLevel="0" collapsed="false">
      <c r="A140" s="21"/>
      <c r="B140" s="21"/>
      <c r="C140" s="21"/>
      <c r="D140" s="71"/>
      <c r="E140" s="78"/>
      <c r="F140" s="75"/>
      <c r="G140" s="76"/>
      <c r="H140" s="21"/>
      <c r="I140" s="32"/>
      <c r="J140" s="21"/>
      <c r="K140" s="83"/>
      <c r="L140" s="7"/>
    </row>
    <row r="141" customFormat="false" ht="12.75" hidden="false" customHeight="false" outlineLevel="0" collapsed="false">
      <c r="A141" s="21"/>
      <c r="B141" s="21"/>
      <c r="C141" s="21"/>
      <c r="D141" s="71"/>
      <c r="E141" s="78"/>
      <c r="F141" s="75"/>
      <c r="G141" s="76"/>
      <c r="H141" s="21"/>
      <c r="I141" s="32"/>
      <c r="J141" s="21"/>
      <c r="K141" s="83"/>
      <c r="L141" s="7"/>
    </row>
    <row r="142" customFormat="false" ht="12.75" hidden="false" customHeight="false" outlineLevel="0" collapsed="false">
      <c r="A142" s="21"/>
      <c r="B142" s="21"/>
      <c r="C142" s="21"/>
      <c r="D142" s="71"/>
      <c r="E142" s="78"/>
      <c r="F142" s="75"/>
      <c r="G142" s="76"/>
      <c r="H142" s="21"/>
      <c r="I142" s="32"/>
      <c r="J142" s="21"/>
      <c r="K142" s="83"/>
      <c r="L142" s="7"/>
    </row>
    <row r="143" customFormat="false" ht="12.75" hidden="false" customHeight="false" outlineLevel="0" collapsed="false">
      <c r="A143" s="21"/>
      <c r="B143" s="21"/>
      <c r="C143" s="21"/>
      <c r="D143" s="71"/>
      <c r="E143" s="78"/>
      <c r="F143" s="75"/>
      <c r="G143" s="76"/>
      <c r="H143" s="21"/>
      <c r="I143" s="32"/>
      <c r="J143" s="21"/>
      <c r="K143" s="83"/>
      <c r="L143" s="7"/>
    </row>
    <row r="144" customFormat="false" ht="12.75" hidden="false" customHeight="false" outlineLevel="0" collapsed="false">
      <c r="A144" s="21"/>
      <c r="B144" s="21"/>
      <c r="C144" s="21"/>
      <c r="D144" s="71"/>
      <c r="E144" s="78"/>
      <c r="F144" s="75"/>
      <c r="G144" s="76"/>
      <c r="H144" s="21"/>
      <c r="I144" s="32"/>
      <c r="J144" s="21"/>
      <c r="K144" s="83"/>
      <c r="L144" s="7"/>
    </row>
    <row r="145" customFormat="false" ht="12.75" hidden="false" customHeight="false" outlineLevel="0" collapsed="false">
      <c r="A145" s="3"/>
      <c r="B145" s="3"/>
      <c r="C145" s="3"/>
      <c r="D145" s="4"/>
      <c r="H145" s="3"/>
      <c r="I145" s="5"/>
      <c r="J145" s="3"/>
      <c r="K145" s="28" t="n">
        <f aca="false">SUM(K138:K144)</f>
        <v>0</v>
      </c>
      <c r="L145" s="7"/>
    </row>
    <row r="146" customFormat="false" ht="12.75" hidden="false" customHeight="false" outlineLevel="0" collapsed="false">
      <c r="A146" s="3"/>
      <c r="B146" s="3"/>
      <c r="C146" s="3"/>
      <c r="D146" s="4"/>
      <c r="H146" s="3"/>
      <c r="I146" s="5"/>
      <c r="J146" s="3"/>
      <c r="K146" s="0" t="n">
        <f aca="false">31*24*100</f>
        <v>74400</v>
      </c>
      <c r="L146" s="7"/>
    </row>
    <row r="147" customFormat="false" ht="12.75" hidden="false" customHeight="false" outlineLevel="0" collapsed="false">
      <c r="A147" s="3"/>
      <c r="B147" s="3"/>
      <c r="C147" s="3"/>
      <c r="D147" s="4"/>
      <c r="H147" s="3"/>
      <c r="I147" s="5"/>
      <c r="J147" s="3"/>
      <c r="K147" s="0" t="n">
        <f aca="false">1-(K145/K146)</f>
        <v>1</v>
      </c>
      <c r="L147" s="7"/>
    </row>
    <row r="148" customFormat="false" ht="12.75" hidden="false" customHeight="false" outlineLevel="0" collapsed="false">
      <c r="I148" s="5"/>
      <c r="L148" s="7"/>
    </row>
    <row r="149" customFormat="false" ht="12.75" hidden="false" customHeight="false" outlineLevel="0" collapsed="false">
      <c r="I149" s="5"/>
      <c r="L149" s="7"/>
    </row>
  </sheetData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39"/>
  <sheetViews>
    <sheetView showFormulas="false" showGridLines="true" showRowColHeaders="true" showZeros="true" rightToLeft="false" tabSelected="false" showOutlineSymbols="true" defaultGridColor="true" view="normal" topLeftCell="A92" colorId="64" zoomScale="100" zoomScaleNormal="100" zoomScalePageLayoutView="100" workbookViewId="0">
      <selection pane="topLeft" activeCell="E121" activeCellId="0" sqref="E1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71"/>
    <col collapsed="false" customWidth="true" hidden="false" outlineLevel="0" max="8" min="5" style="0" width="15.7"/>
    <col collapsed="false" customWidth="true" hidden="false" outlineLevel="0" max="9" min="9" style="4" width="31.56"/>
    <col collapsed="false" customWidth="true" hidden="false" outlineLevel="0" max="10" min="10" style="0" width="15.7"/>
  </cols>
  <sheetData>
    <row r="1" customFormat="false" ht="12.75" hidden="false" customHeight="false" outlineLevel="0" collapsed="false">
      <c r="E1" s="1"/>
      <c r="F1" s="1"/>
      <c r="G1" s="1"/>
    </row>
    <row r="2" customFormat="false" ht="30" hidden="false" customHeight="false" outlineLevel="0" collapsed="false">
      <c r="A2" s="2" t="s">
        <v>142</v>
      </c>
      <c r="B2" s="3"/>
      <c r="C2" s="3"/>
      <c r="D2" s="4"/>
      <c r="E2" s="1"/>
      <c r="F2" s="1"/>
      <c r="G2" s="1"/>
      <c r="H2" s="3"/>
      <c r="I2" s="84"/>
      <c r="J2" s="6"/>
    </row>
    <row r="3" customFormat="false" ht="12.75" hidden="false" customHeight="false" outlineLevel="0" collapsed="false">
      <c r="A3" s="3"/>
      <c r="B3" s="3"/>
      <c r="C3" s="3"/>
      <c r="D3" s="4"/>
      <c r="E3" s="1"/>
      <c r="F3" s="1"/>
      <c r="G3" s="1"/>
      <c r="H3" s="3"/>
      <c r="I3" s="84"/>
      <c r="J3" s="6"/>
    </row>
    <row r="4" customFormat="false" ht="12.75" hidden="false" customHeight="false" outlineLevel="0" collapsed="false">
      <c r="A4" s="3" t="s">
        <v>1</v>
      </c>
      <c r="B4" s="3"/>
      <c r="C4" s="3"/>
      <c r="D4" s="4"/>
      <c r="E4" s="1"/>
      <c r="F4" s="1"/>
      <c r="G4" s="1"/>
      <c r="H4" s="3"/>
      <c r="I4" s="84"/>
      <c r="J4" s="6"/>
    </row>
    <row r="5" customFormat="false" ht="12.75" hidden="false" customHeight="false" outlineLevel="0" collapsed="false">
      <c r="A5" s="3" t="s">
        <v>2</v>
      </c>
      <c r="B5" s="3"/>
      <c r="C5" s="3"/>
      <c r="D5" s="4"/>
      <c r="E5" s="1"/>
      <c r="F5" s="1"/>
      <c r="G5" s="1"/>
      <c r="H5" s="3"/>
      <c r="I5" s="84"/>
      <c r="J5" s="6"/>
    </row>
    <row r="6" customFormat="false" ht="12.75" hidden="false" customHeight="false" outlineLevel="0" collapsed="false">
      <c r="A6" s="3" t="s">
        <v>3</v>
      </c>
      <c r="B6" s="3"/>
      <c r="C6" s="3"/>
      <c r="D6" s="4"/>
      <c r="E6" s="1"/>
      <c r="F6" s="1"/>
      <c r="G6" s="1"/>
      <c r="H6" s="3"/>
      <c r="I6" s="84"/>
      <c r="J6" s="6"/>
    </row>
    <row r="7" customFormat="false" ht="12.75" hidden="false" customHeight="false" outlineLevel="0" collapsed="false">
      <c r="A7" s="3" t="s">
        <v>4</v>
      </c>
      <c r="B7" s="3"/>
      <c r="C7" s="3"/>
      <c r="D7" s="4"/>
      <c r="E7" s="1"/>
      <c r="F7" s="1"/>
      <c r="G7" s="1"/>
      <c r="H7" s="3"/>
      <c r="I7" s="84"/>
      <c r="J7" s="6"/>
    </row>
    <row r="8" customFormat="false" ht="12.75" hidden="false" customHeight="false" outlineLevel="0" collapsed="false">
      <c r="A8" s="3"/>
      <c r="B8" s="3"/>
      <c r="C8" s="3"/>
      <c r="D8" s="4"/>
      <c r="E8" s="1"/>
      <c r="F8" s="1"/>
      <c r="G8" s="1"/>
      <c r="H8" s="3"/>
      <c r="I8" s="84"/>
      <c r="J8" s="6"/>
    </row>
    <row r="9" customFormat="false" ht="25.5" hidden="false" customHeight="false" outlineLevel="0" collapsed="false">
      <c r="A9" s="8"/>
      <c r="B9" s="8"/>
      <c r="C9" s="8"/>
      <c r="D9" s="8"/>
      <c r="E9" s="9" t="s">
        <v>5</v>
      </c>
      <c r="F9" s="10"/>
      <c r="G9" s="10"/>
      <c r="H9" s="11"/>
      <c r="I9" s="85"/>
      <c r="J9" s="86"/>
      <c r="K9" s="4"/>
    </row>
    <row r="10" customFormat="false" ht="25.5" hidden="false" customHeight="false" outlineLevel="0" collapsed="false">
      <c r="A10" s="15" t="s">
        <v>6</v>
      </c>
      <c r="B10" s="15" t="s">
        <v>7</v>
      </c>
      <c r="C10" s="15" t="s">
        <v>8</v>
      </c>
      <c r="D10" s="15" t="s">
        <v>9</v>
      </c>
      <c r="E10" s="87" t="s">
        <v>143</v>
      </c>
      <c r="F10" s="87" t="s">
        <v>144</v>
      </c>
      <c r="G10" s="87" t="s">
        <v>12</v>
      </c>
      <c r="H10" s="15" t="s">
        <v>13</v>
      </c>
      <c r="I10" s="88" t="s">
        <v>14</v>
      </c>
      <c r="J10" s="20" t="s">
        <v>15</v>
      </c>
      <c r="K10" s="4"/>
    </row>
    <row r="11" customFormat="false" ht="12.75" hidden="false" customHeight="false" outlineLevel="0" collapsed="false">
      <c r="A11" s="21" t="s">
        <v>16</v>
      </c>
      <c r="B11" s="21" t="n">
        <v>1</v>
      </c>
      <c r="C11" s="32" t="s">
        <v>17</v>
      </c>
      <c r="D11" s="89" t="n">
        <v>37288</v>
      </c>
      <c r="E11" s="90" t="n">
        <v>191941</v>
      </c>
      <c r="F11" s="90" t="n">
        <v>1028</v>
      </c>
      <c r="G11" s="24" t="n">
        <f aca="false">E11-F11</f>
        <v>190913</v>
      </c>
      <c r="H11" s="25" t="n">
        <f aca="false">IF(E11&lt;0,0,E11/(28*1500*24))</f>
        <v>0.190417658730159</v>
      </c>
      <c r="I11" s="91" t="n">
        <v>0.945919840047404</v>
      </c>
      <c r="J11" s="27" t="n">
        <f aca="false">I11*(24*28)</f>
        <v>635.658132511855</v>
      </c>
      <c r="K11" s="28"/>
    </row>
    <row r="12" customFormat="false" ht="12.75" hidden="false" customHeight="false" outlineLevel="0" collapsed="false">
      <c r="A12" s="21" t="s">
        <v>16</v>
      </c>
      <c r="B12" s="21" t="n">
        <v>1</v>
      </c>
      <c r="C12" s="32" t="s">
        <v>18</v>
      </c>
      <c r="D12" s="89" t="n">
        <v>37288</v>
      </c>
      <c r="E12" s="90" t="n">
        <v>219688</v>
      </c>
      <c r="F12" s="90" t="n">
        <v>790</v>
      </c>
      <c r="G12" s="24" t="n">
        <f aca="false">E12-F12</f>
        <v>218898</v>
      </c>
      <c r="H12" s="25" t="n">
        <f aca="false">IF(E12&lt;0,0,E12/(28*1500*24))</f>
        <v>0.217944444444444</v>
      </c>
      <c r="I12" s="91" t="n">
        <v>0.995943833640625</v>
      </c>
      <c r="J12" s="27" t="n">
        <f aca="false">I12*(24*28)</f>
        <v>669.2742562065</v>
      </c>
    </row>
    <row r="13" customFormat="false" ht="12.75" hidden="false" customHeight="false" outlineLevel="0" collapsed="false">
      <c r="A13" s="21" t="s">
        <v>16</v>
      </c>
      <c r="B13" s="21" t="n">
        <v>1</v>
      </c>
      <c r="C13" s="32" t="s">
        <v>19</v>
      </c>
      <c r="D13" s="89" t="n">
        <v>37288</v>
      </c>
      <c r="E13" s="90" t="n">
        <v>200828</v>
      </c>
      <c r="F13" s="90" t="n">
        <v>1782</v>
      </c>
      <c r="G13" s="24" t="n">
        <f aca="false">E13-F13</f>
        <v>199046</v>
      </c>
      <c r="H13" s="25" t="n">
        <f aca="false">IF(E13&lt;0,0,E13/(28*1500*24))</f>
        <v>0.199234126984127</v>
      </c>
      <c r="I13" s="91" t="n">
        <v>0.997596394676918</v>
      </c>
      <c r="J13" s="27" t="n">
        <f aca="false">I13*(24*28)</f>
        <v>670.384777222889</v>
      </c>
    </row>
    <row r="14" customFormat="false" ht="12.75" hidden="false" customHeight="false" outlineLevel="0" collapsed="false">
      <c r="A14" s="21" t="s">
        <v>16</v>
      </c>
      <c r="B14" s="21" t="n">
        <v>1</v>
      </c>
      <c r="C14" s="32" t="s">
        <v>20</v>
      </c>
      <c r="D14" s="89" t="n">
        <v>37288</v>
      </c>
      <c r="E14" s="90" t="n">
        <v>195687</v>
      </c>
      <c r="F14" s="90" t="n">
        <v>867</v>
      </c>
      <c r="G14" s="24" t="n">
        <f aca="false">E14-F14</f>
        <v>194820</v>
      </c>
      <c r="H14" s="25" t="n">
        <f aca="false">IF(E14&lt;0,0,E14/(28*1500*24))</f>
        <v>0.194133928571429</v>
      </c>
      <c r="I14" s="91" t="n">
        <v>0.947958121412213</v>
      </c>
      <c r="J14" s="27" t="n">
        <f aca="false">I14*(24*28)</f>
        <v>637.027857589007</v>
      </c>
    </row>
    <row r="15" customFormat="false" ht="12.75" hidden="false" customHeight="false" outlineLevel="0" collapsed="false">
      <c r="A15" s="21" t="s">
        <v>16</v>
      </c>
      <c r="B15" s="21" t="n">
        <v>1</v>
      </c>
      <c r="C15" s="32" t="s">
        <v>21</v>
      </c>
      <c r="D15" s="89" t="n">
        <v>37288</v>
      </c>
      <c r="E15" s="90" t="n">
        <v>171906</v>
      </c>
      <c r="F15" s="90" t="n">
        <v>883</v>
      </c>
      <c r="G15" s="24" t="n">
        <f aca="false">E15-F15</f>
        <v>171023</v>
      </c>
      <c r="H15" s="25" t="n">
        <f aca="false">IF(E15&lt;0,0,E15/(28*1500*24))</f>
        <v>0.170541666666667</v>
      </c>
      <c r="I15" s="91" t="n">
        <v>0.867123371347135</v>
      </c>
      <c r="J15" s="27" t="n">
        <f aca="false">I15*(24*28)</f>
        <v>582.706905545275</v>
      </c>
    </row>
    <row r="16" customFormat="false" ht="12.75" hidden="false" customHeight="false" outlineLevel="0" collapsed="false">
      <c r="A16" s="21" t="s">
        <v>16</v>
      </c>
      <c r="B16" s="21" t="n">
        <v>1</v>
      </c>
      <c r="C16" s="32" t="s">
        <v>22</v>
      </c>
      <c r="D16" s="89" t="n">
        <v>37288</v>
      </c>
      <c r="E16" s="90" t="n">
        <v>206613</v>
      </c>
      <c r="F16" s="90" t="n">
        <v>1006</v>
      </c>
      <c r="G16" s="24" t="n">
        <f aca="false">E16-F16</f>
        <v>205607</v>
      </c>
      <c r="H16" s="25" t="n">
        <f aca="false">IF(E16&lt;0,0,E16/(28*1500*24))</f>
        <v>0.204973214285714</v>
      </c>
      <c r="I16" s="91" t="n">
        <v>0.961603582030047</v>
      </c>
      <c r="J16" s="27" t="n">
        <f aca="false">I16*(24*28)</f>
        <v>646.197607124192</v>
      </c>
    </row>
    <row r="17" customFormat="false" ht="12.75" hidden="false" customHeight="false" outlineLevel="0" collapsed="false">
      <c r="A17" s="21" t="s">
        <v>16</v>
      </c>
      <c r="B17" s="21" t="n">
        <v>1</v>
      </c>
      <c r="C17" s="32" t="s">
        <v>23</v>
      </c>
      <c r="D17" s="89" t="n">
        <v>37288</v>
      </c>
      <c r="E17" s="90" t="n">
        <v>157590</v>
      </c>
      <c r="F17" s="90" t="n">
        <v>1082</v>
      </c>
      <c r="G17" s="24" t="n">
        <f aca="false">E17-F17</f>
        <v>156508</v>
      </c>
      <c r="H17" s="25" t="n">
        <f aca="false">IF(E17&lt;0,0,E17/(28*1500*24))</f>
        <v>0.156339285714286</v>
      </c>
      <c r="I17" s="91" t="n">
        <v>0.882945390862681</v>
      </c>
      <c r="J17" s="27" t="n">
        <f aca="false">I17*(24*28)</f>
        <v>593.339302659722</v>
      </c>
    </row>
    <row r="18" customFormat="false" ht="12.75" hidden="false" customHeight="false" outlineLevel="0" collapsed="false">
      <c r="A18" s="21" t="s">
        <v>16</v>
      </c>
      <c r="B18" s="21" t="n">
        <v>1</v>
      </c>
      <c r="C18" s="32" t="s">
        <v>24</v>
      </c>
      <c r="D18" s="89" t="n">
        <v>37288</v>
      </c>
      <c r="E18" s="90" t="n">
        <v>241195</v>
      </c>
      <c r="F18" s="90" t="n">
        <v>572</v>
      </c>
      <c r="G18" s="24" t="n">
        <f aca="false">E18-F18</f>
        <v>240623</v>
      </c>
      <c r="H18" s="25" t="n">
        <f aca="false">IF(E18&lt;0,0,E18/(28*1500*24))</f>
        <v>0.239280753968254</v>
      </c>
      <c r="I18" s="91" t="n">
        <v>0.945876706471028</v>
      </c>
      <c r="J18" s="27" t="n">
        <f aca="false">I18*(24*28)</f>
        <v>635.629146748531</v>
      </c>
    </row>
    <row r="19" customFormat="false" ht="12.75" hidden="false" customHeight="false" outlineLevel="0" collapsed="false">
      <c r="A19" s="21" t="s">
        <v>16</v>
      </c>
      <c r="B19" s="21" t="n">
        <v>1</v>
      </c>
      <c r="C19" s="32" t="s">
        <v>25</v>
      </c>
      <c r="D19" s="89" t="n">
        <v>37288</v>
      </c>
      <c r="E19" s="90" t="n">
        <v>161573</v>
      </c>
      <c r="F19" s="90" t="n">
        <v>635</v>
      </c>
      <c r="G19" s="24" t="n">
        <f aca="false">E19-F19</f>
        <v>160938</v>
      </c>
      <c r="H19" s="25" t="n">
        <f aca="false">IF(E19&lt;0,0,E19/(28*1500*24))</f>
        <v>0.160290674603175</v>
      </c>
      <c r="I19" s="91" t="n">
        <v>0.923637263542703</v>
      </c>
      <c r="J19" s="27" t="n">
        <f aca="false">I19*(24*28)</f>
        <v>620.684241100696</v>
      </c>
    </row>
    <row r="20" customFormat="false" ht="12.75" hidden="false" customHeight="false" outlineLevel="0" collapsed="false">
      <c r="A20" s="21" t="s">
        <v>16</v>
      </c>
      <c r="B20" s="21" t="n">
        <v>1</v>
      </c>
      <c r="C20" s="32" t="s">
        <v>26</v>
      </c>
      <c r="D20" s="89" t="n">
        <v>37288</v>
      </c>
      <c r="E20" s="90" t="n">
        <v>203040</v>
      </c>
      <c r="F20" s="90" t="n">
        <v>282</v>
      </c>
      <c r="G20" s="24" t="n">
        <f aca="false">E20-F20</f>
        <v>202758</v>
      </c>
      <c r="H20" s="25" t="n">
        <f aca="false">IF(E20&lt;0,0,E20/(28*1500*24))</f>
        <v>0.201428571428571</v>
      </c>
      <c r="I20" s="91" t="n">
        <v>0.994684979966195</v>
      </c>
      <c r="J20" s="27" t="n">
        <f aca="false">I20*(24*28)</f>
        <v>668.428306537283</v>
      </c>
    </row>
    <row r="21" customFormat="false" ht="12.75" hidden="false" customHeight="false" outlineLevel="0" collapsed="false">
      <c r="A21" s="21" t="s">
        <v>16</v>
      </c>
      <c r="B21" s="21" t="n">
        <v>1</v>
      </c>
      <c r="C21" s="32" t="s">
        <v>27</v>
      </c>
      <c r="D21" s="89" t="n">
        <v>37288</v>
      </c>
      <c r="E21" s="90" t="n">
        <v>195268</v>
      </c>
      <c r="F21" s="90" t="n">
        <v>1538</v>
      </c>
      <c r="G21" s="24" t="n">
        <f aca="false">E21-F21</f>
        <v>193730</v>
      </c>
      <c r="H21" s="25" t="n">
        <f aca="false">IF(E21&lt;0,0,E21/(28*1500*24))</f>
        <v>0.193718253968254</v>
      </c>
      <c r="I21" s="91" t="n">
        <v>0.851136596617119</v>
      </c>
      <c r="J21" s="27" t="n">
        <f aca="false">I21*(24*28)</f>
        <v>571.963792926704</v>
      </c>
    </row>
    <row r="22" customFormat="false" ht="12.75" hidden="false" customHeight="false" outlineLevel="0" collapsed="false">
      <c r="A22" s="21" t="s">
        <v>16</v>
      </c>
      <c r="B22" s="21" t="n">
        <v>1</v>
      </c>
      <c r="C22" s="32" t="s">
        <v>28</v>
      </c>
      <c r="D22" s="89" t="n">
        <v>37288</v>
      </c>
      <c r="E22" s="90" t="n">
        <v>89158</v>
      </c>
      <c r="F22" s="90" t="n">
        <v>252</v>
      </c>
      <c r="G22" s="24" t="n">
        <f aca="false">E22-F22</f>
        <v>88906</v>
      </c>
      <c r="H22" s="25" t="n">
        <f aca="false">IF(E22&lt;0,0,E22/(28*1500*24))</f>
        <v>0.0884503968253968</v>
      </c>
      <c r="I22" s="91" t="n">
        <v>0.986724565756824</v>
      </c>
      <c r="J22" s="27" t="n">
        <f aca="false">I22*(24*28)</f>
        <v>663.078908188586</v>
      </c>
    </row>
    <row r="23" customFormat="false" ht="12.75" hidden="false" customHeight="false" outlineLevel="0" collapsed="false">
      <c r="A23" s="21" t="s">
        <v>16</v>
      </c>
      <c r="B23" s="21" t="n">
        <v>1</v>
      </c>
      <c r="C23" s="32" t="s">
        <v>29</v>
      </c>
      <c r="D23" s="89" t="n">
        <v>37288</v>
      </c>
      <c r="E23" s="90" t="n">
        <v>190141</v>
      </c>
      <c r="F23" s="90" t="n">
        <v>477</v>
      </c>
      <c r="G23" s="24" t="n">
        <f aca="false">E23-F23</f>
        <v>189664</v>
      </c>
      <c r="H23" s="25" t="n">
        <f aca="false">IF(E23&lt;0,0,E23/(28*1500*24))</f>
        <v>0.188631944444444</v>
      </c>
      <c r="I23" s="91" t="n">
        <v>0.922740087841638</v>
      </c>
      <c r="J23" s="27" t="n">
        <f aca="false">I23*(24*28)</f>
        <v>620.081339029581</v>
      </c>
    </row>
    <row r="24" customFormat="false" ht="12.75" hidden="false" customHeight="false" outlineLevel="0" collapsed="false">
      <c r="A24" s="21" t="s">
        <v>16</v>
      </c>
      <c r="B24" s="21" t="n">
        <v>1</v>
      </c>
      <c r="C24" s="32" t="s">
        <v>30</v>
      </c>
      <c r="D24" s="89" t="n">
        <v>37288</v>
      </c>
      <c r="E24" s="90" t="n">
        <v>177522</v>
      </c>
      <c r="F24" s="90" t="n">
        <v>616</v>
      </c>
      <c r="G24" s="24" t="n">
        <f aca="false">E24-F24</f>
        <v>176906</v>
      </c>
      <c r="H24" s="25" t="n">
        <f aca="false">IF(E24&lt;0,0,E24/(28*1500*24))</f>
        <v>0.176113095238095</v>
      </c>
      <c r="I24" s="91" t="n">
        <v>0.950031202530445</v>
      </c>
      <c r="J24" s="27" t="n">
        <f aca="false">I24*(24*28)</f>
        <v>638.420968100459</v>
      </c>
    </row>
    <row r="25" customFormat="false" ht="12.75" hidden="false" customHeight="false" outlineLevel="0" collapsed="false">
      <c r="A25" s="21" t="s">
        <v>16</v>
      </c>
      <c r="B25" s="21" t="n">
        <v>1</v>
      </c>
      <c r="C25" s="32" t="s">
        <v>31</v>
      </c>
      <c r="D25" s="89" t="n">
        <v>37288</v>
      </c>
      <c r="E25" s="90" t="n">
        <v>223513</v>
      </c>
      <c r="F25" s="90" t="n">
        <v>520</v>
      </c>
      <c r="G25" s="24" t="n">
        <f aca="false">E25-F25</f>
        <v>222993</v>
      </c>
      <c r="H25" s="25" t="n">
        <f aca="false">IF(E25&lt;0,0,E25/(28*1500*24))</f>
        <v>0.221739087301587</v>
      </c>
      <c r="I25" s="91" t="n">
        <v>0.958043232011313</v>
      </c>
      <c r="J25" s="27" t="n">
        <f aca="false">I25*(24*28)</f>
        <v>643.805051911602</v>
      </c>
    </row>
    <row r="26" customFormat="false" ht="12.75" hidden="false" customHeight="false" outlineLevel="0" collapsed="false">
      <c r="A26" s="21" t="s">
        <v>16</v>
      </c>
      <c r="B26" s="21" t="n">
        <v>1</v>
      </c>
      <c r="C26" s="32" t="s">
        <v>32</v>
      </c>
      <c r="D26" s="89" t="n">
        <v>37288</v>
      </c>
      <c r="E26" s="90" t="n">
        <v>198038</v>
      </c>
      <c r="F26" s="90" t="n">
        <v>558</v>
      </c>
      <c r="G26" s="24" t="n">
        <f aca="false">E26-F26</f>
        <v>197480</v>
      </c>
      <c r="H26" s="25" t="n">
        <f aca="false">IF(E26&lt;0,0,E26/(28*1500*24))</f>
        <v>0.19646626984127</v>
      </c>
      <c r="I26" s="91" t="n">
        <v>0.92465066992116</v>
      </c>
      <c r="J26" s="27" t="n">
        <f aca="false">I26*(24*28)</f>
        <v>621.36525018702</v>
      </c>
    </row>
    <row r="27" customFormat="false" ht="12.75" hidden="false" customHeight="false" outlineLevel="0" collapsed="false">
      <c r="A27" s="21" t="s">
        <v>16</v>
      </c>
      <c r="B27" s="21" t="n">
        <v>1</v>
      </c>
      <c r="C27" s="32" t="s">
        <v>33</v>
      </c>
      <c r="D27" s="89" t="n">
        <v>37288</v>
      </c>
      <c r="E27" s="90" t="n">
        <v>205314</v>
      </c>
      <c r="F27" s="90" t="n">
        <v>464</v>
      </c>
      <c r="G27" s="24" t="n">
        <f aca="false">E27-F27</f>
        <v>204850</v>
      </c>
      <c r="H27" s="25" t="n">
        <f aca="false">IF(E27&lt;0,0,E27/(28*1500*24))</f>
        <v>0.203684523809524</v>
      </c>
      <c r="I27" s="91" t="n">
        <v>0.981607399386779</v>
      </c>
      <c r="J27" s="27" t="n">
        <f aca="false">I27*(24*28)</f>
        <v>659.640172387916</v>
      </c>
    </row>
    <row r="28" customFormat="false" ht="12.75" hidden="false" customHeight="false" outlineLevel="0" collapsed="false">
      <c r="A28" s="21" t="s">
        <v>16</v>
      </c>
      <c r="B28" s="21" t="n">
        <v>1</v>
      </c>
      <c r="C28" s="32" t="s">
        <v>34</v>
      </c>
      <c r="D28" s="89" t="n">
        <v>37288</v>
      </c>
      <c r="E28" s="90" t="n">
        <v>249154</v>
      </c>
      <c r="F28" s="90" t="n">
        <v>271</v>
      </c>
      <c r="G28" s="24" t="n">
        <f aca="false">E28-F28</f>
        <v>248883</v>
      </c>
      <c r="H28" s="25" t="n">
        <f aca="false">IF(E28&lt;0,0,E28/(28*1500*24))</f>
        <v>0.247176587301587</v>
      </c>
      <c r="I28" s="91" t="n">
        <v>0.991466296488428</v>
      </c>
      <c r="J28" s="27" t="n">
        <f aca="false">I28*(24*28)</f>
        <v>666.265351240223</v>
      </c>
    </row>
    <row r="29" customFormat="false" ht="12.75" hidden="false" customHeight="false" outlineLevel="0" collapsed="false">
      <c r="A29" s="21" t="s">
        <v>16</v>
      </c>
      <c r="B29" s="21" t="n">
        <v>1</v>
      </c>
      <c r="C29" s="32" t="s">
        <v>35</v>
      </c>
      <c r="D29" s="89" t="n">
        <v>37288</v>
      </c>
      <c r="E29" s="90" t="n">
        <v>163649</v>
      </c>
      <c r="F29" s="90" t="n">
        <v>898</v>
      </c>
      <c r="G29" s="24" t="n">
        <f aca="false">E29-F29</f>
        <v>162751</v>
      </c>
      <c r="H29" s="25" t="n">
        <f aca="false">IF(E29&lt;0,0,E29/(28*1500*24))</f>
        <v>0.162350198412698</v>
      </c>
      <c r="I29" s="91" t="n">
        <v>0.704074319422652</v>
      </c>
      <c r="J29" s="27" t="n">
        <f aca="false">I29*(24*28)</f>
        <v>473.137942652022</v>
      </c>
    </row>
    <row r="30" customFormat="false" ht="12.75" hidden="false" customHeight="false" outlineLevel="0" collapsed="false">
      <c r="A30" s="21" t="s">
        <v>16</v>
      </c>
      <c r="B30" s="21" t="n">
        <v>1</v>
      </c>
      <c r="C30" s="32" t="s">
        <v>36</v>
      </c>
      <c r="D30" s="89" t="n">
        <v>37288</v>
      </c>
      <c r="E30" s="90" t="n">
        <v>241362</v>
      </c>
      <c r="F30" s="90" t="n">
        <v>287</v>
      </c>
      <c r="G30" s="24" t="n">
        <f aca="false">E30-F30</f>
        <v>241075</v>
      </c>
      <c r="H30" s="25" t="n">
        <f aca="false">IF(E30&lt;0,0,E30/(28*1500*24))</f>
        <v>0.239446428571429</v>
      </c>
      <c r="I30" s="91" t="n">
        <v>0.936371538961105</v>
      </c>
      <c r="J30" s="27" t="n">
        <f aca="false">I30*(24*28)</f>
        <v>629.241674181862</v>
      </c>
    </row>
    <row r="31" customFormat="false" ht="12.75" hidden="false" customHeight="false" outlineLevel="0" collapsed="false">
      <c r="A31" s="21" t="s">
        <v>16</v>
      </c>
      <c r="B31" s="21" t="n">
        <v>1</v>
      </c>
      <c r="C31" s="32" t="s">
        <v>37</v>
      </c>
      <c r="D31" s="89" t="n">
        <v>37288</v>
      </c>
      <c r="E31" s="90" t="n">
        <v>238995</v>
      </c>
      <c r="F31" s="90" t="n">
        <v>954</v>
      </c>
      <c r="G31" s="24" t="n">
        <f aca="false">E31-F31</f>
        <v>238041</v>
      </c>
      <c r="H31" s="25" t="n">
        <f aca="false">IF(E31&lt;0,0,E31/(28*1500*24))</f>
        <v>0.237098214285714</v>
      </c>
      <c r="I31" s="91" t="n">
        <v>0.974479077317504</v>
      </c>
      <c r="J31" s="27" t="n">
        <f aca="false">I31*(24*28)</f>
        <v>654.849939957362</v>
      </c>
    </row>
    <row r="32" customFormat="false" ht="12.75" hidden="false" customHeight="false" outlineLevel="0" collapsed="false">
      <c r="A32" s="21" t="s">
        <v>16</v>
      </c>
      <c r="B32" s="21" t="n">
        <v>1</v>
      </c>
      <c r="C32" s="32" t="s">
        <v>38</v>
      </c>
      <c r="D32" s="89" t="n">
        <v>37288</v>
      </c>
      <c r="E32" s="90" t="n">
        <v>265585</v>
      </c>
      <c r="F32" s="90" t="n">
        <v>1069</v>
      </c>
      <c r="G32" s="24" t="n">
        <f aca="false">E32-F32</f>
        <v>264516</v>
      </c>
      <c r="H32" s="25" t="n">
        <f aca="false">IF(E32&lt;0,0,E32/(28*1500*24))</f>
        <v>0.263477182539683</v>
      </c>
      <c r="I32" s="91" t="n">
        <v>0.990772304660309</v>
      </c>
      <c r="J32" s="27" t="n">
        <f aca="false">I32*(24*28)</f>
        <v>665.798988731728</v>
      </c>
    </row>
    <row r="33" customFormat="false" ht="12.75" hidden="false" customHeight="false" outlineLevel="0" collapsed="false">
      <c r="A33" s="21" t="s">
        <v>16</v>
      </c>
      <c r="B33" s="21" t="n">
        <v>1</v>
      </c>
      <c r="C33" s="32" t="s">
        <v>39</v>
      </c>
      <c r="D33" s="89" t="n">
        <v>37288</v>
      </c>
      <c r="E33" s="90" t="n">
        <v>330725</v>
      </c>
      <c r="F33" s="90" t="n">
        <v>668</v>
      </c>
      <c r="G33" s="24" t="n">
        <f aca="false">E33-F33</f>
        <v>330057</v>
      </c>
      <c r="H33" s="25" t="n">
        <f aca="false">IF(E33&lt;0,0,E33/(28*1500*24))</f>
        <v>0.328100198412698</v>
      </c>
      <c r="I33" s="91" t="n">
        <v>0.993103477618958</v>
      </c>
      <c r="J33" s="27" t="n">
        <f aca="false">I33*(24*28)</f>
        <v>667.36553695994</v>
      </c>
    </row>
    <row r="34" customFormat="false" ht="12.75" hidden="false" customHeight="false" outlineLevel="0" collapsed="false">
      <c r="A34" s="21" t="s">
        <v>16</v>
      </c>
      <c r="B34" s="21" t="n">
        <v>1</v>
      </c>
      <c r="C34" s="32" t="s">
        <v>40</v>
      </c>
      <c r="D34" s="89" t="n">
        <v>37288</v>
      </c>
      <c r="E34" s="90" t="n">
        <v>240435</v>
      </c>
      <c r="F34" s="90" t="n">
        <v>796</v>
      </c>
      <c r="G34" s="24" t="n">
        <f aca="false">E34-F34</f>
        <v>239639</v>
      </c>
      <c r="H34" s="25" t="n">
        <f aca="false">IF(E34&lt;0,0,E34/(28*1500*24))</f>
        <v>0.238526785714286</v>
      </c>
      <c r="I34" s="91" t="n">
        <v>0.985125835669154</v>
      </c>
      <c r="J34" s="27" t="n">
        <f aca="false">I34*(24*28)</f>
        <v>662.004561569672</v>
      </c>
    </row>
    <row r="35" customFormat="false" ht="12.75" hidden="false" customHeight="false" outlineLevel="0" collapsed="false">
      <c r="A35" s="21" t="s">
        <v>16</v>
      </c>
      <c r="B35" s="21" t="n">
        <v>1</v>
      </c>
      <c r="C35" s="32" t="s">
        <v>41</v>
      </c>
      <c r="D35" s="89" t="n">
        <v>37288</v>
      </c>
      <c r="E35" s="90" t="n">
        <v>220828</v>
      </c>
      <c r="F35" s="90" t="n">
        <v>529</v>
      </c>
      <c r="G35" s="24" t="n">
        <f aca="false">E35-F35</f>
        <v>220299</v>
      </c>
      <c r="H35" s="25" t="n">
        <f aca="false">IF(E35&lt;0,0,E35/(28*1500*24))</f>
        <v>0.219075396825397</v>
      </c>
      <c r="I35" s="91" t="n">
        <v>0.971490421115857</v>
      </c>
      <c r="J35" s="27" t="n">
        <f aca="false">I35*(24*28)</f>
        <v>652.841562989856</v>
      </c>
    </row>
    <row r="36" customFormat="false" ht="12.75" hidden="false" customHeight="false" outlineLevel="0" collapsed="false">
      <c r="A36" s="21" t="s">
        <v>16</v>
      </c>
      <c r="B36" s="21" t="n">
        <v>1</v>
      </c>
      <c r="C36" s="32" t="s">
        <v>42</v>
      </c>
      <c r="D36" s="89" t="n">
        <v>37288</v>
      </c>
      <c r="E36" s="90" t="n">
        <v>237174</v>
      </c>
      <c r="F36" s="90" t="n">
        <v>527</v>
      </c>
      <c r="G36" s="24" t="n">
        <f aca="false">E36-F36</f>
        <v>236647</v>
      </c>
      <c r="H36" s="25" t="n">
        <f aca="false">IF(E36&lt;0,0,E36/(28*1500*24))</f>
        <v>0.235291666666667</v>
      </c>
      <c r="I36" s="91" t="n">
        <v>0.931113976122114</v>
      </c>
      <c r="J36" s="27" t="n">
        <f aca="false">I36*(24*28)</f>
        <v>625.708591954061</v>
      </c>
    </row>
    <row r="37" customFormat="false" ht="12.75" hidden="false" customHeight="false" outlineLevel="0" collapsed="false">
      <c r="A37" s="21" t="s">
        <v>16</v>
      </c>
      <c r="B37" s="21" t="n">
        <v>1</v>
      </c>
      <c r="C37" s="32" t="s">
        <v>43</v>
      </c>
      <c r="D37" s="89" t="n">
        <v>37288</v>
      </c>
      <c r="E37" s="90" t="n">
        <v>197322</v>
      </c>
      <c r="F37" s="90" t="n">
        <v>545</v>
      </c>
      <c r="G37" s="24" t="n">
        <f aca="false">E37-F37</f>
        <v>196777</v>
      </c>
      <c r="H37" s="25" t="n">
        <f aca="false">IF(E37&lt;0,0,E37/(28*1500*24))</f>
        <v>0.195755952380952</v>
      </c>
      <c r="I37" s="91" t="n">
        <v>0.91628206457858</v>
      </c>
      <c r="J37" s="27" t="n">
        <f aca="false">I37*(24*28)</f>
        <v>615.741547396806</v>
      </c>
    </row>
    <row r="38" customFormat="false" ht="12.75" hidden="false" customHeight="false" outlineLevel="0" collapsed="false">
      <c r="A38" s="21" t="s">
        <v>16</v>
      </c>
      <c r="B38" s="21" t="n">
        <v>1</v>
      </c>
      <c r="C38" s="32" t="s">
        <v>44</v>
      </c>
      <c r="D38" s="89" t="n">
        <v>37288</v>
      </c>
      <c r="E38" s="90" t="n">
        <v>184520</v>
      </c>
      <c r="F38" s="90" t="n">
        <v>870</v>
      </c>
      <c r="G38" s="24" t="n">
        <f aca="false">E38-F38</f>
        <v>183650</v>
      </c>
      <c r="H38" s="25" t="n">
        <f aca="false">IF(E38&lt;0,0,E38/(28*1500*24))</f>
        <v>0.183055555555556</v>
      </c>
      <c r="I38" s="91" t="n">
        <v>0.779952312153677</v>
      </c>
      <c r="J38" s="27" t="n">
        <f aca="false">I38*(24*28)</f>
        <v>524.127953767271</v>
      </c>
    </row>
    <row r="39" customFormat="false" ht="12.75" hidden="false" customHeight="false" outlineLevel="0" collapsed="false">
      <c r="A39" s="21" t="s">
        <v>16</v>
      </c>
      <c r="B39" s="21" t="n">
        <v>1</v>
      </c>
      <c r="C39" s="32" t="s">
        <v>45</v>
      </c>
      <c r="D39" s="89" t="n">
        <v>37288</v>
      </c>
      <c r="E39" s="90" t="n">
        <v>183218</v>
      </c>
      <c r="F39" s="90" t="n">
        <v>576</v>
      </c>
      <c r="G39" s="24" t="n">
        <f aca="false">E39-F39</f>
        <v>182642</v>
      </c>
      <c r="H39" s="25" t="n">
        <f aca="false">IF(E39&lt;0,0,E39/(28*1500*24))</f>
        <v>0.181763888888889</v>
      </c>
      <c r="I39" s="91" t="n">
        <v>0.935880718812397</v>
      </c>
      <c r="J39" s="27" t="n">
        <f aca="false">I39*(24*28)</f>
        <v>628.911843041931</v>
      </c>
    </row>
    <row r="40" customFormat="false" ht="12.75" hidden="false" customHeight="false" outlineLevel="0" collapsed="false">
      <c r="A40" s="21" t="s">
        <v>16</v>
      </c>
      <c r="B40" s="21" t="n">
        <v>1</v>
      </c>
      <c r="C40" s="32" t="s">
        <v>46</v>
      </c>
      <c r="D40" s="89" t="n">
        <v>37288</v>
      </c>
      <c r="E40" s="90" t="n">
        <v>266034</v>
      </c>
      <c r="F40" s="90" t="n">
        <v>469</v>
      </c>
      <c r="G40" s="24" t="n">
        <f aca="false">E40-F40</f>
        <v>265565</v>
      </c>
      <c r="H40" s="25" t="n">
        <f aca="false">IF(E40&lt;0,0,E40/(28*1500*24))</f>
        <v>0.263922619047619</v>
      </c>
      <c r="I40" s="91" t="n">
        <v>0.919123121622968</v>
      </c>
      <c r="J40" s="27" t="n">
        <f aca="false">I40*(24*28)</f>
        <v>617.650737730635</v>
      </c>
    </row>
    <row r="41" customFormat="false" ht="12.75" hidden="false" customHeight="false" outlineLevel="0" collapsed="false">
      <c r="A41" s="21" t="s">
        <v>16</v>
      </c>
      <c r="B41" s="21" t="n">
        <v>1</v>
      </c>
      <c r="C41" s="32" t="s">
        <v>47</v>
      </c>
      <c r="D41" s="89" t="n">
        <v>37288</v>
      </c>
      <c r="E41" s="90" t="n">
        <v>166238</v>
      </c>
      <c r="F41" s="90" t="n">
        <v>722</v>
      </c>
      <c r="G41" s="24" t="n">
        <f aca="false">E41-F41</f>
        <v>165516</v>
      </c>
      <c r="H41" s="25" t="n">
        <f aca="false">IF(E41&lt;0,0,E41/(28*1500*24))</f>
        <v>0.164918650793651</v>
      </c>
      <c r="I41" s="91" t="n">
        <v>0.872458011235861</v>
      </c>
      <c r="J41" s="27" t="n">
        <f aca="false">I41*(24*28)</f>
        <v>586.291783550499</v>
      </c>
    </row>
    <row r="42" customFormat="false" ht="12.75" hidden="false" customHeight="false" outlineLevel="0" collapsed="false">
      <c r="A42" s="21" t="s">
        <v>16</v>
      </c>
      <c r="B42" s="21" t="n">
        <v>1</v>
      </c>
      <c r="C42" s="32" t="s">
        <v>48</v>
      </c>
      <c r="D42" s="89" t="n">
        <v>37288</v>
      </c>
      <c r="E42" s="90" t="n">
        <v>210569</v>
      </c>
      <c r="F42" s="90" t="n">
        <v>668</v>
      </c>
      <c r="G42" s="24" t="n">
        <f aca="false">E42-F42</f>
        <v>209901</v>
      </c>
      <c r="H42" s="25" t="n">
        <f aca="false">IF(E42&lt;0,0,E42/(28*1500*24))</f>
        <v>0.208897817460317</v>
      </c>
      <c r="I42" s="91" t="n">
        <v>0.84018466395937</v>
      </c>
      <c r="J42" s="27" t="n">
        <f aca="false">I42*(24*28)</f>
        <v>564.604094180697</v>
      </c>
    </row>
    <row r="43" customFormat="false" ht="12.75" hidden="false" customHeight="false" outlineLevel="0" collapsed="false">
      <c r="A43" s="21" t="s">
        <v>16</v>
      </c>
      <c r="B43" s="21" t="n">
        <v>1</v>
      </c>
      <c r="C43" s="32" t="s">
        <v>49</v>
      </c>
      <c r="D43" s="89" t="n">
        <v>37288</v>
      </c>
      <c r="E43" s="90" t="n">
        <v>203768</v>
      </c>
      <c r="F43" s="90" t="n">
        <v>644</v>
      </c>
      <c r="G43" s="24" t="n">
        <f aca="false">E43-F43</f>
        <v>203124</v>
      </c>
      <c r="H43" s="25" t="n">
        <f aca="false">IF(E43&lt;0,0,E43/(28*1500*24))</f>
        <v>0.202150793650794</v>
      </c>
      <c r="I43" s="91" t="n">
        <v>0.828717207482162</v>
      </c>
      <c r="J43" s="27" t="n">
        <f aca="false">I43*(24*28)</f>
        <v>556.897963428013</v>
      </c>
    </row>
    <row r="44" customFormat="false" ht="12.75" hidden="false" customHeight="false" outlineLevel="0" collapsed="false">
      <c r="A44" s="21" t="s">
        <v>16</v>
      </c>
      <c r="B44" s="21" t="n">
        <v>1</v>
      </c>
      <c r="C44" s="32" t="s">
        <v>50</v>
      </c>
      <c r="D44" s="89" t="n">
        <v>37288</v>
      </c>
      <c r="E44" s="90" t="n">
        <v>291435</v>
      </c>
      <c r="F44" s="90" t="n">
        <v>629</v>
      </c>
      <c r="G44" s="24" t="n">
        <f aca="false">E44-F44</f>
        <v>290806</v>
      </c>
      <c r="H44" s="25" t="n">
        <f aca="false">IF(E44&lt;0,0,E44/(28*1500*24))</f>
        <v>0.289122023809524</v>
      </c>
      <c r="I44" s="91" t="n">
        <v>0.964381086348673</v>
      </c>
      <c r="J44" s="27" t="n">
        <f aca="false">I44*(24*28)</f>
        <v>648.064090026308</v>
      </c>
    </row>
    <row r="45" customFormat="false" ht="12.75" hidden="false" customHeight="false" outlineLevel="0" collapsed="false">
      <c r="A45" s="21" t="s">
        <v>16</v>
      </c>
      <c r="B45" s="21" t="n">
        <v>1</v>
      </c>
      <c r="C45" s="32" t="s">
        <v>51</v>
      </c>
      <c r="D45" s="89" t="n">
        <v>37288</v>
      </c>
      <c r="E45" s="90" t="n">
        <v>181677</v>
      </c>
      <c r="F45" s="90" t="n">
        <v>884</v>
      </c>
      <c r="G45" s="24" t="n">
        <f aca="false">E45-F45</f>
        <v>180793</v>
      </c>
      <c r="H45" s="25" t="n">
        <f aca="false">IF(E45&lt;0,0,E45/(28*1500*24))</f>
        <v>0.180235119047619</v>
      </c>
      <c r="I45" s="91" t="n">
        <v>0.869716930445805</v>
      </c>
      <c r="J45" s="27" t="n">
        <f aca="false">I45*(24*28)</f>
        <v>584.449777259581</v>
      </c>
    </row>
    <row r="46" customFormat="false" ht="12.75" hidden="false" customHeight="false" outlineLevel="0" collapsed="false">
      <c r="A46" s="21" t="s">
        <v>16</v>
      </c>
      <c r="B46" s="21" t="n">
        <v>1</v>
      </c>
      <c r="C46" s="32" t="s">
        <v>52</v>
      </c>
      <c r="D46" s="89" t="n">
        <v>37288</v>
      </c>
      <c r="E46" s="90" t="n">
        <v>289129</v>
      </c>
      <c r="F46" s="90" t="n">
        <v>852</v>
      </c>
      <c r="G46" s="24" t="n">
        <f aca="false">E46-F46</f>
        <v>288277</v>
      </c>
      <c r="H46" s="25" t="n">
        <f aca="false">IF(E46&lt;0,0,E46/(28*1500*24))</f>
        <v>0.286834325396825</v>
      </c>
      <c r="I46" s="91" t="n">
        <v>0.855774252627034</v>
      </c>
      <c r="J46" s="27" t="n">
        <f aca="false">I46*(24*28)</f>
        <v>575.080297765367</v>
      </c>
    </row>
    <row r="47" customFormat="false" ht="12.75" hidden="false" customHeight="false" outlineLevel="0" collapsed="false">
      <c r="A47" s="21" t="s">
        <v>16</v>
      </c>
      <c r="B47" s="21" t="n">
        <v>1</v>
      </c>
      <c r="C47" s="32" t="s">
        <v>53</v>
      </c>
      <c r="D47" s="89" t="n">
        <v>37288</v>
      </c>
      <c r="E47" s="90" t="n">
        <v>324087</v>
      </c>
      <c r="F47" s="90" t="n">
        <v>779</v>
      </c>
      <c r="G47" s="24" t="n">
        <f aca="false">E47-F47</f>
        <v>323308</v>
      </c>
      <c r="H47" s="25" t="n">
        <f aca="false">IF(E47&lt;0,0,E47/(28*1500*24))</f>
        <v>0.321514880952381</v>
      </c>
      <c r="I47" s="91" t="n">
        <v>0.947956184993814</v>
      </c>
      <c r="J47" s="27" t="n">
        <f aca="false">I47*(24*28)</f>
        <v>637.026556315843</v>
      </c>
    </row>
    <row r="48" customFormat="false" ht="12.75" hidden="false" customHeight="false" outlineLevel="0" collapsed="false">
      <c r="A48" s="21" t="s">
        <v>16</v>
      </c>
      <c r="B48" s="21" t="n">
        <v>1</v>
      </c>
      <c r="C48" s="32" t="s">
        <v>54</v>
      </c>
      <c r="D48" s="89" t="n">
        <v>37288</v>
      </c>
      <c r="E48" s="90" t="n">
        <v>267305</v>
      </c>
      <c r="F48" s="90" t="n">
        <v>948</v>
      </c>
      <c r="G48" s="24" t="n">
        <f aca="false">E48-F48</f>
        <v>266357</v>
      </c>
      <c r="H48" s="25" t="n">
        <f aca="false">IF(E48&lt;0,0,E48/(28*1500*24))</f>
        <v>0.265183531746032</v>
      </c>
      <c r="I48" s="91" t="n">
        <v>0.711236584709914</v>
      </c>
      <c r="J48" s="27" t="n">
        <f aca="false">I48*(24*28)</f>
        <v>477.950984925062</v>
      </c>
    </row>
    <row r="49" customFormat="false" ht="12.75" hidden="false" customHeight="false" outlineLevel="0" collapsed="false">
      <c r="A49" s="21" t="s">
        <v>16</v>
      </c>
      <c r="B49" s="21" t="n">
        <v>1</v>
      </c>
      <c r="C49" s="32" t="s">
        <v>55</v>
      </c>
      <c r="D49" s="89" t="n">
        <v>37288</v>
      </c>
      <c r="E49" s="90" t="n">
        <v>284784</v>
      </c>
      <c r="F49" s="90" t="n">
        <v>584</v>
      </c>
      <c r="G49" s="24" t="n">
        <f aca="false">E49-F49</f>
        <v>284200</v>
      </c>
      <c r="H49" s="25" t="n">
        <f aca="false">IF(E49&lt;0,0,E49/(28*1500*24))</f>
        <v>0.28252380952381</v>
      </c>
      <c r="I49" s="91" t="n">
        <v>0.948826602347444</v>
      </c>
      <c r="J49" s="27" t="n">
        <f aca="false">I49*(24*28)</f>
        <v>637.611476777482</v>
      </c>
    </row>
    <row r="50" customFormat="false" ht="12.75" hidden="false" customHeight="false" outlineLevel="0" collapsed="false">
      <c r="A50" s="21" t="s">
        <v>16</v>
      </c>
      <c r="B50" s="21" t="n">
        <v>1</v>
      </c>
      <c r="C50" s="32" t="s">
        <v>56</v>
      </c>
      <c r="D50" s="89" t="n">
        <v>37288</v>
      </c>
      <c r="E50" s="90" t="n">
        <v>246342</v>
      </c>
      <c r="F50" s="90" t="n">
        <v>384</v>
      </c>
      <c r="G50" s="24" t="n">
        <f aca="false">E50-F50</f>
        <v>245958</v>
      </c>
      <c r="H50" s="25" t="n">
        <f aca="false">IF(E50&lt;0,0,E50/(28*1500*24))</f>
        <v>0.244386904761905</v>
      </c>
      <c r="I50" s="91" t="n">
        <v>0.835729710709875</v>
      </c>
      <c r="J50" s="27" t="n">
        <f aca="false">I50*(24*28)</f>
        <v>561.610365597036</v>
      </c>
    </row>
    <row r="51" customFormat="false" ht="12.75" hidden="false" customHeight="false" outlineLevel="0" collapsed="false">
      <c r="A51" s="21" t="s">
        <v>16</v>
      </c>
      <c r="B51" s="21" t="n">
        <v>1</v>
      </c>
      <c r="C51" s="32" t="s">
        <v>57</v>
      </c>
      <c r="D51" s="89" t="n">
        <v>37288</v>
      </c>
      <c r="E51" s="90" t="n">
        <v>276432</v>
      </c>
      <c r="F51" s="90" t="n">
        <v>580</v>
      </c>
      <c r="G51" s="24" t="n">
        <f aca="false">E51-F51</f>
        <v>275852</v>
      </c>
      <c r="H51" s="25" t="n">
        <f aca="false">IF(E51&lt;0,0,E51/(28*1500*24))</f>
        <v>0.274238095238095</v>
      </c>
      <c r="I51" s="91" t="n">
        <v>0.941281010063603</v>
      </c>
      <c r="J51" s="27" t="n">
        <f aca="false">I51*(24*28)</f>
        <v>632.540838762741</v>
      </c>
    </row>
    <row r="52" customFormat="false" ht="12.75" hidden="false" customHeight="false" outlineLevel="0" collapsed="false">
      <c r="A52" s="21" t="s">
        <v>16</v>
      </c>
      <c r="B52" s="21" t="n">
        <v>1</v>
      </c>
      <c r="C52" s="32" t="s">
        <v>58</v>
      </c>
      <c r="D52" s="89" t="n">
        <v>37288</v>
      </c>
      <c r="E52" s="90" t="n">
        <v>262486</v>
      </c>
      <c r="F52" s="90" t="n">
        <v>182</v>
      </c>
      <c r="G52" s="24" t="n">
        <f aca="false">E52-F52</f>
        <v>262304</v>
      </c>
      <c r="H52" s="25" t="n">
        <f aca="false">IF(E52&lt;0,0,E52/(28*1500*24))</f>
        <v>0.260402777777778</v>
      </c>
      <c r="I52" s="91" t="n">
        <v>0.981078403598537</v>
      </c>
      <c r="J52" s="27" t="n">
        <f aca="false">I52*(24*28)</f>
        <v>659.284687218217</v>
      </c>
    </row>
    <row r="53" customFormat="false" ht="12.75" hidden="false" customHeight="false" outlineLevel="0" collapsed="false">
      <c r="A53" s="21" t="s">
        <v>16</v>
      </c>
      <c r="B53" s="21" t="n">
        <v>1</v>
      </c>
      <c r="C53" s="32" t="s">
        <v>59</v>
      </c>
      <c r="D53" s="89" t="n">
        <v>37288</v>
      </c>
      <c r="E53" s="90" t="n">
        <v>243015</v>
      </c>
      <c r="F53" s="90" t="n">
        <v>284</v>
      </c>
      <c r="G53" s="24" t="n">
        <f aca="false">E53-F53</f>
        <v>242731</v>
      </c>
      <c r="H53" s="25" t="n">
        <f aca="false">IF(E53&lt;0,0,E53/(28*1500*24))</f>
        <v>0.24108630952381</v>
      </c>
      <c r="I53" s="91" t="n">
        <v>0.974473507730322</v>
      </c>
      <c r="J53" s="27" t="n">
        <f aca="false">I53*(24*28)</f>
        <v>654.846197194776</v>
      </c>
    </row>
    <row r="54" customFormat="false" ht="12.75" hidden="false" customHeight="false" outlineLevel="0" collapsed="false">
      <c r="A54" s="21" t="s">
        <v>16</v>
      </c>
      <c r="B54" s="21" t="n">
        <v>1</v>
      </c>
      <c r="C54" s="32" t="s">
        <v>60</v>
      </c>
      <c r="D54" s="89" t="n">
        <v>37288</v>
      </c>
      <c r="E54" s="90" t="n">
        <v>231897</v>
      </c>
      <c r="F54" s="90" t="n">
        <v>239</v>
      </c>
      <c r="G54" s="24" t="n">
        <f aca="false">E54-F54</f>
        <v>231658</v>
      </c>
      <c r="H54" s="25" t="n">
        <f aca="false">IF(E54&lt;0,0,E54/(28*1500*24))</f>
        <v>0.230056547619048</v>
      </c>
      <c r="I54" s="91" t="n">
        <v>0.888260446333358</v>
      </c>
      <c r="J54" s="27" t="n">
        <f aca="false">I54*(24*28)</f>
        <v>596.911019936017</v>
      </c>
    </row>
    <row r="55" customFormat="false" ht="12.75" hidden="false" customHeight="false" outlineLevel="0" collapsed="false">
      <c r="A55" s="21" t="s">
        <v>16</v>
      </c>
      <c r="B55" s="21" t="n">
        <v>1</v>
      </c>
      <c r="C55" s="32" t="s">
        <v>61</v>
      </c>
      <c r="D55" s="89" t="n">
        <v>37288</v>
      </c>
      <c r="E55" s="90" t="n">
        <v>209296</v>
      </c>
      <c r="F55" s="90" t="n">
        <v>568</v>
      </c>
      <c r="G55" s="24" t="n">
        <f aca="false">E55-F55</f>
        <v>208728</v>
      </c>
      <c r="H55" s="25" t="n">
        <f aca="false">IF(E55&lt;0,0,E55/(28*1500*24))</f>
        <v>0.207634920634921</v>
      </c>
      <c r="I55" s="91" t="n">
        <v>0.95384097985592</v>
      </c>
      <c r="J55" s="27" t="n">
        <f aca="false">I55*(24*28)</f>
        <v>640.981138463178</v>
      </c>
    </row>
    <row r="56" customFormat="false" ht="12.75" hidden="false" customHeight="false" outlineLevel="0" collapsed="false">
      <c r="A56" s="21" t="s">
        <v>16</v>
      </c>
      <c r="B56" s="21" t="n">
        <v>1</v>
      </c>
      <c r="C56" s="32" t="s">
        <v>62</v>
      </c>
      <c r="D56" s="89" t="n">
        <v>37288</v>
      </c>
      <c r="E56" s="90" t="n">
        <v>201797</v>
      </c>
      <c r="F56" s="90" t="n">
        <v>1048</v>
      </c>
      <c r="G56" s="24" t="n">
        <f aca="false">E56-F56</f>
        <v>200749</v>
      </c>
      <c r="H56" s="25" t="n">
        <f aca="false">IF(E56&lt;0,0,E56/(28*1500*24))</f>
        <v>0.200195436507937</v>
      </c>
      <c r="I56" s="91" t="n">
        <v>0.771054154018162</v>
      </c>
      <c r="J56" s="27" t="n">
        <f aca="false">I56*(24*28)</f>
        <v>518.148391500205</v>
      </c>
    </row>
    <row r="57" customFormat="false" ht="12.75" hidden="false" customHeight="false" outlineLevel="0" collapsed="false">
      <c r="A57" s="21" t="s">
        <v>16</v>
      </c>
      <c r="B57" s="21" t="n">
        <v>1</v>
      </c>
      <c r="C57" s="32" t="s">
        <v>63</v>
      </c>
      <c r="D57" s="89" t="n">
        <v>37288</v>
      </c>
      <c r="E57" s="90" t="n">
        <v>216512</v>
      </c>
      <c r="F57" s="90" t="n">
        <v>545</v>
      </c>
      <c r="G57" s="24" t="n">
        <f aca="false">E57-F57</f>
        <v>215967</v>
      </c>
      <c r="H57" s="25" t="n">
        <f aca="false">IF(E57&lt;0,0,E57/(28*1500*24))</f>
        <v>0.214793650793651</v>
      </c>
      <c r="I57" s="91" t="n">
        <v>0.942851196885791</v>
      </c>
      <c r="J57" s="27" t="n">
        <f aca="false">I57*(24*28)</f>
        <v>633.596004307252</v>
      </c>
    </row>
    <row r="58" customFormat="false" ht="12.75" hidden="false" customHeight="false" outlineLevel="0" collapsed="false">
      <c r="A58" s="21" t="s">
        <v>16</v>
      </c>
      <c r="B58" s="21" t="n">
        <v>1</v>
      </c>
      <c r="C58" s="32" t="s">
        <v>64</v>
      </c>
      <c r="D58" s="89" t="n">
        <v>37288</v>
      </c>
      <c r="E58" s="90" t="n">
        <v>173575</v>
      </c>
      <c r="F58" s="90" t="n">
        <v>1112</v>
      </c>
      <c r="G58" s="29" t="n">
        <f aca="false">E58-F58</f>
        <v>172463</v>
      </c>
      <c r="H58" s="25" t="n">
        <f aca="false">IF(E58&lt;0,0,E58/(28*1500*24))</f>
        <v>0.172197420634921</v>
      </c>
      <c r="I58" s="91" t="n">
        <v>0.713545601633468</v>
      </c>
      <c r="J58" s="27" t="n">
        <f aca="false">I58*(24*28)</f>
        <v>479.502644297691</v>
      </c>
    </row>
    <row r="59" customFormat="false" ht="12.75" hidden="false" customHeight="false" outlineLevel="0" collapsed="false">
      <c r="A59" s="21" t="s">
        <v>16</v>
      </c>
      <c r="B59" s="21" t="n">
        <v>1</v>
      </c>
      <c r="C59" s="32" t="s">
        <v>65</v>
      </c>
      <c r="D59" s="89" t="n">
        <v>37288</v>
      </c>
      <c r="E59" s="90" t="n">
        <v>155874</v>
      </c>
      <c r="F59" s="90" t="n">
        <v>404</v>
      </c>
      <c r="G59" s="24" t="n">
        <f aca="false">E59-F59</f>
        <v>155470</v>
      </c>
      <c r="H59" s="25" t="n">
        <f aca="false">IF(E59&lt;0,0,E59/(28*1500*24))</f>
        <v>0.154636904761905</v>
      </c>
      <c r="I59" s="91" t="n">
        <v>0.680077361060877</v>
      </c>
      <c r="J59" s="27" t="n">
        <f aca="false">I59*(24*28)</f>
        <v>457.01198663291</v>
      </c>
    </row>
    <row r="60" customFormat="false" ht="12.75" hidden="false" customHeight="false" outlineLevel="0" collapsed="false">
      <c r="A60" s="21" t="s">
        <v>16</v>
      </c>
      <c r="B60" s="21" t="n">
        <v>1</v>
      </c>
      <c r="C60" s="32" t="s">
        <v>66</v>
      </c>
      <c r="D60" s="89" t="n">
        <v>37288</v>
      </c>
      <c r="E60" s="90" t="n">
        <v>269805</v>
      </c>
      <c r="F60" s="90" t="n">
        <v>1051</v>
      </c>
      <c r="G60" s="24" t="n">
        <f aca="false">E60-F60</f>
        <v>268754</v>
      </c>
      <c r="H60" s="25" t="n">
        <f aca="false">IF(E60&lt;0,0,E60/(28*1500*24))</f>
        <v>0.267663690476191</v>
      </c>
      <c r="I60" s="91" t="n">
        <v>0.932795398389922</v>
      </c>
      <c r="J60" s="27" t="n">
        <f aca="false">I60*(24*28)</f>
        <v>626.838507718028</v>
      </c>
    </row>
    <row r="61" customFormat="false" ht="12.75" hidden="false" customHeight="false" outlineLevel="0" collapsed="false">
      <c r="A61" s="21" t="s">
        <v>16</v>
      </c>
      <c r="B61" s="21" t="n">
        <v>1</v>
      </c>
      <c r="C61" s="32" t="s">
        <v>67</v>
      </c>
      <c r="D61" s="89" t="n">
        <v>37288</v>
      </c>
      <c r="E61" s="90" t="n">
        <v>300508</v>
      </c>
      <c r="F61" s="90" t="n">
        <v>745</v>
      </c>
      <c r="G61" s="24" t="n">
        <f aca="false">E61-F61</f>
        <v>299763</v>
      </c>
      <c r="H61" s="25" t="n">
        <f aca="false">IF(E61&lt;0,0,E61/(28*1500*24))</f>
        <v>0.298123015873016</v>
      </c>
      <c r="I61" s="91" t="n">
        <v>0.901453710248595</v>
      </c>
      <c r="J61" s="27" t="n">
        <f aca="false">I61*(24*28)</f>
        <v>605.776893287056</v>
      </c>
    </row>
    <row r="62" customFormat="false" ht="12.75" hidden="false" customHeight="false" outlineLevel="0" collapsed="false">
      <c r="A62" s="21" t="s">
        <v>16</v>
      </c>
      <c r="B62" s="21" t="n">
        <v>1</v>
      </c>
      <c r="C62" s="32" t="s">
        <v>68</v>
      </c>
      <c r="D62" s="89" t="n">
        <v>37288</v>
      </c>
      <c r="E62" s="90" t="n">
        <v>277190</v>
      </c>
      <c r="F62" s="90" t="n">
        <v>925</v>
      </c>
      <c r="G62" s="24" t="n">
        <f aca="false">E62-F62</f>
        <v>276265</v>
      </c>
      <c r="H62" s="25" t="n">
        <f aca="false">IF(E62&lt;0,0,E62/(28*1500*24))</f>
        <v>0.274990079365079</v>
      </c>
      <c r="I62" s="91" t="n">
        <v>0.950482904888485</v>
      </c>
      <c r="J62" s="27" t="n">
        <f aca="false">I62*(24*28)</f>
        <v>638.724512085062</v>
      </c>
    </row>
    <row r="63" customFormat="false" ht="12.75" hidden="false" customHeight="false" outlineLevel="0" collapsed="false">
      <c r="A63" s="21" t="s">
        <v>16</v>
      </c>
      <c r="B63" s="21" t="n">
        <v>1</v>
      </c>
      <c r="C63" s="32" t="s">
        <v>69</v>
      </c>
      <c r="D63" s="89" t="n">
        <v>37288</v>
      </c>
      <c r="E63" s="90" t="n">
        <v>92081</v>
      </c>
      <c r="F63" s="90" t="n">
        <v>298</v>
      </c>
      <c r="G63" s="24" t="n">
        <f aca="false">E63-F63</f>
        <v>91783</v>
      </c>
      <c r="H63" s="25" t="n">
        <f aca="false">IF(E63&lt;0,0,E63/(28*1500*24))</f>
        <v>0.0913501984126984</v>
      </c>
      <c r="I63" s="91" t="n">
        <v>0.489129305963484</v>
      </c>
      <c r="J63" s="27" t="n">
        <f aca="false">I63*(24*28)</f>
        <v>328.694893607461</v>
      </c>
    </row>
    <row r="64" customFormat="false" ht="12.75" hidden="false" customHeight="false" outlineLevel="0" collapsed="false">
      <c r="A64" s="21" t="s">
        <v>16</v>
      </c>
      <c r="B64" s="21" t="n">
        <v>1</v>
      </c>
      <c r="C64" s="32" t="s">
        <v>70</v>
      </c>
      <c r="D64" s="89" t="n">
        <v>37288</v>
      </c>
      <c r="E64" s="90" t="n">
        <v>152371</v>
      </c>
      <c r="F64" s="90" t="n">
        <v>820</v>
      </c>
      <c r="G64" s="29" t="n">
        <f aca="false">E64-F64</f>
        <v>151551</v>
      </c>
      <c r="H64" s="25" t="n">
        <f aca="false">IF(E64&lt;0,0,E64/(28*1500*24))</f>
        <v>0.151161706349206</v>
      </c>
      <c r="I64" s="91" t="n">
        <v>0.694117975838566</v>
      </c>
      <c r="J64" s="27" t="n">
        <f aca="false">I64*(24*28)</f>
        <v>466.447279763516</v>
      </c>
    </row>
    <row r="65" customFormat="false" ht="12.75" hidden="false" customHeight="false" outlineLevel="0" collapsed="false">
      <c r="A65" s="21" t="s">
        <v>16</v>
      </c>
      <c r="B65" s="21" t="n">
        <v>1</v>
      </c>
      <c r="C65" s="32" t="s">
        <v>71</v>
      </c>
      <c r="D65" s="89" t="n">
        <v>37288</v>
      </c>
      <c r="E65" s="90" t="n">
        <v>173761</v>
      </c>
      <c r="F65" s="90" t="n">
        <v>721</v>
      </c>
      <c r="G65" s="24" t="n">
        <f aca="false">E65-F65</f>
        <v>173040</v>
      </c>
      <c r="H65" s="25" t="n">
        <f aca="false">IF(E65&lt;0,0,E65/(28*1500*24))</f>
        <v>0.172381944444444</v>
      </c>
      <c r="I65" s="91" t="n">
        <v>0.767095149018116</v>
      </c>
      <c r="J65" s="27" t="n">
        <f aca="false">I65*(24*28)</f>
        <v>515.487940140174</v>
      </c>
    </row>
    <row r="66" customFormat="false" ht="12.75" hidden="false" customHeight="false" outlineLevel="0" collapsed="false">
      <c r="A66" s="21" t="s">
        <v>16</v>
      </c>
      <c r="B66" s="21" t="n">
        <v>1</v>
      </c>
      <c r="C66" s="32" t="s">
        <v>72</v>
      </c>
      <c r="D66" s="89" t="n">
        <v>37288</v>
      </c>
      <c r="E66" s="90" t="n">
        <v>234230</v>
      </c>
      <c r="F66" s="90" t="n">
        <v>656</v>
      </c>
      <c r="G66" s="24" t="n">
        <f aca="false">E66-F66</f>
        <v>233574</v>
      </c>
      <c r="H66" s="25" t="n">
        <f aca="false">IF(E66&lt;0,0,E66/(28*1500*24))</f>
        <v>0.232371031746032</v>
      </c>
      <c r="I66" s="91" t="n">
        <v>0.985631017669959</v>
      </c>
      <c r="J66" s="27" t="n">
        <f aca="false">I66*(24*28)</f>
        <v>662.344043874212</v>
      </c>
    </row>
    <row r="67" customFormat="false" ht="12.75" hidden="false" customHeight="false" outlineLevel="0" collapsed="false">
      <c r="A67" s="21" t="s">
        <v>16</v>
      </c>
      <c r="B67" s="21" t="n">
        <v>1</v>
      </c>
      <c r="C67" s="32" t="s">
        <v>73</v>
      </c>
      <c r="D67" s="89" t="n">
        <v>37288</v>
      </c>
      <c r="E67" s="90" t="n">
        <v>145130</v>
      </c>
      <c r="F67" s="90" t="n">
        <v>354</v>
      </c>
      <c r="G67" s="24" t="n">
        <f aca="false">E67-F67</f>
        <v>144776</v>
      </c>
      <c r="H67" s="25" t="n">
        <f aca="false">IF(E67&lt;0,0,E67/(28*1500*24))</f>
        <v>0.143978174603175</v>
      </c>
      <c r="I67" s="91" t="n">
        <v>0.917796104454098</v>
      </c>
      <c r="J67" s="27" t="n">
        <f aca="false">I67*(24*28)</f>
        <v>616.758982193154</v>
      </c>
    </row>
    <row r="68" customFormat="false" ht="12.75" hidden="false" customHeight="false" outlineLevel="0" collapsed="false">
      <c r="A68" s="21" t="s">
        <v>16</v>
      </c>
      <c r="B68" s="21" t="n">
        <v>1</v>
      </c>
      <c r="C68" s="32" t="s">
        <v>74</v>
      </c>
      <c r="D68" s="89" t="n">
        <v>37288</v>
      </c>
      <c r="E68" s="90" t="n">
        <v>217488</v>
      </c>
      <c r="F68" s="90" t="n">
        <v>615</v>
      </c>
      <c r="G68" s="24" t="n">
        <f aca="false">E68-F68</f>
        <v>216873</v>
      </c>
      <c r="H68" s="25" t="n">
        <f aca="false">IF(E68&lt;0,0,E68/(28*1500*24))</f>
        <v>0.215761904761905</v>
      </c>
      <c r="I68" s="91" t="n">
        <v>0.897301623783263</v>
      </c>
      <c r="J68" s="27" t="n">
        <f aca="false">I68*(24*28)</f>
        <v>602.986691182353</v>
      </c>
    </row>
    <row r="69" customFormat="false" ht="12.75" hidden="false" customHeight="false" outlineLevel="0" collapsed="false">
      <c r="A69" s="21" t="s">
        <v>16</v>
      </c>
      <c r="B69" s="21" t="n">
        <v>1</v>
      </c>
      <c r="C69" s="32" t="s">
        <v>75</v>
      </c>
      <c r="D69" s="89" t="n">
        <v>37288</v>
      </c>
      <c r="E69" s="90" t="n">
        <v>177638</v>
      </c>
      <c r="F69" s="90" t="n">
        <v>701</v>
      </c>
      <c r="G69" s="24" t="n">
        <f aca="false">E69-F69</f>
        <v>176937</v>
      </c>
      <c r="H69" s="25" t="n">
        <f aca="false">IF(E69&lt;0,0,E69/(28*1500*24))</f>
        <v>0.176228174603175</v>
      </c>
      <c r="I69" s="91" t="n">
        <v>0.891760814604072</v>
      </c>
      <c r="J69" s="27" t="n">
        <f aca="false">I69*(24*28)</f>
        <v>599.263267413936</v>
      </c>
    </row>
    <row r="70" customFormat="false" ht="12.75" hidden="false" customHeight="false" outlineLevel="0" collapsed="false">
      <c r="A70" s="21" t="s">
        <v>16</v>
      </c>
      <c r="B70" s="21" t="n">
        <v>1</v>
      </c>
      <c r="C70" s="32" t="s">
        <v>76</v>
      </c>
      <c r="D70" s="89" t="n">
        <v>37288</v>
      </c>
      <c r="E70" s="90" t="n">
        <v>194607</v>
      </c>
      <c r="F70" s="90" t="n">
        <v>924</v>
      </c>
      <c r="G70" s="24" t="n">
        <f aca="false">E70-F70</f>
        <v>193683</v>
      </c>
      <c r="H70" s="25" t="n">
        <f aca="false">IF(E70&lt;0,0,E70/(28*1500*24))</f>
        <v>0.1930625</v>
      </c>
      <c r="I70" s="91" t="n">
        <v>0.902455902899984</v>
      </c>
      <c r="J70" s="27" t="n">
        <f aca="false">I70*(24*28)</f>
        <v>606.450366748789</v>
      </c>
    </row>
    <row r="71" customFormat="false" ht="12.75" hidden="false" customHeight="false" outlineLevel="0" collapsed="false">
      <c r="A71" s="21" t="s">
        <v>16</v>
      </c>
      <c r="B71" s="21" t="n">
        <v>1</v>
      </c>
      <c r="C71" s="32" t="s">
        <v>77</v>
      </c>
      <c r="D71" s="89" t="n">
        <v>37288</v>
      </c>
      <c r="E71" s="90" t="n">
        <v>217157</v>
      </c>
      <c r="F71" s="90" t="n">
        <v>830</v>
      </c>
      <c r="G71" s="24" t="n">
        <f aca="false">E71-F71</f>
        <v>216327</v>
      </c>
      <c r="H71" s="25" t="n">
        <f aca="false">IF(E71&lt;0,0,E71/(28*1500*24))</f>
        <v>0.215433531746032</v>
      </c>
      <c r="I71" s="91" t="n">
        <v>0.902372636324873</v>
      </c>
      <c r="J71" s="27" t="n">
        <f aca="false">I71*(24*28)</f>
        <v>606.394411610314</v>
      </c>
    </row>
    <row r="72" customFormat="false" ht="12.75" hidden="false" customHeight="false" outlineLevel="0" collapsed="false">
      <c r="A72" s="21" t="s">
        <v>16</v>
      </c>
      <c r="B72" s="21" t="n">
        <v>1</v>
      </c>
      <c r="C72" s="32" t="s">
        <v>78</v>
      </c>
      <c r="D72" s="89" t="n">
        <v>37288</v>
      </c>
      <c r="E72" s="90" t="n">
        <v>212816</v>
      </c>
      <c r="F72" s="90" t="n">
        <v>848</v>
      </c>
      <c r="G72" s="24" t="n">
        <f aca="false">E72-F72</f>
        <v>211968</v>
      </c>
      <c r="H72" s="25" t="n">
        <f aca="false">IF(E72&lt;0,0,E72/(28*1500*24))</f>
        <v>0.211126984126984</v>
      </c>
      <c r="I72" s="91" t="n">
        <v>0.798127240473346</v>
      </c>
      <c r="J72" s="27" t="n">
        <f aca="false">I72*(24*28)</f>
        <v>536.341505598088</v>
      </c>
    </row>
    <row r="73" customFormat="false" ht="12.75" hidden="false" customHeight="false" outlineLevel="0" collapsed="false">
      <c r="A73" s="21" t="s">
        <v>16</v>
      </c>
      <c r="B73" s="21" t="n">
        <v>1</v>
      </c>
      <c r="C73" s="32" t="s">
        <v>79</v>
      </c>
      <c r="D73" s="89" t="n">
        <v>37288</v>
      </c>
      <c r="E73" s="90" t="n">
        <v>247870</v>
      </c>
      <c r="F73" s="90" t="n">
        <v>581</v>
      </c>
      <c r="G73" s="24" t="n">
        <f aca="false">E73-F73</f>
        <v>247289</v>
      </c>
      <c r="H73" s="25" t="n">
        <f aca="false">IF(E73&lt;0,0,E73/(28*1500*24))</f>
        <v>0.245902777777778</v>
      </c>
      <c r="I73" s="91" t="n">
        <v>0.917474859090987</v>
      </c>
      <c r="J73" s="27" t="n">
        <f aca="false">I73*(24*28)</f>
        <v>616.543105309143</v>
      </c>
    </row>
    <row r="74" customFormat="false" ht="12.75" hidden="false" customHeight="false" outlineLevel="0" collapsed="false">
      <c r="A74" s="21" t="s">
        <v>16</v>
      </c>
      <c r="B74" s="21" t="n">
        <v>1</v>
      </c>
      <c r="C74" s="32" t="s">
        <v>80</v>
      </c>
      <c r="D74" s="89" t="n">
        <v>37288</v>
      </c>
      <c r="E74" s="90" t="n">
        <v>235307</v>
      </c>
      <c r="F74" s="90" t="n">
        <v>723</v>
      </c>
      <c r="G74" s="24" t="n">
        <f aca="false">E74-F74</f>
        <v>234584</v>
      </c>
      <c r="H74" s="25" t="n">
        <f aca="false">IF(E74&lt;0,0,E74/(28*1500*24))</f>
        <v>0.233439484126984</v>
      </c>
      <c r="I74" s="91" t="n">
        <v>0.896367813947967</v>
      </c>
      <c r="J74" s="27" t="n">
        <f aca="false">I74*(24*28)</f>
        <v>602.359170973034</v>
      </c>
    </row>
    <row r="75" customFormat="false" ht="12.75" hidden="false" customHeight="false" outlineLevel="0" collapsed="false">
      <c r="A75" s="21" t="s">
        <v>16</v>
      </c>
      <c r="B75" s="21" t="n">
        <v>1</v>
      </c>
      <c r="C75" s="32" t="s">
        <v>81</v>
      </c>
      <c r="D75" s="89" t="n">
        <v>37288</v>
      </c>
      <c r="E75" s="90" t="n">
        <v>245600</v>
      </c>
      <c r="F75" s="90" t="n">
        <v>630</v>
      </c>
      <c r="G75" s="24" t="n">
        <f aca="false">E75-F75</f>
        <v>244970</v>
      </c>
      <c r="H75" s="25" t="n">
        <f aca="false">IF(E75&lt;0,0,E75/(28*1500*24))</f>
        <v>0.243650793650794</v>
      </c>
      <c r="I75" s="91" t="n">
        <v>0.922507167145888</v>
      </c>
      <c r="J75" s="27" t="n">
        <f aca="false">I75*(24*28)</f>
        <v>619.924816322037</v>
      </c>
    </row>
    <row r="76" customFormat="false" ht="12.75" hidden="false" customHeight="false" outlineLevel="0" collapsed="false">
      <c r="A76" s="21" t="s">
        <v>16</v>
      </c>
      <c r="B76" s="21" t="n">
        <v>1</v>
      </c>
      <c r="C76" s="32" t="s">
        <v>82</v>
      </c>
      <c r="D76" s="89" t="n">
        <v>37288</v>
      </c>
      <c r="E76" s="90" t="n">
        <v>228434</v>
      </c>
      <c r="F76" s="90" t="n">
        <v>909</v>
      </c>
      <c r="G76" s="24" t="n">
        <f aca="false">E76-F76</f>
        <v>227525</v>
      </c>
      <c r="H76" s="25" t="n">
        <f aca="false">IF(E76&lt;0,0,E76/(28*1500*24))</f>
        <v>0.226621031746032</v>
      </c>
      <c r="I76" s="91" t="n">
        <v>0.905569857292707</v>
      </c>
      <c r="J76" s="27" t="n">
        <f aca="false">I76*(24*28)</f>
        <v>608.542944100699</v>
      </c>
    </row>
    <row r="77" customFormat="false" ht="12.75" hidden="false" customHeight="false" outlineLevel="0" collapsed="false">
      <c r="A77" s="21" t="s">
        <v>16</v>
      </c>
      <c r="B77" s="21" t="n">
        <v>1</v>
      </c>
      <c r="C77" s="32" t="s">
        <v>83</v>
      </c>
      <c r="D77" s="89" t="n">
        <v>37288</v>
      </c>
      <c r="E77" s="90" t="n">
        <v>222299</v>
      </c>
      <c r="F77" s="90" t="n">
        <v>687</v>
      </c>
      <c r="G77" s="24" t="n">
        <f aca="false">E77-F77</f>
        <v>221612</v>
      </c>
      <c r="H77" s="25" t="n">
        <f aca="false">IF(E77&lt;0,0,E77/(28*1500*24))</f>
        <v>0.220534722222222</v>
      </c>
      <c r="I77" s="91" t="n">
        <v>0.82637011121681</v>
      </c>
      <c r="J77" s="27" t="n">
        <f aca="false">I77*(24*28)</f>
        <v>555.320714737697</v>
      </c>
    </row>
    <row r="78" customFormat="false" ht="12.75" hidden="false" customHeight="false" outlineLevel="0" collapsed="false">
      <c r="A78" s="21" t="s">
        <v>16</v>
      </c>
      <c r="B78" s="21" t="n">
        <v>1</v>
      </c>
      <c r="C78" s="32" t="s">
        <v>84</v>
      </c>
      <c r="D78" s="89" t="n">
        <v>37288</v>
      </c>
      <c r="E78" s="90" t="n">
        <v>217782</v>
      </c>
      <c r="F78" s="90" t="n">
        <v>528</v>
      </c>
      <c r="G78" s="24" t="n">
        <f aca="false">E78-F78</f>
        <v>217254</v>
      </c>
      <c r="H78" s="25" t="n">
        <f aca="false">IF(E78&lt;0,0,E78/(28*1500*24))</f>
        <v>0.216053571428571</v>
      </c>
      <c r="I78" s="91" t="n">
        <v>0.75572764887984</v>
      </c>
      <c r="J78" s="27" t="n">
        <f aca="false">I78*(24*28)</f>
        <v>507.848980047253</v>
      </c>
    </row>
    <row r="79" customFormat="false" ht="12.75" hidden="false" customHeight="false" outlineLevel="0" collapsed="false">
      <c r="A79" s="21" t="s">
        <v>16</v>
      </c>
      <c r="B79" s="21" t="n">
        <v>1</v>
      </c>
      <c r="C79" s="32" t="s">
        <v>85</v>
      </c>
      <c r="D79" s="89" t="n">
        <v>37288</v>
      </c>
      <c r="E79" s="90" t="n">
        <v>231740</v>
      </c>
      <c r="F79" s="90" t="n">
        <v>1280</v>
      </c>
      <c r="G79" s="24" t="n">
        <f aca="false">E79-F79</f>
        <v>230460</v>
      </c>
      <c r="H79" s="25" t="n">
        <f aca="false">IF(E79&lt;0,0,E79/(28*1500*24))</f>
        <v>0.229900793650794</v>
      </c>
      <c r="I79" s="91" t="n">
        <v>0.800658066639746</v>
      </c>
      <c r="J79" s="27" t="n">
        <f aca="false">I79*(24*28)</f>
        <v>538.042220781909</v>
      </c>
    </row>
    <row r="80" customFormat="false" ht="12.75" hidden="false" customHeight="false" outlineLevel="0" collapsed="false">
      <c r="A80" s="21" t="s">
        <v>16</v>
      </c>
      <c r="B80" s="21" t="n">
        <v>1</v>
      </c>
      <c r="C80" s="32" t="s">
        <v>86</v>
      </c>
      <c r="D80" s="89" t="n">
        <v>37288</v>
      </c>
      <c r="E80" s="90" t="n">
        <v>214838</v>
      </c>
      <c r="F80" s="90" t="n">
        <v>598</v>
      </c>
      <c r="G80" s="24" t="n">
        <f aca="false">E80-F80</f>
        <v>214240</v>
      </c>
      <c r="H80" s="25" t="n">
        <f aca="false">IF(E80&lt;0,0,E80/(28*1500*24))</f>
        <v>0.213132936507937</v>
      </c>
      <c r="I80" s="91" t="n">
        <v>0.835100484938619</v>
      </c>
      <c r="J80" s="27" t="n">
        <f aca="false">I80*(24*28)</f>
        <v>561.187525878752</v>
      </c>
    </row>
    <row r="81" customFormat="false" ht="12.75" hidden="false" customHeight="false" outlineLevel="0" collapsed="false">
      <c r="A81" s="21" t="s">
        <v>16</v>
      </c>
      <c r="B81" s="21" t="n">
        <v>1</v>
      </c>
      <c r="C81" s="32" t="s">
        <v>87</v>
      </c>
      <c r="D81" s="89" t="n">
        <v>37288</v>
      </c>
      <c r="E81" s="90" t="n">
        <v>175487</v>
      </c>
      <c r="F81" s="90" t="n">
        <v>754</v>
      </c>
      <c r="G81" s="24" t="n">
        <f aca="false">E81-F81</f>
        <v>174733</v>
      </c>
      <c r="H81" s="25" t="n">
        <f aca="false">IF(E81&lt;0,0,E81/(28*1500*24))</f>
        <v>0.174094246031746</v>
      </c>
      <c r="I81" s="91" t="n">
        <v>0.767524899977535</v>
      </c>
      <c r="J81" s="27" t="n">
        <f aca="false">I81*(24*28)</f>
        <v>515.776732784903</v>
      </c>
    </row>
    <row r="82" customFormat="false" ht="12.75" hidden="false" customHeight="false" outlineLevel="0" collapsed="false">
      <c r="A82" s="21" t="s">
        <v>16</v>
      </c>
      <c r="B82" s="21" t="n">
        <v>1</v>
      </c>
      <c r="C82" s="32" t="s">
        <v>88</v>
      </c>
      <c r="D82" s="89" t="n">
        <v>37288</v>
      </c>
      <c r="E82" s="90" t="n">
        <v>207314</v>
      </c>
      <c r="F82" s="90" t="n">
        <v>780</v>
      </c>
      <c r="G82" s="24" t="n">
        <f aca="false">E82-F82</f>
        <v>206534</v>
      </c>
      <c r="H82" s="25" t="n">
        <f aca="false">IF(E82&lt;0,0,E82/(28*1500*24))</f>
        <v>0.205668650793651</v>
      </c>
      <c r="I82" s="91" t="n">
        <v>0.84874669868253</v>
      </c>
      <c r="J82" s="27" t="n">
        <f aca="false">I82*(24*28)</f>
        <v>570.35778151466</v>
      </c>
    </row>
    <row r="83" customFormat="false" ht="12.75" hidden="false" customHeight="false" outlineLevel="0" collapsed="false">
      <c r="A83" s="21" t="s">
        <v>16</v>
      </c>
      <c r="B83" s="21" t="n">
        <v>1</v>
      </c>
      <c r="C83" s="32" t="s">
        <v>89</v>
      </c>
      <c r="D83" s="89" t="n">
        <v>37288</v>
      </c>
      <c r="E83" s="90" t="n">
        <v>191862</v>
      </c>
      <c r="F83" s="90" t="n">
        <v>649</v>
      </c>
      <c r="G83" s="24" t="n">
        <f aca="false">E83-F83</f>
        <v>191213</v>
      </c>
      <c r="H83" s="25" t="n">
        <f aca="false">IF(E83&lt;0,0,E83/(28*1500*24))</f>
        <v>0.190339285714286</v>
      </c>
      <c r="I83" s="91" t="n">
        <v>0.872846648027435</v>
      </c>
      <c r="J83" s="27" t="n">
        <f aca="false">I83*(24*28)</f>
        <v>586.552947474436</v>
      </c>
    </row>
    <row r="84" customFormat="false" ht="12.75" hidden="false" customHeight="false" outlineLevel="0" collapsed="false">
      <c r="A84" s="21" t="s">
        <v>16</v>
      </c>
      <c r="B84" s="21" t="n">
        <v>1</v>
      </c>
      <c r="C84" s="32" t="s">
        <v>90</v>
      </c>
      <c r="D84" s="89" t="n">
        <v>37288</v>
      </c>
      <c r="E84" s="90" t="n">
        <v>242904</v>
      </c>
      <c r="F84" s="90" t="n">
        <v>779</v>
      </c>
      <c r="G84" s="24" t="n">
        <f aca="false">E84-F84</f>
        <v>242125</v>
      </c>
      <c r="H84" s="25" t="n">
        <f aca="false">IF(E84&lt;0,0,E84/(28*1500*24))</f>
        <v>0.24097619047619</v>
      </c>
      <c r="I84" s="91" t="n">
        <v>0.720011368529112</v>
      </c>
      <c r="J84" s="27" t="n">
        <f aca="false">I84*(24*28)</f>
        <v>483.847639651563</v>
      </c>
    </row>
    <row r="85" customFormat="false" ht="12.75" hidden="false" customHeight="false" outlineLevel="0" collapsed="false">
      <c r="A85" s="21" t="s">
        <v>16</v>
      </c>
      <c r="B85" s="21" t="n">
        <v>1</v>
      </c>
      <c r="C85" s="32" t="s">
        <v>91</v>
      </c>
      <c r="D85" s="89" t="n">
        <v>37288</v>
      </c>
      <c r="E85" s="90" t="n">
        <v>178144</v>
      </c>
      <c r="F85" s="90" t="n">
        <v>686</v>
      </c>
      <c r="G85" s="24" t="n">
        <f aca="false">E85-F85</f>
        <v>177458</v>
      </c>
      <c r="H85" s="25" t="n">
        <f aca="false">IF(E85&lt;0,0,E85/(28*1500*24))</f>
        <v>0.176730158730159</v>
      </c>
      <c r="I85" s="91" t="n">
        <v>0.813445490092598</v>
      </c>
      <c r="J85" s="27" t="n">
        <f aca="false">I85*(24*28)</f>
        <v>546.635369342226</v>
      </c>
    </row>
    <row r="86" customFormat="false" ht="12.75" hidden="false" customHeight="false" outlineLevel="0" collapsed="false">
      <c r="A86" s="21" t="s">
        <v>16</v>
      </c>
      <c r="B86" s="21" t="n">
        <v>1</v>
      </c>
      <c r="C86" s="32" t="s">
        <v>92</v>
      </c>
      <c r="D86" s="89" t="n">
        <v>37288</v>
      </c>
      <c r="E86" s="90" t="n">
        <v>223313</v>
      </c>
      <c r="F86" s="90" t="n">
        <v>767</v>
      </c>
      <c r="G86" s="24" t="n">
        <f aca="false">E86-F86</f>
        <v>222546</v>
      </c>
      <c r="H86" s="25" t="n">
        <f aca="false">IF(E86&lt;0,0,E86/(28*1500*24))</f>
        <v>0.221540674603175</v>
      </c>
      <c r="I86" s="91" t="n">
        <v>0.834622589644302</v>
      </c>
      <c r="J86" s="27" t="n">
        <f aca="false">I86*(24*28)</f>
        <v>560.866380240971</v>
      </c>
    </row>
    <row r="87" customFormat="false" ht="12.75" hidden="false" customHeight="false" outlineLevel="0" collapsed="false">
      <c r="A87" s="21" t="s">
        <v>16</v>
      </c>
      <c r="B87" s="21" t="n">
        <v>1</v>
      </c>
      <c r="C87" s="32" t="s">
        <v>93</v>
      </c>
      <c r="D87" s="89" t="n">
        <v>37288</v>
      </c>
      <c r="E87" s="90" t="n">
        <v>231124</v>
      </c>
      <c r="F87" s="90" t="n">
        <v>713</v>
      </c>
      <c r="G87" s="24" t="n">
        <f aca="false">E87-F87</f>
        <v>230411</v>
      </c>
      <c r="H87" s="25" t="n">
        <f aca="false">IF(E87&lt;0,0,E87/(28*1500*24))</f>
        <v>0.229289682539683</v>
      </c>
      <c r="I87" s="91" t="n">
        <v>0.856428701731248</v>
      </c>
      <c r="J87" s="27" t="n">
        <f aca="false">I87*(24*28)</f>
        <v>575.520087563399</v>
      </c>
    </row>
    <row r="88" customFormat="false" ht="12.75" hidden="false" customHeight="false" outlineLevel="0" collapsed="false">
      <c r="A88" s="21" t="s">
        <v>16</v>
      </c>
      <c r="B88" s="21" t="n">
        <v>1</v>
      </c>
      <c r="C88" s="32" t="s">
        <v>94</v>
      </c>
      <c r="D88" s="89" t="n">
        <v>37288</v>
      </c>
      <c r="E88" s="90" t="n">
        <v>179137</v>
      </c>
      <c r="F88" s="90" t="n">
        <v>870</v>
      </c>
      <c r="G88" s="24" t="n">
        <f aca="false">E88-F88</f>
        <v>178267</v>
      </c>
      <c r="H88" s="25" t="n">
        <f aca="false">IF(E88&lt;0,0,E88/(28*1500*24))</f>
        <v>0.177715277777778</v>
      </c>
      <c r="I88" s="91" t="n">
        <v>0.735011366680959</v>
      </c>
      <c r="J88" s="27" t="n">
        <f aca="false">I88*(24*28)</f>
        <v>493.927638409604</v>
      </c>
    </row>
    <row r="89" customFormat="false" ht="12.75" hidden="false" customHeight="false" outlineLevel="0" collapsed="false">
      <c r="A89" s="21" t="s">
        <v>16</v>
      </c>
      <c r="B89" s="21" t="n">
        <v>1</v>
      </c>
      <c r="C89" s="32" t="s">
        <v>95</v>
      </c>
      <c r="D89" s="89" t="n">
        <v>37288</v>
      </c>
      <c r="E89" s="90" t="n">
        <v>253626</v>
      </c>
      <c r="F89" s="90" t="n">
        <v>639</v>
      </c>
      <c r="G89" s="24" t="n">
        <f aca="false">E89-F89</f>
        <v>252987</v>
      </c>
      <c r="H89" s="25" t="n">
        <f aca="false">IF(E89&lt;0,0,E89/(28*1500*24))</f>
        <v>0.251613095238095</v>
      </c>
      <c r="I89" s="91" t="n">
        <v>0.851286077685272</v>
      </c>
      <c r="J89" s="27" t="n">
        <f aca="false">I89*(24*28)</f>
        <v>572.064244204503</v>
      </c>
    </row>
    <row r="90" customFormat="false" ht="12.75" hidden="false" customHeight="false" outlineLevel="0" collapsed="false">
      <c r="A90" s="21" t="s">
        <v>16</v>
      </c>
      <c r="B90" s="21" t="n">
        <v>1</v>
      </c>
      <c r="C90" s="32" t="s">
        <v>96</v>
      </c>
      <c r="D90" s="89" t="n">
        <v>37288</v>
      </c>
      <c r="E90" s="90" t="n">
        <v>166051</v>
      </c>
      <c r="F90" s="90" t="n">
        <v>928</v>
      </c>
      <c r="G90" s="24" t="n">
        <f aca="false">E90-F90</f>
        <v>165123</v>
      </c>
      <c r="H90" s="25" t="n">
        <f aca="false">IF(E90&lt;0,0,E90/(28*1500*24))</f>
        <v>0.164733134920635</v>
      </c>
      <c r="I90" s="91" t="n">
        <v>0.550531543280315</v>
      </c>
      <c r="J90" s="27" t="n">
        <f aca="false">I90*(24*28)</f>
        <v>369.957197084372</v>
      </c>
    </row>
    <row r="91" customFormat="false" ht="12.75" hidden="false" customHeight="false" outlineLevel="0" collapsed="false">
      <c r="A91" s="21" t="s">
        <v>16</v>
      </c>
      <c r="B91" s="21" t="n">
        <v>1</v>
      </c>
      <c r="C91" s="32" t="s">
        <v>97</v>
      </c>
      <c r="D91" s="89" t="n">
        <v>37288</v>
      </c>
      <c r="E91" s="90" t="n">
        <v>232603</v>
      </c>
      <c r="F91" s="90" t="n">
        <v>843</v>
      </c>
      <c r="G91" s="24" t="n">
        <f aca="false">E91-F91</f>
        <v>231760</v>
      </c>
      <c r="H91" s="25" t="n">
        <f aca="false">IF(E91&lt;0,0,E91/(28*1500*24))</f>
        <v>0.230756944444444</v>
      </c>
      <c r="I91" s="91" t="n">
        <v>0.82024701753552</v>
      </c>
      <c r="J91" s="27" t="n">
        <f aca="false">I91*(24*28)</f>
        <v>551.20599578387</v>
      </c>
    </row>
    <row r="92" customFormat="false" ht="12.75" hidden="false" customHeight="false" outlineLevel="0" collapsed="false">
      <c r="A92" s="21" t="s">
        <v>16</v>
      </c>
      <c r="B92" s="21" t="n">
        <v>1</v>
      </c>
      <c r="C92" s="32" t="s">
        <v>98</v>
      </c>
      <c r="D92" s="89" t="n">
        <v>37288</v>
      </c>
      <c r="E92" s="90" t="n">
        <v>255983</v>
      </c>
      <c r="F92" s="90" t="n">
        <v>716</v>
      </c>
      <c r="G92" s="24" t="n">
        <f aca="false">E92-F92</f>
        <v>255267</v>
      </c>
      <c r="H92" s="25" t="n">
        <f aca="false">IF(E92&lt;0,0,E92/(28*1500*24))</f>
        <v>0.253951388888889</v>
      </c>
      <c r="I92" s="91" t="n">
        <v>0.867491821137439</v>
      </c>
      <c r="J92" s="27" t="n">
        <f aca="false">I92*(24*28)</f>
        <v>582.954503804359</v>
      </c>
    </row>
    <row r="93" customFormat="false" ht="12.75" hidden="false" customHeight="false" outlineLevel="0" collapsed="false">
      <c r="A93" s="21" t="s">
        <v>16</v>
      </c>
      <c r="B93" s="21" t="n">
        <v>1</v>
      </c>
      <c r="C93" s="32" t="s">
        <v>99</v>
      </c>
      <c r="D93" s="89" t="n">
        <v>37288</v>
      </c>
      <c r="E93" s="90" t="n">
        <v>216998</v>
      </c>
      <c r="F93" s="90" t="n">
        <v>662</v>
      </c>
      <c r="G93" s="24" t="n">
        <f aca="false">E93-F93</f>
        <v>216336</v>
      </c>
      <c r="H93" s="25" t="n">
        <f aca="false">IF(E93&lt;0,0,E93/(28*1500*24))</f>
        <v>0.215275793650794</v>
      </c>
      <c r="I93" s="91" t="n">
        <v>0.937576972536587</v>
      </c>
      <c r="J93" s="27" t="n">
        <f aca="false">I93*(24*28)</f>
        <v>630.051725544587</v>
      </c>
    </row>
    <row r="94" customFormat="false" ht="12.75" hidden="false" customHeight="false" outlineLevel="0" collapsed="false">
      <c r="A94" s="21" t="s">
        <v>16</v>
      </c>
      <c r="B94" s="21" t="n">
        <v>1</v>
      </c>
      <c r="C94" s="32" t="s">
        <v>100</v>
      </c>
      <c r="D94" s="89" t="n">
        <v>37288</v>
      </c>
      <c r="E94" s="90" t="n">
        <v>136176</v>
      </c>
      <c r="F94" s="90" t="n">
        <v>1206</v>
      </c>
      <c r="G94" s="24" t="n">
        <f aca="false">E94-F94</f>
        <v>134970</v>
      </c>
      <c r="H94" s="25" t="n">
        <f aca="false">IF(E94&lt;0,0,E94/(28*1500*24))</f>
        <v>0.135095238095238</v>
      </c>
      <c r="I94" s="91" t="n">
        <v>0.565654004694628</v>
      </c>
      <c r="J94" s="27" t="n">
        <f aca="false">I94*(24*28)</f>
        <v>380.11949115479</v>
      </c>
    </row>
    <row r="95" customFormat="false" ht="12.75" hidden="false" customHeight="false" outlineLevel="0" collapsed="false">
      <c r="A95" s="21" t="s">
        <v>16</v>
      </c>
      <c r="B95" s="21" t="n">
        <v>1</v>
      </c>
      <c r="C95" s="32" t="s">
        <v>101</v>
      </c>
      <c r="D95" s="89" t="n">
        <v>37288</v>
      </c>
      <c r="E95" s="90" t="n">
        <v>129445</v>
      </c>
      <c r="F95" s="90" t="n">
        <v>981</v>
      </c>
      <c r="G95" s="29" t="n">
        <f aca="false">E95-F95</f>
        <v>128464</v>
      </c>
      <c r="H95" s="25" t="n">
        <f aca="false">IF(E95&lt;0,0,E95/(28*1500*24))</f>
        <v>0.128417658730159</v>
      </c>
      <c r="I95" s="91" t="n">
        <v>0.606227261297066</v>
      </c>
      <c r="J95" s="27" t="n">
        <f aca="false">I95*(24*28)</f>
        <v>407.384719591628</v>
      </c>
    </row>
    <row r="96" customFormat="false" ht="12.75" hidden="false" customHeight="false" outlineLevel="0" collapsed="false">
      <c r="A96" s="21" t="s">
        <v>16</v>
      </c>
      <c r="B96" s="21" t="n">
        <v>1</v>
      </c>
      <c r="C96" s="32" t="s">
        <v>102</v>
      </c>
      <c r="D96" s="89" t="n">
        <v>37288</v>
      </c>
      <c r="E96" s="90" t="n">
        <v>278531</v>
      </c>
      <c r="F96" s="90" t="n">
        <v>778</v>
      </c>
      <c r="G96" s="24" t="n">
        <f aca="false">E96-F96</f>
        <v>277753</v>
      </c>
      <c r="H96" s="25" t="n">
        <f aca="false">IF(E96&lt;0,0,E96/(28*1500*24))</f>
        <v>0.276320436507937</v>
      </c>
      <c r="I96" s="91" t="n">
        <v>0.848467956198417</v>
      </c>
      <c r="J96" s="27" t="n">
        <f aca="false">I96*(24*28)</f>
        <v>570.170466565336</v>
      </c>
    </row>
    <row r="97" customFormat="false" ht="12.75" hidden="false" customHeight="false" outlineLevel="0" collapsed="false">
      <c r="A97" s="21" t="s">
        <v>16</v>
      </c>
      <c r="B97" s="21" t="n">
        <v>1</v>
      </c>
      <c r="C97" s="32" t="s">
        <v>103</v>
      </c>
      <c r="D97" s="89" t="n">
        <v>37288</v>
      </c>
      <c r="E97" s="90" t="n">
        <v>239213</v>
      </c>
      <c r="F97" s="90" t="n">
        <v>612</v>
      </c>
      <c r="G97" s="24" t="n">
        <f aca="false">E97-F97</f>
        <v>238601</v>
      </c>
      <c r="H97" s="25" t="n">
        <f aca="false">IF(E97&lt;0,0,E97/(28*1500*24))</f>
        <v>0.237314484126984</v>
      </c>
      <c r="I97" s="91" t="n">
        <v>0.822624057768147</v>
      </c>
      <c r="J97" s="27" t="n">
        <f aca="false">I97*(24*28)</f>
        <v>552.803366820195</v>
      </c>
    </row>
    <row r="98" customFormat="false" ht="12.75" hidden="false" customHeight="false" outlineLevel="0" collapsed="false">
      <c r="A98" s="21" t="s">
        <v>16</v>
      </c>
      <c r="B98" s="21" t="n">
        <v>1</v>
      </c>
      <c r="C98" s="32" t="s">
        <v>104</v>
      </c>
      <c r="D98" s="89" t="n">
        <v>37288</v>
      </c>
      <c r="E98" s="90" t="n">
        <v>298642</v>
      </c>
      <c r="F98" s="90" t="n">
        <v>746</v>
      </c>
      <c r="G98" s="24" t="n">
        <f aca="false">E98-F98</f>
        <v>297896</v>
      </c>
      <c r="H98" s="25" t="n">
        <f aca="false">IF(E98&lt;0,0,E98/(28*1500*24))</f>
        <v>0.296271825396825</v>
      </c>
      <c r="I98" s="91" t="n">
        <v>0.967930690657935</v>
      </c>
      <c r="J98" s="27" t="n">
        <f aca="false">I98*(24*28)</f>
        <v>650.449424122132</v>
      </c>
    </row>
    <row r="99" customFormat="false" ht="12.75" hidden="false" customHeight="false" outlineLevel="0" collapsed="false">
      <c r="A99" s="21" t="s">
        <v>16</v>
      </c>
      <c r="B99" s="21" t="n">
        <v>1</v>
      </c>
      <c r="C99" s="32" t="s">
        <v>105</v>
      </c>
      <c r="D99" s="89" t="n">
        <v>37288</v>
      </c>
      <c r="E99" s="90" t="n">
        <v>282934</v>
      </c>
      <c r="F99" s="90" t="n">
        <v>812</v>
      </c>
      <c r="G99" s="24" t="n">
        <f aca="false">E99-F99</f>
        <v>282122</v>
      </c>
      <c r="H99" s="25" t="n">
        <f aca="false">IF(E99&lt;0,0,E99/(28*1500*24))</f>
        <v>0.280688492063492</v>
      </c>
      <c r="I99" s="91" t="n">
        <v>0.758021398887645</v>
      </c>
      <c r="J99" s="27" t="n">
        <f aca="false">I99*(24*28)</f>
        <v>509.390380052497</v>
      </c>
    </row>
    <row r="100" customFormat="false" ht="12.75" hidden="false" customHeight="false" outlineLevel="0" collapsed="false">
      <c r="A100" s="21" t="s">
        <v>16</v>
      </c>
      <c r="B100" s="21" t="n">
        <v>1</v>
      </c>
      <c r="C100" s="32" t="s">
        <v>106</v>
      </c>
      <c r="D100" s="89" t="n">
        <v>37288</v>
      </c>
      <c r="E100" s="90" t="n">
        <v>286804</v>
      </c>
      <c r="F100" s="90" t="n">
        <v>582</v>
      </c>
      <c r="G100" s="24" t="n">
        <f aca="false">E100-F100</f>
        <v>286222</v>
      </c>
      <c r="H100" s="25" t="n">
        <f aca="false">IF(E100&lt;0,0,E100/(28*1500*24))</f>
        <v>0.284527777777778</v>
      </c>
      <c r="I100" s="91" t="n">
        <v>0.801922558103904</v>
      </c>
      <c r="J100" s="27" t="n">
        <f aca="false">I100*(24*28)</f>
        <v>538.891959045824</v>
      </c>
    </row>
    <row r="101" customFormat="false" ht="12.75" hidden="false" customHeight="false" outlineLevel="0" collapsed="false">
      <c r="A101" s="21" t="s">
        <v>16</v>
      </c>
      <c r="B101" s="21" t="n">
        <v>1</v>
      </c>
      <c r="C101" s="32" t="s">
        <v>107</v>
      </c>
      <c r="D101" s="89" t="n">
        <v>37288</v>
      </c>
      <c r="E101" s="90" t="n">
        <v>318212</v>
      </c>
      <c r="F101" s="90" t="n">
        <v>642</v>
      </c>
      <c r="G101" s="24" t="n">
        <f aca="false">E101-F101</f>
        <v>317570</v>
      </c>
      <c r="H101" s="25" t="n">
        <f aca="false">IF(E101&lt;0,0,E101/(28*1500*24))</f>
        <v>0.315686507936508</v>
      </c>
      <c r="I101" s="91" t="n">
        <v>0.837111997829435</v>
      </c>
      <c r="J101" s="27" t="n">
        <f aca="false">I101*(24*28)</f>
        <v>562.539262541381</v>
      </c>
    </row>
    <row r="102" customFormat="false" ht="12.75" hidden="false" customHeight="false" outlineLevel="0" collapsed="false">
      <c r="A102" s="21" t="s">
        <v>16</v>
      </c>
      <c r="B102" s="21" t="n">
        <v>1</v>
      </c>
      <c r="C102" s="32" t="s">
        <v>108</v>
      </c>
      <c r="D102" s="89" t="n">
        <v>37288</v>
      </c>
      <c r="E102" s="90" t="n">
        <v>181104</v>
      </c>
      <c r="F102" s="90" t="n">
        <v>819</v>
      </c>
      <c r="G102" s="24" t="n">
        <f aca="false">E102-F102</f>
        <v>180285</v>
      </c>
      <c r="H102" s="25" t="n">
        <f aca="false">IF(E102&lt;0,0,E102/(28*1500*24))</f>
        <v>0.179666666666667</v>
      </c>
      <c r="I102" s="91" t="n">
        <v>0.766208063304894</v>
      </c>
      <c r="J102" s="27" t="n">
        <f aca="false">I102*(24*28)</f>
        <v>514.891818540889</v>
      </c>
    </row>
    <row r="103" customFormat="false" ht="12.75" hidden="false" customHeight="false" outlineLevel="0" collapsed="false">
      <c r="A103" s="21" t="s">
        <v>16</v>
      </c>
      <c r="B103" s="21" t="n">
        <v>1</v>
      </c>
      <c r="C103" s="32" t="s">
        <v>109</v>
      </c>
      <c r="D103" s="89" t="n">
        <v>37288</v>
      </c>
      <c r="E103" s="90" t="n">
        <v>196699</v>
      </c>
      <c r="F103" s="90" t="n">
        <v>1056</v>
      </c>
      <c r="G103" s="24" t="n">
        <f aca="false">E103-F103</f>
        <v>195643</v>
      </c>
      <c r="H103" s="25" t="n">
        <f aca="false">IF(E103&lt;0,0,E103/(28*1500*24))</f>
        <v>0.195137896825397</v>
      </c>
      <c r="I103" s="91" t="n">
        <v>0.761628972327321</v>
      </c>
      <c r="J103" s="27" t="n">
        <f aca="false">I103*(24*28)</f>
        <v>511.81466940396</v>
      </c>
    </row>
    <row r="104" customFormat="false" ht="12.75" hidden="false" customHeight="false" outlineLevel="0" collapsed="false">
      <c r="A104" s="21" t="s">
        <v>16</v>
      </c>
      <c r="B104" s="21" t="n">
        <v>1</v>
      </c>
      <c r="C104" s="32" t="s">
        <v>110</v>
      </c>
      <c r="D104" s="89" t="n">
        <v>37288</v>
      </c>
      <c r="E104" s="90" t="n">
        <v>199353</v>
      </c>
      <c r="F104" s="90" t="n">
        <v>1288</v>
      </c>
      <c r="G104" s="24" t="n">
        <f aca="false">E104-F104</f>
        <v>198065</v>
      </c>
      <c r="H104" s="25" t="n">
        <f aca="false">IF(E104&lt;0,0,E104/(28*1500*24))</f>
        <v>0.197770833333333</v>
      </c>
      <c r="I104" s="91" t="n">
        <v>0.649821091484023</v>
      </c>
      <c r="J104" s="27" t="n">
        <f aca="false">I104*(24*28)</f>
        <v>436.679773477263</v>
      </c>
    </row>
    <row r="105" customFormat="false" ht="12.75" hidden="false" customHeight="false" outlineLevel="0" collapsed="false">
      <c r="A105" s="21" t="s">
        <v>16</v>
      </c>
      <c r="B105" s="21" t="n">
        <v>1</v>
      </c>
      <c r="C105" s="32" t="s">
        <v>111</v>
      </c>
      <c r="D105" s="89" t="n">
        <v>37288</v>
      </c>
      <c r="E105" s="90" t="n">
        <v>249741</v>
      </c>
      <c r="F105" s="90" t="n">
        <v>679</v>
      </c>
      <c r="G105" s="24" t="n">
        <f aca="false">E105-F105</f>
        <v>249062</v>
      </c>
      <c r="H105" s="25" t="n">
        <f aca="false">IF(E105&lt;0,0,E105/(28*1500*24))</f>
        <v>0.247758928571429</v>
      </c>
      <c r="I105" s="91" t="n">
        <v>0.675861685180221</v>
      </c>
      <c r="J105" s="27" t="n">
        <f aca="false">I105*(24*28)</f>
        <v>454.179052441108</v>
      </c>
    </row>
    <row r="106" customFormat="false" ht="12.75" hidden="false" customHeight="false" outlineLevel="0" collapsed="false">
      <c r="A106" s="21" t="s">
        <v>16</v>
      </c>
      <c r="B106" s="21" t="n">
        <v>1</v>
      </c>
      <c r="C106" s="32" t="s">
        <v>112</v>
      </c>
      <c r="D106" s="89" t="n">
        <v>37288</v>
      </c>
      <c r="E106" s="90" t="n">
        <v>160697</v>
      </c>
      <c r="F106" s="90" t="n">
        <v>1232</v>
      </c>
      <c r="G106" s="24" t="n">
        <f aca="false">E106-F106</f>
        <v>159465</v>
      </c>
      <c r="H106" s="25" t="n">
        <f aca="false">IF(E106&lt;0,0,E106/(28*1500*24))</f>
        <v>0.159421626984127</v>
      </c>
      <c r="I106" s="91" t="n">
        <v>0.536842959145308</v>
      </c>
      <c r="J106" s="27" t="n">
        <f aca="false">I106*(24*28)</f>
        <v>360.758468545647</v>
      </c>
    </row>
    <row r="107" customFormat="false" ht="12.75" hidden="false" customHeight="false" outlineLevel="0" collapsed="false">
      <c r="A107" s="21" t="s">
        <v>16</v>
      </c>
      <c r="B107" s="21" t="n">
        <v>1</v>
      </c>
      <c r="C107" s="32" t="s">
        <v>113</v>
      </c>
      <c r="D107" s="89" t="n">
        <v>37288</v>
      </c>
      <c r="E107" s="90" t="n">
        <v>317307</v>
      </c>
      <c r="F107" s="90" t="n">
        <v>167</v>
      </c>
      <c r="G107" s="24" t="n">
        <f aca="false">E107-F107</f>
        <v>317140</v>
      </c>
      <c r="H107" s="25" t="n">
        <f aca="false">IF(E107&lt;0,0,E107/(28*1500*24))</f>
        <v>0.31478869047619</v>
      </c>
      <c r="I107" s="91" t="n">
        <v>0.965789586476478</v>
      </c>
      <c r="J107" s="27" t="n">
        <f aca="false">I107*(24*28)</f>
        <v>649.010602112193</v>
      </c>
    </row>
    <row r="108" customFormat="false" ht="12.75" hidden="false" customHeight="false" outlineLevel="0" collapsed="false">
      <c r="A108" s="21" t="s">
        <v>16</v>
      </c>
      <c r="B108" s="21" t="n">
        <v>1</v>
      </c>
      <c r="C108" s="32" t="s">
        <v>114</v>
      </c>
      <c r="D108" s="89" t="n">
        <v>37288</v>
      </c>
      <c r="E108" s="90" t="n">
        <v>231238</v>
      </c>
      <c r="F108" s="90" t="n">
        <v>816</v>
      </c>
      <c r="G108" s="24" t="n">
        <f aca="false">E108-F108</f>
        <v>230422</v>
      </c>
      <c r="H108" s="25" t="n">
        <f aca="false">IF(E108&lt;0,0,E108/(28*1500*24))</f>
        <v>0.229402777777778</v>
      </c>
      <c r="I108" s="91" t="n">
        <v>0.709706439826494</v>
      </c>
      <c r="J108" s="27" t="n">
        <f aca="false">I108*(24*28)</f>
        <v>476.922727563404</v>
      </c>
    </row>
    <row r="109" customFormat="false" ht="12.75" hidden="false" customHeight="false" outlineLevel="0" collapsed="false">
      <c r="A109" s="21" t="s">
        <v>16</v>
      </c>
      <c r="B109" s="21" t="n">
        <v>1</v>
      </c>
      <c r="C109" s="32" t="s">
        <v>115</v>
      </c>
      <c r="D109" s="89" t="n">
        <v>37288</v>
      </c>
      <c r="E109" s="90" t="n">
        <v>227379</v>
      </c>
      <c r="F109" s="90" t="n">
        <v>1394</v>
      </c>
      <c r="G109" s="24" t="n">
        <f aca="false">E109-F109</f>
        <v>225985</v>
      </c>
      <c r="H109" s="25" t="n">
        <f aca="false">IF(E109&lt;0,0,E109/(28*1500*24))</f>
        <v>0.225574404761905</v>
      </c>
      <c r="I109" s="91" t="n">
        <v>0.754966234107878</v>
      </c>
      <c r="J109" s="27" t="n">
        <f aca="false">I109*(24*28)</f>
        <v>507.337309320494</v>
      </c>
    </row>
    <row r="110" customFormat="false" ht="12.75" hidden="false" customHeight="false" outlineLevel="0" collapsed="false">
      <c r="A110" s="21" t="s">
        <v>16</v>
      </c>
      <c r="B110" s="21" t="n">
        <v>1</v>
      </c>
      <c r="C110" s="32" t="s">
        <v>116</v>
      </c>
      <c r="D110" s="89" t="n">
        <v>37288</v>
      </c>
      <c r="E110" s="90" t="n">
        <v>290713</v>
      </c>
      <c r="F110" s="90" t="n">
        <v>757</v>
      </c>
      <c r="G110" s="24" t="n">
        <f aca="false">E110-F110</f>
        <v>289956</v>
      </c>
      <c r="H110" s="25" t="n">
        <f aca="false">IF(E110&lt;0,0,E110/(28*1500*24))</f>
        <v>0.288405753968254</v>
      </c>
      <c r="I110" s="91" t="n">
        <v>0.791487556632921</v>
      </c>
      <c r="J110" s="27" t="n">
        <f aca="false">I110*(24*28)</f>
        <v>531.879638057323</v>
      </c>
    </row>
    <row r="111" customFormat="false" ht="12.75" hidden="false" customHeight="false" outlineLevel="0" collapsed="false">
      <c r="A111" s="21" t="s">
        <v>16</v>
      </c>
      <c r="B111" s="21" t="n">
        <v>1</v>
      </c>
      <c r="C111" s="32" t="s">
        <v>117</v>
      </c>
      <c r="D111" s="89" t="n">
        <v>37288</v>
      </c>
      <c r="E111" s="90" t="n">
        <v>221840</v>
      </c>
      <c r="F111" s="90" t="n">
        <v>986</v>
      </c>
      <c r="G111" s="24" t="n">
        <f aca="false">E111-F111</f>
        <v>220854</v>
      </c>
      <c r="H111" s="25" t="n">
        <f aca="false">IF(E111&lt;0,0,E111/(28*1500*24))</f>
        <v>0.220079365079365</v>
      </c>
      <c r="I111" s="91" t="n">
        <v>0.707007682551617</v>
      </c>
      <c r="J111" s="27" t="n">
        <f aca="false">I111*(24*28)</f>
        <v>475.109162674686</v>
      </c>
    </row>
    <row r="112" customFormat="false" ht="12.75" hidden="false" customHeight="false" outlineLevel="0" collapsed="false">
      <c r="A112" s="21" t="s">
        <v>16</v>
      </c>
      <c r="B112" s="21" t="n">
        <v>1</v>
      </c>
      <c r="C112" s="32" t="s">
        <v>118</v>
      </c>
      <c r="D112" s="89" t="n">
        <v>37288</v>
      </c>
      <c r="E112" s="90" t="n">
        <v>189257</v>
      </c>
      <c r="F112" s="90" t="n">
        <v>819</v>
      </c>
      <c r="G112" s="24" t="n">
        <f aca="false">E112-F112</f>
        <v>188438</v>
      </c>
      <c r="H112" s="25" t="n">
        <f aca="false">IF(E112&lt;0,0,E112/(28*1500*24))</f>
        <v>0.18775496031746</v>
      </c>
      <c r="I112" s="91" t="n">
        <v>0.603246037236932</v>
      </c>
      <c r="J112" s="27" t="n">
        <f aca="false">I112*(24*28)</f>
        <v>405.381337023218</v>
      </c>
    </row>
    <row r="113" customFormat="false" ht="12.75" hidden="false" customHeight="false" outlineLevel="0" collapsed="false">
      <c r="A113" s="21" t="s">
        <v>16</v>
      </c>
      <c r="B113" s="21" t="n">
        <v>1</v>
      </c>
      <c r="C113" s="32" t="s">
        <v>119</v>
      </c>
      <c r="D113" s="89" t="n">
        <v>37288</v>
      </c>
      <c r="E113" s="90" t="n">
        <v>248491</v>
      </c>
      <c r="F113" s="90" t="n">
        <v>587</v>
      </c>
      <c r="G113" s="24" t="n">
        <f aca="false">E113-F113</f>
        <v>247904</v>
      </c>
      <c r="H113" s="25" t="n">
        <f aca="false">IF(E113&lt;0,0,E113/(28*1500*24))</f>
        <v>0.246518849206349</v>
      </c>
      <c r="I113" s="91" t="n">
        <v>0.824594680578977</v>
      </c>
      <c r="J113" s="27" t="n">
        <f aca="false">I113*(24*28)</f>
        <v>554.127625349073</v>
      </c>
    </row>
    <row r="114" customFormat="false" ht="12.75" hidden="false" customHeight="false" outlineLevel="0" collapsed="false">
      <c r="A114" s="21" t="s">
        <v>16</v>
      </c>
      <c r="B114" s="21" t="n">
        <v>1</v>
      </c>
      <c r="C114" s="32" t="s">
        <v>120</v>
      </c>
      <c r="D114" s="89" t="n">
        <v>37288</v>
      </c>
      <c r="E114" s="90" t="n">
        <v>269431</v>
      </c>
      <c r="F114" s="90" t="n">
        <v>650</v>
      </c>
      <c r="G114" s="24" t="n">
        <f aca="false">E114-F114</f>
        <v>268781</v>
      </c>
      <c r="H114" s="25" t="n">
        <f aca="false">IF(E114&lt;0,0,E114/(28*1500*24))</f>
        <v>0.267292658730159</v>
      </c>
      <c r="I114" s="91" t="n">
        <v>0.973161141801662</v>
      </c>
      <c r="J114" s="27" t="n">
        <f aca="false">I114*(24*28)</f>
        <v>653.964287290717</v>
      </c>
    </row>
    <row r="115" customFormat="false" ht="12.75" hidden="false" customHeight="false" outlineLevel="0" collapsed="false">
      <c r="A115" s="21" t="s">
        <v>16</v>
      </c>
      <c r="B115" s="21" t="n">
        <v>1</v>
      </c>
      <c r="C115" s="32" t="s">
        <v>121</v>
      </c>
      <c r="D115" s="89" t="n">
        <v>37288</v>
      </c>
      <c r="E115" s="90" t="n">
        <v>211588</v>
      </c>
      <c r="F115" s="90" t="n">
        <v>933</v>
      </c>
      <c r="G115" s="24" t="n">
        <f aca="false">E115-F115</f>
        <v>210655</v>
      </c>
      <c r="H115" s="25" t="n">
        <f aca="false">IF(E115&lt;0,0,E115/(28*1500*24))</f>
        <v>0.20990873015873</v>
      </c>
      <c r="I115" s="91" t="n">
        <v>0.832324283555168</v>
      </c>
      <c r="J115" s="27" t="n">
        <f aca="false">I115*(24*28)</f>
        <v>559.321918549073</v>
      </c>
    </row>
    <row r="116" customFormat="false" ht="12.75" hidden="false" customHeight="false" outlineLevel="0" collapsed="false">
      <c r="A116" s="21" t="s">
        <v>16</v>
      </c>
      <c r="B116" s="21" t="n">
        <v>1</v>
      </c>
      <c r="C116" s="32" t="s">
        <v>122</v>
      </c>
      <c r="D116" s="89" t="n">
        <v>37288</v>
      </c>
      <c r="E116" s="90" t="n">
        <v>139950</v>
      </c>
      <c r="F116" s="90" t="n">
        <v>966</v>
      </c>
      <c r="G116" s="24" t="n">
        <f aca="false">E116-F116</f>
        <v>138984</v>
      </c>
      <c r="H116" s="25" t="n">
        <f aca="false">IF(E116&lt;0,0,E116/(28*1500*24))</f>
        <v>0.138839285714286</v>
      </c>
      <c r="I116" s="91" t="n">
        <v>0.389156156156156</v>
      </c>
      <c r="J116" s="27" t="n">
        <f aca="false">I116*(24*28)</f>
        <v>261.512936936937</v>
      </c>
    </row>
    <row r="117" customFormat="false" ht="12.75" hidden="false" customHeight="false" outlineLevel="0" collapsed="false">
      <c r="A117" s="21" t="s">
        <v>16</v>
      </c>
      <c r="B117" s="21" t="n">
        <v>1</v>
      </c>
      <c r="C117" s="32" t="s">
        <v>123</v>
      </c>
      <c r="D117" s="89" t="n">
        <v>37288</v>
      </c>
      <c r="E117" s="90" t="n">
        <v>363516</v>
      </c>
      <c r="F117" s="90" t="n">
        <f aca="false">735+66</f>
        <v>801</v>
      </c>
      <c r="G117" s="24" t="n">
        <f aca="false">E117-F117</f>
        <v>362715</v>
      </c>
      <c r="H117" s="25" t="n">
        <f aca="false">IF(E117&lt;0,0,E117/(28*1500*24))</f>
        <v>0.360630952380952</v>
      </c>
      <c r="I117" s="91" t="n">
        <v>0.901</v>
      </c>
      <c r="J117" s="27" t="n">
        <f aca="false">I117*(24*28)</f>
        <v>605.472</v>
      </c>
    </row>
    <row r="118" customFormat="false" ht="12.75" hidden="false" customHeight="false" outlineLevel="0" collapsed="false">
      <c r="A118" s="21"/>
      <c r="B118" s="21"/>
      <c r="C118" s="32" t="s">
        <v>124</v>
      </c>
      <c r="D118" s="89" t="n">
        <v>37288</v>
      </c>
      <c r="E118" s="24" t="n">
        <f aca="false">SUM(E11:E117)</f>
        <v>23615693</v>
      </c>
      <c r="F118" s="24" t="n">
        <f aca="false">SUM(F11:F117)</f>
        <v>79386</v>
      </c>
      <c r="G118" s="24" t="n">
        <f aca="false">SUM(G11:G117)</f>
        <v>23536307</v>
      </c>
      <c r="H118" s="25" t="n">
        <f aca="false">AVERAGE(H11:H117)</f>
        <v>0.2189557650942</v>
      </c>
      <c r="I118" s="92" t="n">
        <f aca="false">AVERAGE(I11:I117)</f>
        <v>0.850520860595321</v>
      </c>
      <c r="J118" s="24" t="n">
        <f aca="false">SUM(J11:J117)</f>
        <v>61155.8519602459</v>
      </c>
    </row>
    <row r="119" customFormat="false" ht="12.75" hidden="false" customHeight="false" outlineLevel="0" collapsed="false">
      <c r="A119" s="34"/>
      <c r="B119" s="35"/>
      <c r="C119" s="36" t="s">
        <v>125</v>
      </c>
      <c r="D119" s="89" t="n">
        <v>37288</v>
      </c>
      <c r="E119" s="37" t="n">
        <f aca="false">0.02*E118</f>
        <v>472313.86</v>
      </c>
      <c r="F119" s="37" t="n">
        <f aca="false">0.02*F118</f>
        <v>1587.72</v>
      </c>
      <c r="G119" s="37" t="n">
        <f aca="false">0.02*G118</f>
        <v>470726.14</v>
      </c>
      <c r="H119" s="38"/>
      <c r="I119" s="93"/>
      <c r="J119" s="40"/>
    </row>
    <row r="120" customFormat="false" ht="12.75" hidden="false" customHeight="false" outlineLevel="0" collapsed="false">
      <c r="A120" s="34"/>
      <c r="B120" s="35"/>
      <c r="C120" s="32" t="s">
        <v>126</v>
      </c>
      <c r="D120" s="89" t="n">
        <v>37288</v>
      </c>
      <c r="E120" s="37" t="n">
        <f aca="false">E118-E119</f>
        <v>23143379.14</v>
      </c>
      <c r="F120" s="37" t="n">
        <f aca="false">F118-F119</f>
        <v>77798.28</v>
      </c>
      <c r="G120" s="37" t="n">
        <f aca="false">G118-G119</f>
        <v>23065580.86</v>
      </c>
      <c r="H120" s="38" t="n">
        <f aca="false">0.98*H118</f>
        <v>0.214576649792316</v>
      </c>
      <c r="I120" s="93" t="n">
        <f aca="false">I118</f>
        <v>0.850520860595321</v>
      </c>
      <c r="J120" s="40" t="n">
        <f aca="false">J118</f>
        <v>61155.8519602459</v>
      </c>
    </row>
    <row r="121" customFormat="false" ht="25.5" hidden="false" customHeight="false" outlineLevel="0" collapsed="false">
      <c r="A121" s="34"/>
      <c r="B121" s="35"/>
      <c r="C121" s="32" t="s">
        <v>126</v>
      </c>
      <c r="D121" s="22" t="s">
        <v>127</v>
      </c>
      <c r="E121" s="37" t="n">
        <f aca="false">E120+'0102'!E120</f>
        <v>46286758.28</v>
      </c>
      <c r="F121" s="37" t="n">
        <f aca="false">F120+'0102'!F120</f>
        <v>155040.9</v>
      </c>
      <c r="G121" s="37" t="n">
        <f aca="false">G120+'0102'!G120</f>
        <v>46131717.38</v>
      </c>
      <c r="H121" s="38" t="n">
        <f aca="false">AVERAGE(H120,'0102'!H120)</f>
        <v>0.203870479620976</v>
      </c>
      <c r="I121" s="93" t="n">
        <f aca="false">AVERAGE(I120,'0102'!I120)</f>
        <v>0.828595539287111</v>
      </c>
      <c r="J121" s="37" t="n">
        <f aca="false">J120+'0102'!J120</f>
        <v>121172.116177876</v>
      </c>
    </row>
    <row r="122" customFormat="false" ht="12.75" hidden="false" customHeight="false" outlineLevel="0" collapsed="false">
      <c r="A122" s="3"/>
      <c r="B122" s="3"/>
      <c r="C122" s="3"/>
      <c r="D122" s="43"/>
      <c r="E122" s="1"/>
      <c r="F122" s="1"/>
      <c r="G122" s="1"/>
      <c r="H122" s="6"/>
      <c r="I122" s="94"/>
      <c r="J122" s="6"/>
    </row>
    <row r="123" customFormat="false" ht="12.75" hidden="false" customHeight="false" outlineLevel="0" collapsed="false">
      <c r="A123" s="3" t="s">
        <v>128</v>
      </c>
      <c r="B123" s="3"/>
      <c r="C123" s="3"/>
      <c r="D123" s="43"/>
      <c r="E123" s="1"/>
      <c r="F123" s="1"/>
      <c r="G123" s="1"/>
      <c r="H123" s="6"/>
      <c r="I123" s="94"/>
      <c r="J123" s="3"/>
    </row>
    <row r="124" customFormat="false" ht="12.75" hidden="false" customHeight="false" outlineLevel="0" collapsed="false">
      <c r="A124" s="3" t="s">
        <v>145</v>
      </c>
      <c r="B124" s="3"/>
      <c r="C124" s="3"/>
      <c r="D124" s="43"/>
      <c r="E124" s="1"/>
      <c r="F124" s="1"/>
      <c r="G124" s="1"/>
      <c r="H124" s="6"/>
      <c r="I124" s="94"/>
      <c r="J124" s="6"/>
    </row>
    <row r="125" customFormat="false" ht="12.75" hidden="false" customHeight="false" outlineLevel="0" collapsed="false">
      <c r="A125" s="3" t="s">
        <v>146</v>
      </c>
      <c r="B125" s="3"/>
      <c r="C125" s="3"/>
      <c r="D125" s="4"/>
      <c r="E125" s="1"/>
      <c r="F125" s="1"/>
      <c r="G125" s="1"/>
      <c r="H125" s="6"/>
      <c r="I125" s="84"/>
      <c r="J125" s="6"/>
    </row>
    <row r="130" customFormat="false" ht="15.75" hidden="false" customHeight="true" outlineLevel="0" collapsed="false">
      <c r="A130" s="95" t="s">
        <v>131</v>
      </c>
      <c r="B130" s="95"/>
      <c r="C130" s="95"/>
      <c r="D130" s="95"/>
      <c r="E130" s="95"/>
      <c r="F130" s="95"/>
      <c r="G130" s="95"/>
      <c r="H130" s="95"/>
      <c r="I130" s="95"/>
    </row>
    <row r="131" customFormat="false" ht="15.75" hidden="false" customHeight="true" outlineLevel="0" collapsed="false">
      <c r="A131" s="95" t="s">
        <v>147</v>
      </c>
      <c r="B131" s="95"/>
      <c r="C131" s="95"/>
      <c r="D131" s="95"/>
      <c r="E131" s="95"/>
      <c r="F131" s="95"/>
      <c r="G131" s="95"/>
      <c r="H131" s="95"/>
      <c r="I131" s="95"/>
    </row>
    <row r="132" customFormat="false" ht="15.75" hidden="false" customHeight="true" outlineLevel="0" collapsed="false">
      <c r="A132" s="96"/>
      <c r="B132" s="96"/>
      <c r="C132" s="97"/>
      <c r="D132" s="96"/>
      <c r="E132" s="98" t="s">
        <v>148</v>
      </c>
      <c r="F132" s="98"/>
      <c r="G132" s="98"/>
      <c r="H132" s="98"/>
      <c r="I132" s="98"/>
    </row>
    <row r="133" customFormat="false" ht="13.5" hidden="false" customHeight="true" outlineLevel="0" collapsed="false">
      <c r="A133" s="99" t="s">
        <v>149</v>
      </c>
      <c r="B133" s="100" t="n">
        <v>37289</v>
      </c>
      <c r="C133" s="101"/>
      <c r="D133" s="102"/>
      <c r="E133" s="103" t="s">
        <v>150</v>
      </c>
      <c r="F133" s="103"/>
      <c r="G133" s="103"/>
      <c r="H133" s="103"/>
      <c r="I133" s="103"/>
    </row>
    <row r="134" customFormat="false" ht="12.75" hidden="false" customHeight="false" outlineLevel="0" collapsed="false">
      <c r="A134" s="104" t="s">
        <v>137</v>
      </c>
      <c r="B134" s="105" t="s">
        <v>151</v>
      </c>
      <c r="C134" s="106" t="s">
        <v>152</v>
      </c>
      <c r="D134" s="105" t="s">
        <v>153</v>
      </c>
      <c r="E134" s="106" t="s">
        <v>154</v>
      </c>
      <c r="F134" s="107" t="s">
        <v>155</v>
      </c>
      <c r="G134" s="107" t="s">
        <v>156</v>
      </c>
      <c r="H134" s="104" t="s">
        <v>157</v>
      </c>
      <c r="I134" s="108" t="s">
        <v>158</v>
      </c>
    </row>
    <row r="135" customFormat="false" ht="12.75" hidden="false" customHeight="false" outlineLevel="0" collapsed="false">
      <c r="A135" s="109" t="s">
        <v>159</v>
      </c>
      <c r="B135" s="110" t="n">
        <v>37299</v>
      </c>
      <c r="C135" s="111" t="n">
        <v>0.5625</v>
      </c>
      <c r="D135" s="110" t="n">
        <v>37299</v>
      </c>
      <c r="E135" s="112" t="s">
        <v>160</v>
      </c>
      <c r="F135" s="113" t="n">
        <f aca="false">((D135+E135)-(B135+C135))*24</f>
        <v>0.75</v>
      </c>
      <c r="G135" s="114" t="n">
        <v>69</v>
      </c>
      <c r="H135" s="109" t="s">
        <v>161</v>
      </c>
      <c r="I135" s="115" t="s">
        <v>162</v>
      </c>
    </row>
    <row r="136" customFormat="false" ht="25.5" hidden="false" customHeight="false" outlineLevel="0" collapsed="false">
      <c r="A136" s="116" t="s">
        <v>163</v>
      </c>
      <c r="B136" s="117" t="n">
        <v>37307</v>
      </c>
      <c r="C136" s="118" t="n">
        <v>0.375</v>
      </c>
      <c r="D136" s="117" t="n">
        <v>37307</v>
      </c>
      <c r="E136" s="118" t="n">
        <v>0.722222222222222</v>
      </c>
      <c r="F136" s="113" t="n">
        <f aca="false">((D136+E136)-(B136+C136))*24</f>
        <v>8.33333333333333</v>
      </c>
      <c r="G136" s="119" t="n">
        <v>138</v>
      </c>
      <c r="H136" s="116" t="s">
        <v>164</v>
      </c>
      <c r="I136" s="120" t="s">
        <v>165</v>
      </c>
    </row>
    <row r="137" customFormat="false" ht="12.75" hidden="false" customHeight="false" outlineLevel="0" collapsed="false">
      <c r="A137" s="121" t="s">
        <v>163</v>
      </c>
      <c r="B137" s="122" t="n">
        <v>37310</v>
      </c>
      <c r="C137" s="111" t="n">
        <v>0.333333333333333</v>
      </c>
      <c r="D137" s="122" t="n">
        <v>37310</v>
      </c>
      <c r="E137" s="111" t="n">
        <v>0.604166666666667</v>
      </c>
      <c r="F137" s="113" t="n">
        <f aca="false">((D137+E137)-(B137+C137))*24</f>
        <v>6.5</v>
      </c>
      <c r="G137" s="114" t="n">
        <v>138</v>
      </c>
      <c r="H137" s="109" t="s">
        <v>164</v>
      </c>
      <c r="I137" s="120" t="s">
        <v>166</v>
      </c>
    </row>
    <row r="138" customFormat="false" ht="12.75" hidden="false" customHeight="false" outlineLevel="0" collapsed="false">
      <c r="A138" s="109" t="s">
        <v>163</v>
      </c>
      <c r="B138" s="122" t="n">
        <v>37315</v>
      </c>
      <c r="C138" s="111" t="n">
        <v>0.333333333333333</v>
      </c>
      <c r="D138" s="122" t="n">
        <v>37315</v>
      </c>
      <c r="E138" s="111" t="n">
        <v>0.791666666666667</v>
      </c>
      <c r="F138" s="113" t="n">
        <f aca="false">((D138+E138)-(B138+C138))*24</f>
        <v>11</v>
      </c>
      <c r="G138" s="114" t="n">
        <v>69</v>
      </c>
      <c r="H138" s="109" t="s">
        <v>164</v>
      </c>
      <c r="I138" s="120" t="s">
        <v>167</v>
      </c>
    </row>
    <row r="139" customFormat="false" ht="12.75" hidden="false" customHeight="false" outlineLevel="0" collapsed="false">
      <c r="A139" s="109"/>
      <c r="B139" s="122"/>
      <c r="C139" s="123"/>
      <c r="D139" s="122"/>
      <c r="E139" s="123"/>
      <c r="F139" s="124"/>
      <c r="G139" s="114"/>
      <c r="H139" s="109"/>
      <c r="I139" s="115"/>
    </row>
  </sheetData>
  <mergeCells count="4">
    <mergeCell ref="A130:I130"/>
    <mergeCell ref="A131:I131"/>
    <mergeCell ref="E132:I132"/>
    <mergeCell ref="E133:I13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T1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2.7"/>
    <col collapsed="false" customWidth="true" hidden="false" outlineLevel="0" max="10" min="5" style="0" width="15.7"/>
    <col collapsed="false" customWidth="true" hidden="false" outlineLevel="0" max="11" min="11" style="0" width="9.14"/>
    <col collapsed="false" customWidth="false" hidden="true" outlineLevel="0" max="20" min="12" style="0" width="9.06"/>
  </cols>
  <sheetData>
    <row r="2" customFormat="false" ht="30" hidden="false" customHeight="false" outlineLevel="0" collapsed="false">
      <c r="A2" s="2" t="s">
        <v>168</v>
      </c>
      <c r="B2" s="3"/>
      <c r="C2" s="3"/>
      <c r="D2" s="4"/>
      <c r="E2" s="1"/>
      <c r="F2" s="1"/>
      <c r="G2" s="1"/>
      <c r="H2" s="3"/>
      <c r="I2" s="84"/>
      <c r="J2" s="6"/>
    </row>
    <row r="3" customFormat="false" ht="12.75" hidden="false" customHeight="false" outlineLevel="0" collapsed="false">
      <c r="A3" s="3"/>
      <c r="B3" s="3"/>
      <c r="C3" s="3"/>
      <c r="D3" s="4"/>
      <c r="E3" s="1"/>
      <c r="F3" s="1"/>
      <c r="G3" s="1"/>
      <c r="H3" s="3"/>
      <c r="I3" s="84"/>
      <c r="J3" s="6"/>
    </row>
    <row r="4" customFormat="false" ht="12.75" hidden="false" customHeight="false" outlineLevel="0" collapsed="false">
      <c r="A4" s="3" t="s">
        <v>1</v>
      </c>
      <c r="B4" s="3"/>
      <c r="C4" s="3"/>
      <c r="D4" s="4"/>
      <c r="E4" s="1"/>
      <c r="F4" s="1"/>
      <c r="G4" s="1"/>
      <c r="H4" s="3"/>
      <c r="I4" s="84"/>
      <c r="J4" s="6"/>
    </row>
    <row r="5" customFormat="false" ht="12.75" hidden="false" customHeight="false" outlineLevel="0" collapsed="false">
      <c r="A5" s="3" t="s">
        <v>2</v>
      </c>
      <c r="B5" s="3"/>
      <c r="C5" s="3"/>
      <c r="D5" s="4"/>
      <c r="E5" s="1"/>
      <c r="F5" s="1"/>
      <c r="G5" s="1"/>
      <c r="H5" s="3"/>
      <c r="I5" s="84"/>
      <c r="J5" s="6"/>
    </row>
    <row r="6" customFormat="false" ht="12.75" hidden="false" customHeight="false" outlineLevel="0" collapsed="false">
      <c r="A6" s="3" t="s">
        <v>3</v>
      </c>
      <c r="B6" s="3"/>
      <c r="C6" s="3"/>
      <c r="D6" s="4"/>
      <c r="E6" s="1"/>
      <c r="F6" s="1"/>
      <c r="G6" s="1"/>
      <c r="H6" s="3"/>
      <c r="I6" s="84"/>
      <c r="J6" s="6"/>
    </row>
    <row r="7" customFormat="false" ht="12.75" hidden="false" customHeight="false" outlineLevel="0" collapsed="false">
      <c r="A7" s="3" t="s">
        <v>4</v>
      </c>
      <c r="B7" s="3"/>
      <c r="C7" s="3"/>
      <c r="D7" s="4"/>
      <c r="E7" s="1"/>
      <c r="F7" s="1"/>
      <c r="G7" s="1"/>
      <c r="H7" s="3"/>
      <c r="I7" s="84"/>
      <c r="J7" s="6"/>
    </row>
    <row r="8" customFormat="false" ht="12.75" hidden="false" customHeight="false" outlineLevel="0" collapsed="false">
      <c r="A8" s="3"/>
      <c r="B8" s="3"/>
      <c r="C8" s="3"/>
      <c r="D8" s="4"/>
      <c r="E8" s="1"/>
      <c r="F8" s="1"/>
      <c r="G8" s="1"/>
      <c r="H8" s="3"/>
      <c r="I8" s="84"/>
      <c r="J8" s="6"/>
    </row>
    <row r="9" customFormat="false" ht="25.5" hidden="false" customHeight="false" outlineLevel="0" collapsed="false">
      <c r="A9" s="8"/>
      <c r="B9" s="8"/>
      <c r="C9" s="8"/>
      <c r="D9" s="8"/>
      <c r="E9" s="9" t="s">
        <v>5</v>
      </c>
      <c r="F9" s="10"/>
      <c r="G9" s="10"/>
      <c r="H9" s="11"/>
      <c r="I9" s="85"/>
      <c r="J9" s="86"/>
      <c r="M9" s="0" t="s">
        <v>169</v>
      </c>
      <c r="Q9" s="0" t="s">
        <v>170</v>
      </c>
    </row>
    <row r="10" customFormat="false" ht="25.5" hidden="false" customHeight="false" outlineLevel="0" collapsed="false">
      <c r="A10" s="15" t="s">
        <v>6</v>
      </c>
      <c r="B10" s="15" t="s">
        <v>7</v>
      </c>
      <c r="C10" s="15" t="s">
        <v>8</v>
      </c>
      <c r="D10" s="15" t="s">
        <v>9</v>
      </c>
      <c r="E10" s="87" t="s">
        <v>143</v>
      </c>
      <c r="F10" s="87" t="s">
        <v>144</v>
      </c>
      <c r="G10" s="87" t="s">
        <v>12</v>
      </c>
      <c r="H10" s="15" t="s">
        <v>13</v>
      </c>
      <c r="I10" s="88" t="s">
        <v>14</v>
      </c>
      <c r="J10" s="20" t="s">
        <v>15</v>
      </c>
      <c r="L10" s="4" t="s">
        <v>171</v>
      </c>
      <c r="M10" s="0" t="s">
        <v>172</v>
      </c>
      <c r="N10" s="0" t="s">
        <v>173</v>
      </c>
      <c r="O10" s="0" t="s">
        <v>174</v>
      </c>
      <c r="P10" s="0" t="s">
        <v>175</v>
      </c>
      <c r="Q10" s="0" t="s">
        <v>172</v>
      </c>
      <c r="R10" s="0" t="s">
        <v>173</v>
      </c>
      <c r="S10" s="0" t="s">
        <v>174</v>
      </c>
      <c r="T10" s="0" t="s">
        <v>175</v>
      </c>
    </row>
    <row r="11" customFormat="false" ht="12.75" hidden="false" customHeight="false" outlineLevel="0" collapsed="false">
      <c r="A11" s="21" t="s">
        <v>16</v>
      </c>
      <c r="B11" s="21" t="n">
        <v>1</v>
      </c>
      <c r="C11" s="32" t="s">
        <v>17</v>
      </c>
      <c r="D11" s="89" t="n">
        <v>37316</v>
      </c>
      <c r="E11" s="90" t="n">
        <f aca="false">M11+Q11</f>
        <v>306425</v>
      </c>
      <c r="F11" s="90" t="n">
        <f aca="false">N11+R11</f>
        <v>1040</v>
      </c>
      <c r="G11" s="24" t="n">
        <f aca="false">E11-F11</f>
        <v>305385</v>
      </c>
      <c r="H11" s="25" t="n">
        <f aca="false">IF(E11&lt;0,0,E11/(31*1500*24))</f>
        <v>0.274574372759857</v>
      </c>
      <c r="I11" s="91" t="n">
        <f aca="false">(O11+S11)/(P11+T11)</f>
        <v>0.961110922212654</v>
      </c>
      <c r="J11" s="27" t="n">
        <f aca="false">I11*(24*28)</f>
        <v>645.866539726903</v>
      </c>
      <c r="L11" s="26" t="n">
        <v>1</v>
      </c>
      <c r="M11" s="23" t="n">
        <v>306425</v>
      </c>
      <c r="N11" s="23" t="n">
        <v>1040</v>
      </c>
      <c r="O11" s="23" t="n">
        <v>711.073333333333</v>
      </c>
      <c r="P11" s="23" t="n">
        <v>739.845232115677</v>
      </c>
    </row>
    <row r="12" customFormat="false" ht="12.75" hidden="false" customHeight="false" outlineLevel="0" collapsed="false">
      <c r="A12" s="21" t="s">
        <v>16</v>
      </c>
      <c r="B12" s="21" t="n">
        <v>1</v>
      </c>
      <c r="C12" s="32" t="s">
        <v>18</v>
      </c>
      <c r="D12" s="89" t="n">
        <v>37316</v>
      </c>
      <c r="E12" s="90" t="n">
        <f aca="false">M12+Q12</f>
        <v>298906</v>
      </c>
      <c r="F12" s="90" t="n">
        <f aca="false">N12+R12</f>
        <v>2181</v>
      </c>
      <c r="G12" s="24" t="n">
        <f aca="false">E12-F12</f>
        <v>296725</v>
      </c>
      <c r="H12" s="25" t="n">
        <f aca="false">IF(E12&lt;0,0,E12/(31*1500*24))</f>
        <v>0.267836917562724</v>
      </c>
      <c r="I12" s="91" t="n">
        <f aca="false">(O12+S12)/(P12+T12)</f>
        <v>0.965582229645283</v>
      </c>
      <c r="J12" s="27" t="n">
        <f aca="false">I12*(24*28)</f>
        <v>648.87125832163</v>
      </c>
      <c r="L12" s="26" t="n">
        <v>1</v>
      </c>
      <c r="M12" s="23" t="n">
        <v>298906</v>
      </c>
      <c r="N12" s="23" t="n">
        <v>2181</v>
      </c>
      <c r="O12" s="23" t="n">
        <v>711.950555555556</v>
      </c>
      <c r="P12" s="23" t="n">
        <v>737.327732115677</v>
      </c>
    </row>
    <row r="13" customFormat="false" ht="12.75" hidden="false" customHeight="false" outlineLevel="0" collapsed="false">
      <c r="A13" s="21" t="s">
        <v>16</v>
      </c>
      <c r="B13" s="21" t="n">
        <v>1</v>
      </c>
      <c r="C13" s="32" t="s">
        <v>19</v>
      </c>
      <c r="D13" s="89" t="n">
        <v>37316</v>
      </c>
      <c r="E13" s="90" t="n">
        <f aca="false">M13+Q13</f>
        <v>340500</v>
      </c>
      <c r="F13" s="90" t="n">
        <f aca="false">N13+R13</f>
        <v>1531</v>
      </c>
      <c r="G13" s="24" t="n">
        <f aca="false">E13-F13</f>
        <v>338969</v>
      </c>
      <c r="H13" s="25" t="n">
        <f aca="false">IF(E13&lt;0,0,E13/(31*1500*24))</f>
        <v>0.30510752688172</v>
      </c>
      <c r="I13" s="91" t="n">
        <f aca="false">(O13+S13)/(P13+T13)</f>
        <v>0.958439126645511</v>
      </c>
      <c r="J13" s="27" t="n">
        <f aca="false">I13*(24*28)</f>
        <v>644.071093105784</v>
      </c>
      <c r="L13" s="26" t="n">
        <v>1</v>
      </c>
      <c r="M13" s="23" t="n">
        <v>340500</v>
      </c>
      <c r="N13" s="23" t="n">
        <v>1531</v>
      </c>
      <c r="O13" s="23" t="n">
        <v>696.219722222222</v>
      </c>
      <c r="P13" s="23" t="n">
        <v>726.4099543379</v>
      </c>
    </row>
    <row r="14" customFormat="false" ht="12.75" hidden="false" customHeight="false" outlineLevel="0" collapsed="false">
      <c r="A14" s="21" t="s">
        <v>16</v>
      </c>
      <c r="B14" s="21" t="n">
        <v>1</v>
      </c>
      <c r="C14" s="32" t="s">
        <v>20</v>
      </c>
      <c r="D14" s="89" t="n">
        <v>37316</v>
      </c>
      <c r="E14" s="90" t="n">
        <f aca="false">M14+Q14</f>
        <v>226549</v>
      </c>
      <c r="F14" s="90" t="n">
        <f aca="false">N14+R14</f>
        <v>1082</v>
      </c>
      <c r="G14" s="24" t="n">
        <f aca="false">E14-F14</f>
        <v>225467</v>
      </c>
      <c r="H14" s="25" t="n">
        <f aca="false">IF(E14&lt;0,0,E14/(31*1500*24))</f>
        <v>0.203000896057348</v>
      </c>
      <c r="I14" s="91" t="n">
        <f aca="false">(O14+S14)/(P14+T14)</f>
        <v>0.842675679085835</v>
      </c>
      <c r="J14" s="27" t="n">
        <f aca="false">I14*(24*28)</f>
        <v>566.278056345681</v>
      </c>
      <c r="L14" s="26" t="n">
        <v>1</v>
      </c>
      <c r="M14" s="23" t="n">
        <v>226549</v>
      </c>
      <c r="N14" s="23" t="n">
        <v>1082</v>
      </c>
      <c r="O14" s="23" t="n">
        <v>592.380833333333</v>
      </c>
      <c r="P14" s="23" t="n">
        <v>702.976065449011</v>
      </c>
    </row>
    <row r="15" customFormat="false" ht="12.75" hidden="false" customHeight="false" outlineLevel="0" collapsed="false">
      <c r="A15" s="21" t="s">
        <v>16</v>
      </c>
      <c r="B15" s="21" t="n">
        <v>1</v>
      </c>
      <c r="C15" s="32" t="s">
        <v>21</v>
      </c>
      <c r="D15" s="89" t="n">
        <v>37316</v>
      </c>
      <c r="E15" s="90" t="n">
        <f aca="false">M15+Q15</f>
        <v>324605</v>
      </c>
      <c r="F15" s="90" t="n">
        <f aca="false">N15+R15</f>
        <v>890</v>
      </c>
      <c r="G15" s="24" t="n">
        <f aca="false">E15-F15</f>
        <v>323715</v>
      </c>
      <c r="H15" s="25" t="n">
        <f aca="false">IF(E15&lt;0,0,E15/(31*1500*24))</f>
        <v>0.290864695340502</v>
      </c>
      <c r="I15" s="91" t="n">
        <f aca="false">(O15+S15)/(P15+T15)</f>
        <v>0.970218464539485</v>
      </c>
      <c r="J15" s="27" t="n">
        <f aca="false">I15*(24*28)</f>
        <v>651.986808170534</v>
      </c>
      <c r="L15" s="26" t="n">
        <v>1</v>
      </c>
      <c r="M15" s="23" t="n">
        <v>324605</v>
      </c>
      <c r="N15" s="23" t="n">
        <v>890</v>
      </c>
      <c r="O15" s="23" t="n">
        <v>714.729444444444</v>
      </c>
      <c r="P15" s="23" t="n">
        <v>736.668565449011</v>
      </c>
    </row>
    <row r="16" customFormat="false" ht="12.75" hidden="false" customHeight="false" outlineLevel="0" collapsed="false">
      <c r="A16" s="21" t="s">
        <v>16</v>
      </c>
      <c r="B16" s="21" t="n">
        <v>1</v>
      </c>
      <c r="C16" s="32" t="s">
        <v>22</v>
      </c>
      <c r="D16" s="89" t="n">
        <v>37316</v>
      </c>
      <c r="E16" s="90" t="n">
        <f aca="false">M16+Q16</f>
        <v>310980</v>
      </c>
      <c r="F16" s="90" t="n">
        <f aca="false">N16+R16</f>
        <v>1138</v>
      </c>
      <c r="G16" s="24" t="n">
        <f aca="false">E16-F16</f>
        <v>309842</v>
      </c>
      <c r="H16" s="25" t="n">
        <f aca="false">IF(E16&lt;0,0,E16/(31*1500*24))</f>
        <v>0.278655913978495</v>
      </c>
      <c r="I16" s="91" t="n">
        <f aca="false">MIN(1,(O16+S16)/(P16+T16))</f>
        <v>1</v>
      </c>
      <c r="J16" s="27" t="n">
        <f aca="false">I16*(24*28)</f>
        <v>672</v>
      </c>
      <c r="L16" s="26" t="n">
        <v>1</v>
      </c>
      <c r="M16" s="23" t="n">
        <v>310980</v>
      </c>
      <c r="N16" s="23" t="n">
        <v>1138</v>
      </c>
      <c r="O16" s="23" t="n">
        <v>740.395277777778</v>
      </c>
      <c r="P16" s="23" t="n">
        <v>739.838565449011</v>
      </c>
    </row>
    <row r="17" customFormat="false" ht="12.75" hidden="false" customHeight="false" outlineLevel="0" collapsed="false">
      <c r="A17" s="21" t="s">
        <v>16</v>
      </c>
      <c r="B17" s="21" t="n">
        <v>1</v>
      </c>
      <c r="C17" s="32" t="s">
        <v>23</v>
      </c>
      <c r="D17" s="89" t="n">
        <v>37316</v>
      </c>
      <c r="E17" s="90" t="n">
        <f aca="false">M17+Q17</f>
        <v>240446</v>
      </c>
      <c r="F17" s="90" t="n">
        <f aca="false">N17+R17</f>
        <v>991</v>
      </c>
      <c r="G17" s="24" t="n">
        <f aca="false">E17-F17</f>
        <v>239455</v>
      </c>
      <c r="H17" s="25" t="n">
        <f aca="false">IF(E17&lt;0,0,E17/(31*1500*24))</f>
        <v>0.215453405017921</v>
      </c>
      <c r="I17" s="91" t="n">
        <f aca="false">(O17+S17)/(P17+T17)</f>
        <v>0.955869450995742</v>
      </c>
      <c r="J17" s="27" t="n">
        <f aca="false">I17*(24*28)</f>
        <v>642.344271069139</v>
      </c>
      <c r="L17" s="26" t="n">
        <v>1</v>
      </c>
      <c r="M17" s="23" t="n">
        <v>240446</v>
      </c>
      <c r="N17" s="23" t="n">
        <v>991</v>
      </c>
      <c r="O17" s="23" t="n">
        <v>645.9375</v>
      </c>
      <c r="P17" s="23" t="n">
        <v>675.759121004566</v>
      </c>
    </row>
    <row r="18" customFormat="false" ht="12.75" hidden="false" customHeight="false" outlineLevel="0" collapsed="false">
      <c r="A18" s="21" t="s">
        <v>16</v>
      </c>
      <c r="B18" s="21" t="n">
        <v>1</v>
      </c>
      <c r="C18" s="32" t="s">
        <v>24</v>
      </c>
      <c r="D18" s="89" t="n">
        <v>37316</v>
      </c>
      <c r="E18" s="90" t="n">
        <f aca="false">M18+Q18</f>
        <v>247084</v>
      </c>
      <c r="F18" s="90" t="n">
        <f aca="false">N18+R18</f>
        <v>811</v>
      </c>
      <c r="G18" s="24" t="n">
        <f aca="false">E18-F18</f>
        <v>246273</v>
      </c>
      <c r="H18" s="25" t="n">
        <f aca="false">IF(E18&lt;0,0,E18/(31*1500*24))</f>
        <v>0.221401433691756</v>
      </c>
      <c r="I18" s="91" t="n">
        <f aca="false">(O18+S18)/(P18+T18)</f>
        <v>0.968922437104379</v>
      </c>
      <c r="J18" s="27" t="n">
        <f aca="false">I18*(24*28)</f>
        <v>651.115877734143</v>
      </c>
      <c r="L18" s="26" t="n">
        <v>1</v>
      </c>
      <c r="M18" s="23" t="n">
        <v>247084</v>
      </c>
      <c r="N18" s="23" t="n">
        <v>811</v>
      </c>
      <c r="O18" s="23" t="n">
        <v>716.718611111111</v>
      </c>
      <c r="P18" s="23" t="n">
        <v>739.706898782344</v>
      </c>
    </row>
    <row r="19" customFormat="false" ht="12.75" hidden="false" customHeight="false" outlineLevel="0" collapsed="false">
      <c r="A19" s="21" t="s">
        <v>16</v>
      </c>
      <c r="B19" s="21" t="n">
        <v>1</v>
      </c>
      <c r="C19" s="32" t="s">
        <v>25</v>
      </c>
      <c r="D19" s="89" t="n">
        <v>37316</v>
      </c>
      <c r="E19" s="90" t="n">
        <f aca="false">M19+Q19</f>
        <v>251741</v>
      </c>
      <c r="F19" s="90" t="n">
        <f aca="false">N19+R19</f>
        <v>777</v>
      </c>
      <c r="G19" s="24" t="n">
        <f aca="false">E19-F19</f>
        <v>250964</v>
      </c>
      <c r="H19" s="25" t="n">
        <f aca="false">IF(E19&lt;0,0,E19/(31*1500*24))</f>
        <v>0.225574372759857</v>
      </c>
      <c r="I19" s="91" t="n">
        <f aca="false">(O19+S19)/(P19+T19)</f>
        <v>0.913870250837634</v>
      </c>
      <c r="J19" s="27" t="n">
        <f aca="false">I19*(24*28)</f>
        <v>614.12080856289</v>
      </c>
      <c r="L19" s="26" t="n">
        <v>1</v>
      </c>
      <c r="M19" s="23" t="n">
        <v>251741</v>
      </c>
      <c r="N19" s="23" t="n">
        <v>777</v>
      </c>
      <c r="O19" s="23" t="n">
        <v>675.215277777778</v>
      </c>
      <c r="P19" s="23" t="n">
        <v>738.8524543379</v>
      </c>
    </row>
    <row r="20" customFormat="false" ht="12.75" hidden="false" customHeight="false" outlineLevel="0" collapsed="false">
      <c r="A20" s="21" t="s">
        <v>16</v>
      </c>
      <c r="B20" s="21" t="n">
        <v>1</v>
      </c>
      <c r="C20" s="32" t="s">
        <v>26</v>
      </c>
      <c r="D20" s="89" t="n">
        <v>37316</v>
      </c>
      <c r="E20" s="90" t="n">
        <f aca="false">M20+Q20</f>
        <v>253077</v>
      </c>
      <c r="F20" s="90" t="n">
        <f aca="false">N20+R20</f>
        <v>417</v>
      </c>
      <c r="G20" s="24" t="n">
        <f aca="false">E20-F20</f>
        <v>252660</v>
      </c>
      <c r="H20" s="25" t="n">
        <f aca="false">IF(E20&lt;0,0,E20/(31*1500*24))</f>
        <v>0.226771505376344</v>
      </c>
      <c r="I20" s="91" t="n">
        <f aca="false">(O20+S20)/(P20+T20)</f>
        <v>0.942767555395727</v>
      </c>
      <c r="J20" s="27" t="n">
        <f aca="false">I20*(24*28)</f>
        <v>633.539797225928</v>
      </c>
      <c r="L20" s="26" t="n">
        <v>1</v>
      </c>
      <c r="M20" s="23" t="n">
        <v>253077</v>
      </c>
      <c r="N20" s="23" t="n">
        <v>417</v>
      </c>
      <c r="O20" s="23" t="n">
        <v>691.921944444444</v>
      </c>
      <c r="P20" s="23" t="n">
        <v>733.926343226788</v>
      </c>
    </row>
    <row r="21" customFormat="false" ht="12.75" hidden="false" customHeight="false" outlineLevel="0" collapsed="false">
      <c r="A21" s="21" t="s">
        <v>16</v>
      </c>
      <c r="B21" s="21" t="n">
        <v>1</v>
      </c>
      <c r="C21" s="32" t="s">
        <v>27</v>
      </c>
      <c r="D21" s="89" t="n">
        <v>37316</v>
      </c>
      <c r="E21" s="90" t="n">
        <f aca="false">M21+Q21</f>
        <v>179856</v>
      </c>
      <c r="F21" s="90" t="n">
        <f aca="false">N21+R21</f>
        <v>2773</v>
      </c>
      <c r="G21" s="24" t="n">
        <f aca="false">E21-F21</f>
        <v>177083</v>
      </c>
      <c r="H21" s="25" t="n">
        <f aca="false">IF(E21&lt;0,0,E21/(31*1500*24))</f>
        <v>0.161161290322581</v>
      </c>
      <c r="I21" s="91" t="n">
        <f aca="false">(O21+S21)/(P21+T21)</f>
        <v>0.558399786143586</v>
      </c>
      <c r="J21" s="27" t="n">
        <f aca="false">I21*(24*28)</f>
        <v>375.24465628849</v>
      </c>
      <c r="L21" s="26" t="n">
        <v>1</v>
      </c>
      <c r="M21" s="23" t="n">
        <v>179856</v>
      </c>
      <c r="N21" s="23" t="n">
        <v>2773</v>
      </c>
      <c r="O21" s="23" t="n">
        <v>410.383333333333</v>
      </c>
      <c r="P21" s="23" t="n">
        <v>734.9274543379</v>
      </c>
    </row>
    <row r="22" customFormat="false" ht="12.75" hidden="false" customHeight="false" outlineLevel="0" collapsed="false">
      <c r="A22" s="21" t="s">
        <v>16</v>
      </c>
      <c r="B22" s="21" t="n">
        <v>1</v>
      </c>
      <c r="C22" s="32" t="s">
        <v>28</v>
      </c>
      <c r="D22" s="89" t="n">
        <v>37316</v>
      </c>
      <c r="E22" s="90" t="n">
        <f aca="false">M22+Q22</f>
        <v>181083</v>
      </c>
      <c r="F22" s="90" t="n">
        <f aca="false">N22+R22</f>
        <v>808</v>
      </c>
      <c r="G22" s="24" t="n">
        <f aca="false">E22-F22</f>
        <v>180275</v>
      </c>
      <c r="H22" s="25" t="n">
        <f aca="false">IF(E22&lt;0,0,E22/(31*1500*24))</f>
        <v>0.162260752688172</v>
      </c>
      <c r="I22" s="91" t="n">
        <f aca="false">(O22-S22)/(P22-T22)</f>
        <v>0.982318591611905</v>
      </c>
      <c r="J22" s="27" t="n">
        <f aca="false">I22*(24*28)</f>
        <v>660.1180935632</v>
      </c>
      <c r="L22" s="26" t="n">
        <v>1</v>
      </c>
      <c r="M22" s="23" t="n">
        <v>-538790</v>
      </c>
      <c r="N22" s="23" t="n">
        <v>-3351</v>
      </c>
      <c r="O22" s="23" t="n">
        <v>1003.00888888889</v>
      </c>
      <c r="P22" s="23" t="n">
        <v>697.234121004566</v>
      </c>
      <c r="Q22" s="0" t="n">
        <f aca="false">(724130-4257)</f>
        <v>719873</v>
      </c>
      <c r="R22" s="0" t="n">
        <f aca="false">4163-4</f>
        <v>4159</v>
      </c>
      <c r="S22" s="0" t="n">
        <f aca="false">((1006627-2607)+(154923)+6960+(132565-1114))/3600</f>
        <v>360.376111111111</v>
      </c>
      <c r="T22" s="0" t="n">
        <f aca="false">154923/3600</f>
        <v>43.0341666666667</v>
      </c>
    </row>
    <row r="23" customFormat="false" ht="12.75" hidden="false" customHeight="false" outlineLevel="0" collapsed="false">
      <c r="A23" s="21" t="s">
        <v>16</v>
      </c>
      <c r="B23" s="21" t="n">
        <v>1</v>
      </c>
      <c r="C23" s="32" t="s">
        <v>29</v>
      </c>
      <c r="D23" s="89" t="n">
        <v>37316</v>
      </c>
      <c r="E23" s="90" t="n">
        <f aca="false">M23+Q23</f>
        <v>228418</v>
      </c>
      <c r="F23" s="90" t="n">
        <f aca="false">N23+R23</f>
        <v>749</v>
      </c>
      <c r="G23" s="24" t="n">
        <f aca="false">E23-F23</f>
        <v>227669</v>
      </c>
      <c r="H23" s="25" t="n">
        <f aca="false">IF(E23&lt;0,0,E23/(31*1500*24))</f>
        <v>0.204675627240143</v>
      </c>
      <c r="I23" s="91" t="n">
        <f aca="false">MIN(1,(O23+S23)/(P23+T23))</f>
        <v>1</v>
      </c>
      <c r="J23" s="27" t="n">
        <f aca="false">I23*(24*28)</f>
        <v>672</v>
      </c>
      <c r="L23" s="26" t="n">
        <v>1</v>
      </c>
      <c r="M23" s="23" t="n">
        <v>228418</v>
      </c>
      <c r="N23" s="23" t="n">
        <v>749</v>
      </c>
      <c r="O23" s="23" t="n">
        <v>741.358888888889</v>
      </c>
      <c r="P23" s="23" t="n">
        <v>739.844121004566</v>
      </c>
    </row>
    <row r="24" customFormat="false" ht="12.75" hidden="false" customHeight="false" outlineLevel="0" collapsed="false">
      <c r="A24" s="21" t="s">
        <v>16</v>
      </c>
      <c r="B24" s="21" t="n">
        <v>1</v>
      </c>
      <c r="C24" s="32" t="s">
        <v>30</v>
      </c>
      <c r="D24" s="89" t="n">
        <v>37316</v>
      </c>
      <c r="E24" s="90" t="n">
        <f aca="false">M24+Q24</f>
        <v>226485</v>
      </c>
      <c r="F24" s="90" t="n">
        <f aca="false">N24+R24</f>
        <v>1422</v>
      </c>
      <c r="G24" s="24" t="n">
        <f aca="false">E24-F24</f>
        <v>225063</v>
      </c>
      <c r="H24" s="25" t="n">
        <f aca="false">IF(E24&lt;0,0,E24/(31*1500*24))</f>
        <v>0.202943548387097</v>
      </c>
      <c r="I24" s="91" t="n">
        <f aca="false">(O24+S24)/(P24+T24)</f>
        <v>0.982846449777373</v>
      </c>
      <c r="J24" s="27" t="n">
        <f aca="false">I24*(24*28)</f>
        <v>660.472814250395</v>
      </c>
      <c r="L24" s="26" t="n">
        <v>1</v>
      </c>
      <c r="M24" s="23" t="n">
        <v>226485</v>
      </c>
      <c r="N24" s="23" t="n">
        <v>1422</v>
      </c>
      <c r="O24" s="23" t="n">
        <v>723.164722222222</v>
      </c>
      <c r="P24" s="23" t="n">
        <v>735.786065449011</v>
      </c>
    </row>
    <row r="25" customFormat="false" ht="12.75" hidden="false" customHeight="false" outlineLevel="0" collapsed="false">
      <c r="A25" s="21" t="s">
        <v>16</v>
      </c>
      <c r="B25" s="21" t="n">
        <v>1</v>
      </c>
      <c r="C25" s="32" t="s">
        <v>31</v>
      </c>
      <c r="D25" s="89" t="n">
        <v>37316</v>
      </c>
      <c r="E25" s="90" t="n">
        <f aca="false">M25+Q25</f>
        <v>192230</v>
      </c>
      <c r="F25" s="90" t="n">
        <f aca="false">N25+R25</f>
        <v>807</v>
      </c>
      <c r="G25" s="24" t="n">
        <f aca="false">E25-F25</f>
        <v>191423</v>
      </c>
      <c r="H25" s="25" t="n">
        <f aca="false">IF(E25&lt;0,0,E25/(31*1500*24))</f>
        <v>0.172249103942652</v>
      </c>
      <c r="I25" s="91" t="n">
        <f aca="false">(O25+S25)/(P25+T25)</f>
        <v>0.973135104853022</v>
      </c>
      <c r="J25" s="27" t="n">
        <f aca="false">I25*(24*28)</f>
        <v>653.946790461231</v>
      </c>
      <c r="L25" s="26" t="n">
        <v>1</v>
      </c>
      <c r="M25" s="23" t="n">
        <v>192230</v>
      </c>
      <c r="N25" s="23" t="n">
        <v>807</v>
      </c>
      <c r="O25" s="23" t="n">
        <v>665.681944444444</v>
      </c>
      <c r="P25" s="23" t="n">
        <v>684.059121004566</v>
      </c>
    </row>
    <row r="26" customFormat="false" ht="12.75" hidden="false" customHeight="false" outlineLevel="0" collapsed="false">
      <c r="A26" s="21" t="s">
        <v>16</v>
      </c>
      <c r="B26" s="21" t="n">
        <v>1</v>
      </c>
      <c r="C26" s="32" t="s">
        <v>32</v>
      </c>
      <c r="D26" s="89" t="n">
        <v>37316</v>
      </c>
      <c r="E26" s="90" t="n">
        <f aca="false">M26+Q26</f>
        <v>266157</v>
      </c>
      <c r="F26" s="90" t="n">
        <f aca="false">N26+R26</f>
        <v>859</v>
      </c>
      <c r="G26" s="24" t="n">
        <f aca="false">E26-F26</f>
        <v>265298</v>
      </c>
      <c r="H26" s="25" t="n">
        <f aca="false">IF(E26&lt;0,0,E26/(31*1500*24))</f>
        <v>0.238491935483871</v>
      </c>
      <c r="I26" s="91" t="n">
        <f aca="false">(O26+S26)/(P26+T26)</f>
        <v>0.995818640807863</v>
      </c>
      <c r="J26" s="27" t="n">
        <f aca="false">I26*(24*28)</f>
        <v>669.190126622884</v>
      </c>
      <c r="L26" s="26" t="n">
        <v>1</v>
      </c>
      <c r="M26" s="23" t="n">
        <v>266157</v>
      </c>
      <c r="N26" s="23" t="n">
        <v>859</v>
      </c>
      <c r="O26" s="23" t="n">
        <v>736.819444444445</v>
      </c>
      <c r="P26" s="23" t="n">
        <v>739.913287671233</v>
      </c>
    </row>
    <row r="27" customFormat="false" ht="12.75" hidden="false" customHeight="false" outlineLevel="0" collapsed="false">
      <c r="A27" s="21" t="s">
        <v>16</v>
      </c>
      <c r="B27" s="21" t="n">
        <v>1</v>
      </c>
      <c r="C27" s="32" t="s">
        <v>33</v>
      </c>
      <c r="D27" s="89" t="n">
        <v>37316</v>
      </c>
      <c r="E27" s="90" t="n">
        <f aca="false">M27+Q27</f>
        <v>243024</v>
      </c>
      <c r="F27" s="90" t="n">
        <f aca="false">N27+R27</f>
        <v>482</v>
      </c>
      <c r="G27" s="24" t="n">
        <f aca="false">E27-F27</f>
        <v>242542</v>
      </c>
      <c r="H27" s="25" t="n">
        <f aca="false">IF(E27&lt;0,0,E27/(31*1500*24))</f>
        <v>0.217763440860215</v>
      </c>
      <c r="I27" s="91" t="n">
        <f aca="false">(O27+S27)/(P27+T27)</f>
        <v>0.946923422927155</v>
      </c>
      <c r="J27" s="27" t="n">
        <f aca="false">I27*(24*28)</f>
        <v>636.332540207048</v>
      </c>
      <c r="L27" s="26" t="n">
        <v>1</v>
      </c>
      <c r="M27" s="23" t="n">
        <v>243024</v>
      </c>
      <c r="N27" s="23" t="n">
        <v>482</v>
      </c>
      <c r="O27" s="23" t="n">
        <v>699.012777777778</v>
      </c>
      <c r="P27" s="23" t="n">
        <v>738.193565449011</v>
      </c>
    </row>
    <row r="28" customFormat="false" ht="12.75" hidden="false" customHeight="false" outlineLevel="0" collapsed="false">
      <c r="A28" s="21" t="s">
        <v>16</v>
      </c>
      <c r="B28" s="21" t="n">
        <v>1</v>
      </c>
      <c r="C28" s="32" t="s">
        <v>34</v>
      </c>
      <c r="D28" s="89" t="n">
        <v>37316</v>
      </c>
      <c r="E28" s="90" t="n">
        <f aca="false">M28+Q28</f>
        <v>211946</v>
      </c>
      <c r="F28" s="90" t="n">
        <f aca="false">N28+R28</f>
        <v>430</v>
      </c>
      <c r="G28" s="24" t="n">
        <f aca="false">E28-F28</f>
        <v>211516</v>
      </c>
      <c r="H28" s="25" t="n">
        <f aca="false">IF(E28&lt;0,0,E28/(31*1500*24))</f>
        <v>0.189915770609319</v>
      </c>
      <c r="I28" s="91" t="n">
        <f aca="false">(O28+S28)/(P28+T28)</f>
        <v>0.81950104630982</v>
      </c>
      <c r="J28" s="27" t="n">
        <f aca="false">I28*(24*28)</f>
        <v>550.704703120199</v>
      </c>
      <c r="L28" s="26" t="n">
        <v>1</v>
      </c>
      <c r="M28" s="23" t="n">
        <v>211946</v>
      </c>
      <c r="N28" s="23" t="n">
        <v>430</v>
      </c>
      <c r="O28" s="23" t="n">
        <v>594.756944444445</v>
      </c>
      <c r="P28" s="23" t="n">
        <v>725.754954337899</v>
      </c>
    </row>
    <row r="29" customFormat="false" ht="12.75" hidden="false" customHeight="false" outlineLevel="0" collapsed="false">
      <c r="A29" s="21" t="s">
        <v>16</v>
      </c>
      <c r="B29" s="21" t="n">
        <v>1</v>
      </c>
      <c r="C29" s="32" t="s">
        <v>35</v>
      </c>
      <c r="D29" s="89" t="n">
        <v>37316</v>
      </c>
      <c r="E29" s="90" t="n">
        <f aca="false">M29+Q29</f>
        <v>277206</v>
      </c>
      <c r="F29" s="90" t="n">
        <f aca="false">N29+R29</f>
        <v>861</v>
      </c>
      <c r="G29" s="24" t="n">
        <f aca="false">E29-F29</f>
        <v>276345</v>
      </c>
      <c r="H29" s="25" t="n">
        <f aca="false">IF(E29&lt;0,0,E29/(31*1500*24))</f>
        <v>0.24839247311828</v>
      </c>
      <c r="I29" s="91" t="n">
        <f aca="false">(O29+S29)/(P29+T29)</f>
        <v>0.993214481785959</v>
      </c>
      <c r="J29" s="27" t="n">
        <f aca="false">I29*(24*28)</f>
        <v>667.440131760164</v>
      </c>
      <c r="L29" s="26" t="n">
        <v>1</v>
      </c>
      <c r="M29" s="23" t="n">
        <v>277206</v>
      </c>
      <c r="N29" s="23" t="n">
        <v>861</v>
      </c>
      <c r="O29" s="23" t="n">
        <v>734.784166666667</v>
      </c>
      <c r="P29" s="23" t="n">
        <v>739.804121004566</v>
      </c>
    </row>
    <row r="30" customFormat="false" ht="12.75" hidden="false" customHeight="false" outlineLevel="0" collapsed="false">
      <c r="A30" s="21" t="s">
        <v>16</v>
      </c>
      <c r="B30" s="21" t="n">
        <v>1</v>
      </c>
      <c r="C30" s="32" t="s">
        <v>36</v>
      </c>
      <c r="D30" s="89" t="n">
        <v>37316</v>
      </c>
      <c r="E30" s="90" t="n">
        <f aca="false">M30+Q30</f>
        <v>297250</v>
      </c>
      <c r="F30" s="90" t="n">
        <f aca="false">N30+R30</f>
        <v>374</v>
      </c>
      <c r="G30" s="24" t="n">
        <f aca="false">E30-F30</f>
        <v>296876</v>
      </c>
      <c r="H30" s="25" t="n">
        <f aca="false">IF(E30&lt;0,0,E30/(31*1500*24))</f>
        <v>0.266353046594982</v>
      </c>
      <c r="I30" s="91" t="n">
        <f aca="false">(O30+S30)/(P30+T30)</f>
        <v>0.999611437902377</v>
      </c>
      <c r="J30" s="27" t="n">
        <f aca="false">I30*(24*28)</f>
        <v>671.738886270397</v>
      </c>
      <c r="L30" s="26" t="n">
        <v>1</v>
      </c>
      <c r="M30" s="23" t="n">
        <v>297250</v>
      </c>
      <c r="N30" s="23" t="n">
        <v>374</v>
      </c>
      <c r="O30" s="23" t="n">
        <v>708.059722222222</v>
      </c>
      <c r="P30" s="23" t="n">
        <v>708.3349543379</v>
      </c>
    </row>
    <row r="31" customFormat="false" ht="12.75" hidden="false" customHeight="false" outlineLevel="0" collapsed="false">
      <c r="A31" s="21" t="s">
        <v>16</v>
      </c>
      <c r="B31" s="21" t="n">
        <v>1</v>
      </c>
      <c r="C31" s="32" t="s">
        <v>37</v>
      </c>
      <c r="D31" s="89" t="n">
        <v>37316</v>
      </c>
      <c r="E31" s="90" t="n">
        <f aca="false">M31+Q31</f>
        <v>317524</v>
      </c>
      <c r="F31" s="90" t="n">
        <f aca="false">N31+R31</f>
        <v>1045</v>
      </c>
      <c r="G31" s="24" t="n">
        <f aca="false">E31-F31</f>
        <v>316479</v>
      </c>
      <c r="H31" s="25" t="n">
        <f aca="false">IF(E31&lt;0,0,E31/(31*1500*24))</f>
        <v>0.284519713261649</v>
      </c>
      <c r="I31" s="91" t="n">
        <f aca="false">(O31+S31)/(P31+T31)</f>
        <v>0.990442628302468</v>
      </c>
      <c r="J31" s="27" t="n">
        <f aca="false">I31*(24*28)</f>
        <v>665.577446219258</v>
      </c>
      <c r="L31" s="26" t="n">
        <v>1</v>
      </c>
      <c r="M31" s="23" t="n">
        <v>317524</v>
      </c>
      <c r="N31" s="23" t="n">
        <v>1045</v>
      </c>
      <c r="O31" s="23" t="n">
        <v>732.841111111111</v>
      </c>
      <c r="P31" s="23" t="n">
        <v>739.912732115677</v>
      </c>
    </row>
    <row r="32" customFormat="false" ht="12.75" hidden="false" customHeight="false" outlineLevel="0" collapsed="false">
      <c r="A32" s="21" t="s">
        <v>16</v>
      </c>
      <c r="B32" s="21" t="n">
        <v>1</v>
      </c>
      <c r="C32" s="32" t="s">
        <v>38</v>
      </c>
      <c r="D32" s="89" t="n">
        <v>37316</v>
      </c>
      <c r="E32" s="90" t="n">
        <f aca="false">M32+Q32</f>
        <v>280281</v>
      </c>
      <c r="F32" s="90" t="n">
        <f aca="false">N32+R32</f>
        <v>1385</v>
      </c>
      <c r="G32" s="24" t="n">
        <f aca="false">E32-F32</f>
        <v>278896</v>
      </c>
      <c r="H32" s="25" t="n">
        <f aca="false">IF(E32&lt;0,0,E32/(31*1500*24))</f>
        <v>0.251147849462366</v>
      </c>
      <c r="I32" s="91" t="n">
        <f aca="false">(O32+S32)/(P32+T32)</f>
        <v>0.995518677369219</v>
      </c>
      <c r="J32" s="27" t="n">
        <f aca="false">I32*(24*28)</f>
        <v>668.988551192115</v>
      </c>
      <c r="L32" s="26" t="n">
        <v>1</v>
      </c>
      <c r="M32" s="23" t="n">
        <v>280281</v>
      </c>
      <c r="N32" s="23" t="n">
        <v>1385</v>
      </c>
      <c r="O32" s="23" t="n">
        <v>736.596944444445</v>
      </c>
      <c r="P32" s="23" t="n">
        <v>739.912732115677</v>
      </c>
    </row>
    <row r="33" customFormat="false" ht="12.75" hidden="false" customHeight="false" outlineLevel="0" collapsed="false">
      <c r="A33" s="21" t="s">
        <v>16</v>
      </c>
      <c r="B33" s="21" t="n">
        <v>1</v>
      </c>
      <c r="C33" s="32" t="s">
        <v>39</v>
      </c>
      <c r="D33" s="89" t="n">
        <v>37316</v>
      </c>
      <c r="E33" s="90" t="n">
        <f aca="false">M33+Q33</f>
        <v>268511</v>
      </c>
      <c r="F33" s="90" t="n">
        <f aca="false">N33+R33</f>
        <v>1525</v>
      </c>
      <c r="G33" s="24" t="n">
        <f aca="false">E33-F33</f>
        <v>266986</v>
      </c>
      <c r="H33" s="25" t="n">
        <f aca="false">IF(E33&lt;0,0,E33/(31*1500*24))</f>
        <v>0.240601254480287</v>
      </c>
      <c r="I33" s="91" t="n">
        <f aca="false">(O33+S33)/(P33+T33)</f>
        <v>0.89746108052691</v>
      </c>
      <c r="J33" s="27" t="n">
        <f aca="false">I33*(24*28)</f>
        <v>603.093846114084</v>
      </c>
      <c r="L33" s="26" t="n">
        <v>1</v>
      </c>
      <c r="M33" s="23" t="n">
        <v>268511</v>
      </c>
      <c r="N33" s="23" t="n">
        <v>1525</v>
      </c>
      <c r="O33" s="23" t="n">
        <v>663.951388888889</v>
      </c>
      <c r="P33" s="23" t="n">
        <v>739.810787671233</v>
      </c>
    </row>
    <row r="34" customFormat="false" ht="12.75" hidden="false" customHeight="false" outlineLevel="0" collapsed="false">
      <c r="A34" s="21" t="s">
        <v>16</v>
      </c>
      <c r="B34" s="21" t="n">
        <v>1</v>
      </c>
      <c r="C34" s="32" t="s">
        <v>40</v>
      </c>
      <c r="D34" s="89" t="n">
        <v>37316</v>
      </c>
      <c r="E34" s="90" t="n">
        <f aca="false">M34+Q34</f>
        <v>272326</v>
      </c>
      <c r="F34" s="90" t="n">
        <f aca="false">N34+R34</f>
        <v>1181</v>
      </c>
      <c r="G34" s="24" t="n">
        <f aca="false">E34-F34</f>
        <v>271145</v>
      </c>
      <c r="H34" s="25" t="n">
        <f aca="false">IF(E34&lt;0,0,E34/(31*1500*24))</f>
        <v>0.244019713261649</v>
      </c>
      <c r="I34" s="91" t="n">
        <f aca="false">MIN(1,(O34+S34)/(P34+T34))</f>
        <v>1</v>
      </c>
      <c r="J34" s="27" t="n">
        <f aca="false">I34*(24*28)</f>
        <v>672</v>
      </c>
      <c r="L34" s="26" t="n">
        <v>1</v>
      </c>
      <c r="M34" s="23" t="n">
        <v>272326</v>
      </c>
      <c r="N34" s="23" t="n">
        <v>1181</v>
      </c>
      <c r="O34" s="23" t="n">
        <v>740.742222222222</v>
      </c>
      <c r="P34" s="23" t="n">
        <v>739.918287671233</v>
      </c>
    </row>
    <row r="35" customFormat="false" ht="12.75" hidden="false" customHeight="false" outlineLevel="0" collapsed="false">
      <c r="A35" s="21" t="s">
        <v>16</v>
      </c>
      <c r="B35" s="21" t="n">
        <v>1</v>
      </c>
      <c r="C35" s="32" t="s">
        <v>41</v>
      </c>
      <c r="D35" s="89" t="n">
        <v>37316</v>
      </c>
      <c r="E35" s="90" t="n">
        <f aca="false">M35+Q35</f>
        <v>267201</v>
      </c>
      <c r="F35" s="90" t="n">
        <f aca="false">N35+R35</f>
        <v>806</v>
      </c>
      <c r="G35" s="24" t="n">
        <f aca="false">E35-F35</f>
        <v>266395</v>
      </c>
      <c r="H35" s="25" t="n">
        <f aca="false">IF(E35&lt;0,0,E35/(31*1500*24))</f>
        <v>0.239427419354839</v>
      </c>
      <c r="I35" s="91" t="n">
        <f aca="false">(O35+S35)/(P35+T35)</f>
        <v>0.994665196961084</v>
      </c>
      <c r="J35" s="27" t="n">
        <f aca="false">I35*(24*28)</f>
        <v>668.415012357848</v>
      </c>
      <c r="L35" s="26" t="n">
        <v>1</v>
      </c>
      <c r="M35" s="23" t="n">
        <v>267201</v>
      </c>
      <c r="N35" s="23" t="n">
        <v>806</v>
      </c>
      <c r="O35" s="23" t="n">
        <v>719.733888888889</v>
      </c>
      <c r="P35" s="23" t="n">
        <v>723.594121004566</v>
      </c>
    </row>
    <row r="36" customFormat="false" ht="12.75" hidden="false" customHeight="false" outlineLevel="0" collapsed="false">
      <c r="A36" s="21" t="s">
        <v>16</v>
      </c>
      <c r="B36" s="21" t="n">
        <v>1</v>
      </c>
      <c r="C36" s="32" t="s">
        <v>42</v>
      </c>
      <c r="D36" s="89" t="n">
        <v>37316</v>
      </c>
      <c r="E36" s="90" t="n">
        <f aca="false">M36+Q36</f>
        <v>274447</v>
      </c>
      <c r="F36" s="90" t="n">
        <f aca="false">N36+R36</f>
        <v>743</v>
      </c>
      <c r="G36" s="24" t="n">
        <f aca="false">E36-F36</f>
        <v>273704</v>
      </c>
      <c r="H36" s="25" t="n">
        <f aca="false">IF(E36&lt;0,0,E36/(31*1500*24))</f>
        <v>0.245920250896057</v>
      </c>
      <c r="I36" s="91" t="n">
        <f aca="false">(O36+S36)/(P36+T36)</f>
        <v>0.993013937796947</v>
      </c>
      <c r="J36" s="27" t="n">
        <f aca="false">I36*(24*28)</f>
        <v>667.305366199548</v>
      </c>
      <c r="L36" s="26" t="n">
        <v>1</v>
      </c>
      <c r="M36" s="23" t="n">
        <v>274447</v>
      </c>
      <c r="N36" s="23" t="n">
        <v>743</v>
      </c>
      <c r="O36" s="23" t="n">
        <v>734.75</v>
      </c>
      <c r="P36" s="23" t="n">
        <v>739.919121004566</v>
      </c>
    </row>
    <row r="37" customFormat="false" ht="12.75" hidden="false" customHeight="false" outlineLevel="0" collapsed="false">
      <c r="A37" s="21" t="s">
        <v>16</v>
      </c>
      <c r="B37" s="21" t="n">
        <v>1</v>
      </c>
      <c r="C37" s="32" t="s">
        <v>43</v>
      </c>
      <c r="D37" s="89" t="n">
        <v>37316</v>
      </c>
      <c r="E37" s="90" t="n">
        <f aca="false">M37+Q37</f>
        <v>292849</v>
      </c>
      <c r="F37" s="90" t="n">
        <f aca="false">N37+R37</f>
        <v>689</v>
      </c>
      <c r="G37" s="24" t="n">
        <f aca="false">E37-F37</f>
        <v>292160</v>
      </c>
      <c r="H37" s="25" t="n">
        <f aca="false">IF(E37&lt;0,0,E37/(31*1500*24))</f>
        <v>0.262409498207885</v>
      </c>
      <c r="I37" s="91" t="n">
        <f aca="false">(O37+S37)/(P37+T37)</f>
        <v>0.994951461872774</v>
      </c>
      <c r="J37" s="27" t="n">
        <f aca="false">I37*(24*28)</f>
        <v>668.607382378504</v>
      </c>
      <c r="L37" s="26" t="n">
        <v>1</v>
      </c>
      <c r="M37" s="23" t="n">
        <v>290680</v>
      </c>
      <c r="N37" s="23" t="n">
        <v>653</v>
      </c>
      <c r="O37" s="23" t="n">
        <v>736.183611111111</v>
      </c>
      <c r="P37" s="23" t="n">
        <v>739.919121004566</v>
      </c>
      <c r="Q37" s="0" t="n">
        <f aca="false">(683892-681723)</f>
        <v>2169</v>
      </c>
      <c r="R37" s="0" t="n">
        <f aca="false">(1522-1486)</f>
        <v>36</v>
      </c>
      <c r="S37" s="0" t="n">
        <v>0</v>
      </c>
      <c r="T37" s="0" t="n">
        <v>0</v>
      </c>
    </row>
    <row r="38" customFormat="false" ht="12.75" hidden="false" customHeight="false" outlineLevel="0" collapsed="false">
      <c r="A38" s="21" t="s">
        <v>16</v>
      </c>
      <c r="B38" s="21" t="n">
        <v>1</v>
      </c>
      <c r="C38" s="32" t="s">
        <v>44</v>
      </c>
      <c r="D38" s="89" t="n">
        <v>37316</v>
      </c>
      <c r="E38" s="90" t="n">
        <f aca="false">M38+Q38</f>
        <v>266802</v>
      </c>
      <c r="F38" s="90" t="n">
        <f aca="false">N38+R38</f>
        <v>1041</v>
      </c>
      <c r="G38" s="24" t="n">
        <f aca="false">E38-F38</f>
        <v>265761</v>
      </c>
      <c r="H38" s="25" t="n">
        <f aca="false">IF(E38&lt;0,0,E38/(31*1500*24))</f>
        <v>0.239069892473118</v>
      </c>
      <c r="I38" s="91" t="n">
        <f aca="false">MIN(1,(O38+S38)/(P38+T38))</f>
        <v>1</v>
      </c>
      <c r="J38" s="27" t="n">
        <f aca="false">I38*(24*28)</f>
        <v>672</v>
      </c>
      <c r="L38" s="26" t="n">
        <v>1</v>
      </c>
      <c r="M38" s="23" t="n">
        <v>266802</v>
      </c>
      <c r="N38" s="23" t="n">
        <v>1041</v>
      </c>
      <c r="O38" s="23" t="n">
        <v>724.581666666667</v>
      </c>
      <c r="P38" s="23" t="n">
        <v>721.843287671233</v>
      </c>
    </row>
    <row r="39" customFormat="false" ht="12.75" hidden="false" customHeight="false" outlineLevel="0" collapsed="false">
      <c r="A39" s="21" t="s">
        <v>16</v>
      </c>
      <c r="B39" s="21" t="n">
        <v>1</v>
      </c>
      <c r="C39" s="32" t="s">
        <v>45</v>
      </c>
      <c r="D39" s="89" t="n">
        <v>37316</v>
      </c>
      <c r="E39" s="90" t="n">
        <f aca="false">M39+Q39</f>
        <v>318028</v>
      </c>
      <c r="F39" s="90" t="n">
        <f aca="false">N39+R39</f>
        <v>650</v>
      </c>
      <c r="G39" s="24" t="n">
        <f aca="false">E39-F39</f>
        <v>317378</v>
      </c>
      <c r="H39" s="25" t="n">
        <f aca="false">IF(E39&lt;0,0,E39/(31*1500*24))</f>
        <v>0.284971326164875</v>
      </c>
      <c r="I39" s="91" t="n">
        <f aca="false">(O39+S39)/(P39+T39)</f>
        <v>0.985720723260793</v>
      </c>
      <c r="J39" s="27" t="n">
        <f aca="false">I39*(24*28)</f>
        <v>662.404326031253</v>
      </c>
      <c r="L39" s="26" t="n">
        <v>1</v>
      </c>
      <c r="M39" s="23" t="n">
        <v>318028</v>
      </c>
      <c r="N39" s="23" t="n">
        <v>650</v>
      </c>
      <c r="O39" s="23" t="n">
        <v>729.353611111111</v>
      </c>
      <c r="P39" s="23" t="n">
        <v>739.919121004566</v>
      </c>
    </row>
    <row r="40" customFormat="false" ht="12.75" hidden="false" customHeight="false" outlineLevel="0" collapsed="false">
      <c r="A40" s="21" t="s">
        <v>16</v>
      </c>
      <c r="B40" s="21" t="n">
        <v>1</v>
      </c>
      <c r="C40" s="32" t="s">
        <v>46</v>
      </c>
      <c r="D40" s="89" t="n">
        <v>37316</v>
      </c>
      <c r="E40" s="90" t="n">
        <f aca="false">M40+Q40</f>
        <v>219062</v>
      </c>
      <c r="F40" s="90" t="n">
        <f aca="false">N40+R40</f>
        <v>814</v>
      </c>
      <c r="G40" s="24" t="n">
        <f aca="false">E40-F40</f>
        <v>218248</v>
      </c>
      <c r="H40" s="25" t="n">
        <f aca="false">IF(E40&lt;0,0,E40/(31*1500*24))</f>
        <v>0.196292114695341</v>
      </c>
      <c r="I40" s="91" t="n">
        <f aca="false">(O40+S40)/(P40+T40)</f>
        <v>0.693019809218519</v>
      </c>
      <c r="J40" s="27" t="n">
        <f aca="false">I40*(24*28)</f>
        <v>465.709311794845</v>
      </c>
      <c r="L40" s="26" t="n">
        <v>1</v>
      </c>
      <c r="M40" s="23" t="n">
        <v>219062</v>
      </c>
      <c r="N40" s="23" t="n">
        <v>814</v>
      </c>
      <c r="O40" s="23" t="n">
        <v>512.428055555556</v>
      </c>
      <c r="P40" s="23" t="n">
        <v>739.413287671233</v>
      </c>
    </row>
    <row r="41" customFormat="false" ht="12.75" hidden="false" customHeight="false" outlineLevel="0" collapsed="false">
      <c r="A41" s="21" t="s">
        <v>16</v>
      </c>
      <c r="B41" s="21" t="n">
        <v>1</v>
      </c>
      <c r="C41" s="32" t="s">
        <v>47</v>
      </c>
      <c r="D41" s="89" t="n">
        <v>37316</v>
      </c>
      <c r="E41" s="90" t="n">
        <f aca="false">M41+Q41</f>
        <v>322417</v>
      </c>
      <c r="F41" s="90" t="n">
        <f aca="false">N41+R41</f>
        <v>780</v>
      </c>
      <c r="G41" s="24" t="n">
        <f aca="false">E41-F41</f>
        <v>321637</v>
      </c>
      <c r="H41" s="25" t="n">
        <f aca="false">IF(E41&lt;0,0,E41/(31*1500*24))</f>
        <v>0.288904121863799</v>
      </c>
      <c r="I41" s="91" t="n">
        <f aca="false">(O41+S41)/(P41+T41)</f>
        <v>0.970748078737982</v>
      </c>
      <c r="J41" s="27" t="n">
        <f aca="false">I41*(24*28)</f>
        <v>652.342708911924</v>
      </c>
      <c r="L41" s="26" t="n">
        <v>1</v>
      </c>
      <c r="M41" s="23" t="n">
        <v>322417</v>
      </c>
      <c r="N41" s="23" t="n">
        <v>780</v>
      </c>
      <c r="O41" s="23" t="n">
        <v>718.028333333333</v>
      </c>
      <c r="P41" s="23" t="n">
        <v>739.6649543379</v>
      </c>
    </row>
    <row r="42" customFormat="false" ht="12.75" hidden="false" customHeight="false" outlineLevel="0" collapsed="false">
      <c r="A42" s="21" t="s">
        <v>16</v>
      </c>
      <c r="B42" s="21" t="n">
        <v>1</v>
      </c>
      <c r="C42" s="32" t="s">
        <v>48</v>
      </c>
      <c r="D42" s="89" t="n">
        <v>37316</v>
      </c>
      <c r="E42" s="90" t="n">
        <f aca="false">M42+Q42</f>
        <v>263241</v>
      </c>
      <c r="F42" s="90" t="n">
        <f aca="false">N42+R42</f>
        <v>1024</v>
      </c>
      <c r="G42" s="24" t="n">
        <f aca="false">E42-F42</f>
        <v>262217</v>
      </c>
      <c r="H42" s="25" t="n">
        <f aca="false">IF(E42&lt;0,0,E42/(31*1500*24))</f>
        <v>0.235879032258065</v>
      </c>
      <c r="I42" s="91" t="n">
        <f aca="false">(O42+S42)/(P42+T42)</f>
        <v>0.987218341524203</v>
      </c>
      <c r="J42" s="27" t="n">
        <f aca="false">I42*(24*28)</f>
        <v>663.410725504265</v>
      </c>
      <c r="L42" s="26" t="n">
        <v>1</v>
      </c>
      <c r="M42" s="23" t="n">
        <v>263241</v>
      </c>
      <c r="N42" s="23" t="n">
        <v>1024</v>
      </c>
      <c r="O42" s="23" t="n">
        <v>730.273333333333</v>
      </c>
      <c r="P42" s="23" t="n">
        <v>739.728287671233</v>
      </c>
    </row>
    <row r="43" customFormat="false" ht="12.75" hidden="false" customHeight="false" outlineLevel="0" collapsed="false">
      <c r="A43" s="21" t="s">
        <v>16</v>
      </c>
      <c r="B43" s="21" t="n">
        <v>1</v>
      </c>
      <c r="C43" s="32" t="s">
        <v>49</v>
      </c>
      <c r="D43" s="89" t="n">
        <v>37316</v>
      </c>
      <c r="E43" s="90" t="n">
        <f aca="false">M43+Q43</f>
        <v>241192</v>
      </c>
      <c r="F43" s="90" t="n">
        <f aca="false">N43+R43</f>
        <v>797</v>
      </c>
      <c r="G43" s="24" t="n">
        <f aca="false">E43-F43</f>
        <v>240395</v>
      </c>
      <c r="H43" s="25" t="n">
        <f aca="false">IF(E43&lt;0,0,E43/(31*1500*24))</f>
        <v>0.216121863799283</v>
      </c>
      <c r="I43" s="91" t="n">
        <f aca="false">(O43+S43)/(P43+T43)</f>
        <v>0.90208935457945</v>
      </c>
      <c r="J43" s="27" t="n">
        <f aca="false">I43*(24*28)</f>
        <v>606.20404627739</v>
      </c>
      <c r="L43" s="26" t="n">
        <v>1</v>
      </c>
      <c r="M43" s="23" t="n">
        <v>241192</v>
      </c>
      <c r="N43" s="23" t="n">
        <v>797</v>
      </c>
      <c r="O43" s="23" t="n">
        <v>667.259166666667</v>
      </c>
      <c r="P43" s="23" t="n">
        <v>739.681898782344</v>
      </c>
    </row>
    <row r="44" customFormat="false" ht="12.75" hidden="false" customHeight="false" outlineLevel="0" collapsed="false">
      <c r="A44" s="21" t="s">
        <v>16</v>
      </c>
      <c r="B44" s="21" t="n">
        <v>1</v>
      </c>
      <c r="C44" s="32" t="s">
        <v>50</v>
      </c>
      <c r="D44" s="89" t="n">
        <v>37316</v>
      </c>
      <c r="E44" s="90" t="n">
        <f aca="false">M44+Q44</f>
        <v>247904</v>
      </c>
      <c r="F44" s="90" t="n">
        <f aca="false">N44+R44</f>
        <v>887</v>
      </c>
      <c r="G44" s="24" t="n">
        <f aca="false">E44-F44</f>
        <v>247017</v>
      </c>
      <c r="H44" s="25" t="n">
        <f aca="false">IF(E44&lt;0,0,E44/(31*1500*24))</f>
        <v>0.222136200716846</v>
      </c>
      <c r="I44" s="91" t="n">
        <f aca="false">MIN(1,(O44+S44)/(P44+T44))</f>
        <v>1</v>
      </c>
      <c r="J44" s="27" t="n">
        <f aca="false">I44*(24*28)</f>
        <v>672</v>
      </c>
      <c r="L44" s="26" t="n">
        <v>1</v>
      </c>
      <c r="M44" s="23" t="n">
        <v>247904</v>
      </c>
      <c r="N44" s="23" t="n">
        <v>887</v>
      </c>
      <c r="O44" s="23" t="n">
        <v>742.134444444444</v>
      </c>
      <c r="P44" s="23" t="n">
        <v>739.056343226788</v>
      </c>
    </row>
    <row r="45" customFormat="false" ht="12.75" hidden="false" customHeight="false" outlineLevel="0" collapsed="false">
      <c r="A45" s="21" t="s">
        <v>16</v>
      </c>
      <c r="B45" s="21" t="n">
        <v>1</v>
      </c>
      <c r="C45" s="32" t="s">
        <v>51</v>
      </c>
      <c r="D45" s="89" t="n">
        <v>37316</v>
      </c>
      <c r="E45" s="90" t="n">
        <f aca="false">M45+Q45</f>
        <v>274587</v>
      </c>
      <c r="F45" s="90" t="n">
        <f aca="false">N45+R45</f>
        <v>993</v>
      </c>
      <c r="G45" s="24" t="n">
        <f aca="false">E45-F45</f>
        <v>273594</v>
      </c>
      <c r="H45" s="25" t="n">
        <f aca="false">IF(E45&lt;0,0,E45/(31*1500*24))</f>
        <v>0.246045698924731</v>
      </c>
      <c r="I45" s="91" t="n">
        <f aca="false">(O45+S45)/(P45+T45)</f>
        <v>0.98815596260872</v>
      </c>
      <c r="J45" s="27" t="n">
        <f aca="false">I45*(24*28)</f>
        <v>664.04080687306</v>
      </c>
      <c r="L45" s="26" t="n">
        <v>1</v>
      </c>
      <c r="M45" s="23" t="n">
        <v>274587</v>
      </c>
      <c r="N45" s="23" t="n">
        <v>993</v>
      </c>
      <c r="O45" s="23" t="n">
        <v>730.8025</v>
      </c>
      <c r="P45" s="23" t="n">
        <v>739.561898782344</v>
      </c>
    </row>
    <row r="46" customFormat="false" ht="12.75" hidden="false" customHeight="false" outlineLevel="0" collapsed="false">
      <c r="A46" s="21" t="s">
        <v>16</v>
      </c>
      <c r="B46" s="21" t="n">
        <v>1</v>
      </c>
      <c r="C46" s="32" t="s">
        <v>52</v>
      </c>
      <c r="D46" s="89" t="n">
        <v>37316</v>
      </c>
      <c r="E46" s="90" t="n">
        <f aca="false">M46+Q46</f>
        <v>215287</v>
      </c>
      <c r="F46" s="90" t="n">
        <f aca="false">N46+R46</f>
        <v>1482</v>
      </c>
      <c r="G46" s="24" t="n">
        <f aca="false">E46-F46</f>
        <v>213805</v>
      </c>
      <c r="H46" s="25" t="n">
        <f aca="false">IF(E46&lt;0,0,E46/(31*1500*24))</f>
        <v>0.192909498207885</v>
      </c>
      <c r="I46" s="91" t="n">
        <f aca="false">(O46+S46)/(P46+T46)</f>
        <v>0.693682535655234</v>
      </c>
      <c r="J46" s="27" t="n">
        <f aca="false">I46*(24*28)</f>
        <v>466.154663960317</v>
      </c>
      <c r="L46" s="26" t="n">
        <v>1</v>
      </c>
      <c r="M46" s="23" t="n">
        <v>215287</v>
      </c>
      <c r="N46" s="23" t="n">
        <v>1482</v>
      </c>
      <c r="O46" s="23" t="n">
        <v>501.324722222222</v>
      </c>
      <c r="P46" s="23" t="n">
        <v>722.700509893455</v>
      </c>
    </row>
    <row r="47" customFormat="false" ht="12.75" hidden="false" customHeight="false" outlineLevel="0" collapsed="false">
      <c r="A47" s="21" t="s">
        <v>16</v>
      </c>
      <c r="B47" s="21" t="n">
        <v>1</v>
      </c>
      <c r="C47" s="32" t="s">
        <v>53</v>
      </c>
      <c r="D47" s="89" t="n">
        <v>37316</v>
      </c>
      <c r="E47" s="90" t="n">
        <f aca="false">M47+Q47</f>
        <v>271480</v>
      </c>
      <c r="F47" s="90" t="n">
        <f aca="false">N47+R47</f>
        <v>939</v>
      </c>
      <c r="G47" s="24" t="n">
        <f aca="false">E47-F47</f>
        <v>270541</v>
      </c>
      <c r="H47" s="25" t="n">
        <f aca="false">IF(E47&lt;0,0,E47/(31*1500*24))</f>
        <v>0.24326164874552</v>
      </c>
      <c r="I47" s="91" t="n">
        <f aca="false">(O47+S47)/(P47+T47)</f>
        <v>0.92947401516003</v>
      </c>
      <c r="J47" s="27" t="n">
        <f aca="false">I47*(24*28)</f>
        <v>624.60653818754</v>
      </c>
      <c r="L47" s="26" t="n">
        <v>1</v>
      </c>
      <c r="M47" s="23" t="n">
        <v>270402</v>
      </c>
      <c r="N47" s="23" t="n">
        <v>886</v>
      </c>
      <c r="O47" s="23" t="n">
        <v>687.468888888889</v>
      </c>
      <c r="P47" s="23" t="n">
        <v>739.632176560122</v>
      </c>
      <c r="Q47" s="0" t="n">
        <v>1078</v>
      </c>
      <c r="R47" s="0" t="n">
        <v>53</v>
      </c>
    </row>
    <row r="48" customFormat="false" ht="12.75" hidden="false" customHeight="false" outlineLevel="0" collapsed="false">
      <c r="A48" s="21" t="s">
        <v>16</v>
      </c>
      <c r="B48" s="21" t="n">
        <v>1</v>
      </c>
      <c r="C48" s="32" t="s">
        <v>54</v>
      </c>
      <c r="D48" s="89" t="n">
        <v>37316</v>
      </c>
      <c r="E48" s="90" t="n">
        <f aca="false">M48+Q48</f>
        <v>296739</v>
      </c>
      <c r="F48" s="90" t="n">
        <f aca="false">N48+R48</f>
        <v>1340</v>
      </c>
      <c r="G48" s="24" t="n">
        <f aca="false">E48-F48</f>
        <v>295399</v>
      </c>
      <c r="H48" s="25" t="n">
        <f aca="false">IF(E48&lt;0,0,E48/(31*1500*24))</f>
        <v>0.265895161290323</v>
      </c>
      <c r="I48" s="91" t="n">
        <f aca="false">(O48+S48)/(P48+T48)</f>
        <v>0.999520156507929</v>
      </c>
      <c r="J48" s="27" t="n">
        <f aca="false">I48*(24*28)</f>
        <v>671.677545173328</v>
      </c>
      <c r="L48" s="26" t="n">
        <v>1</v>
      </c>
      <c r="M48" s="23" t="n">
        <v>296739</v>
      </c>
      <c r="N48" s="23" t="n">
        <v>1340</v>
      </c>
      <c r="O48" s="23" t="n">
        <v>739.374444444444</v>
      </c>
      <c r="P48" s="23" t="n">
        <v>739.729398782344</v>
      </c>
    </row>
    <row r="49" customFormat="false" ht="12.75" hidden="false" customHeight="false" outlineLevel="0" collapsed="false">
      <c r="A49" s="21" t="s">
        <v>16</v>
      </c>
      <c r="B49" s="21" t="n">
        <v>1</v>
      </c>
      <c r="C49" s="32" t="s">
        <v>55</v>
      </c>
      <c r="D49" s="89" t="n">
        <v>37316</v>
      </c>
      <c r="E49" s="90" t="n">
        <f aca="false">M49+Q49</f>
        <v>354682</v>
      </c>
      <c r="F49" s="90" t="n">
        <f aca="false">N49+R49</f>
        <v>872</v>
      </c>
      <c r="G49" s="24" t="n">
        <f aca="false">E49-F49</f>
        <v>353810</v>
      </c>
      <c r="H49" s="25" t="n">
        <f aca="false">IF(E49&lt;0,0,E49/(31*1500*24))</f>
        <v>0.31781541218638</v>
      </c>
      <c r="I49" s="91" t="n">
        <f aca="false">(O49-S49)/(P49-T49)</f>
        <v>0.979974773839315</v>
      </c>
      <c r="J49" s="27" t="n">
        <f aca="false">I49*(24*28)</f>
        <v>658.54304802002</v>
      </c>
      <c r="L49" s="26" t="n">
        <v>1</v>
      </c>
      <c r="M49" s="23" t="n">
        <v>-423986</v>
      </c>
      <c r="N49" s="23" t="n">
        <v>-2932</v>
      </c>
      <c r="O49" s="23" t="n">
        <v>1304.66416666667</v>
      </c>
      <c r="P49" s="23" t="n">
        <v>783.8424543379</v>
      </c>
      <c r="Q49" s="0" t="n">
        <f aca="false">(778668)</f>
        <v>778668</v>
      </c>
      <c r="R49" s="0" t="n">
        <v>3804</v>
      </c>
      <c r="S49" s="0" t="n">
        <f aca="false">(1844888+167489+40740+42484)/3600</f>
        <v>582.111388888889</v>
      </c>
      <c r="T49" s="0" t="n">
        <f aca="false">167489/3600</f>
        <v>46.5247222222222</v>
      </c>
    </row>
    <row r="50" customFormat="false" ht="12.75" hidden="false" customHeight="false" outlineLevel="0" collapsed="false">
      <c r="A50" s="21" t="s">
        <v>16</v>
      </c>
      <c r="B50" s="21" t="n">
        <v>1</v>
      </c>
      <c r="C50" s="32" t="s">
        <v>56</v>
      </c>
      <c r="D50" s="89" t="n">
        <v>37316</v>
      </c>
      <c r="E50" s="90" t="n">
        <f aca="false">M50+Q50</f>
        <v>338293</v>
      </c>
      <c r="F50" s="90" t="n">
        <f aca="false">N50+R50</f>
        <v>759</v>
      </c>
      <c r="G50" s="24" t="n">
        <f aca="false">E50-F50</f>
        <v>337534</v>
      </c>
      <c r="H50" s="25" t="n">
        <f aca="false">IF(E50&lt;0,0,E50/(31*1500*24))</f>
        <v>0.303129928315412</v>
      </c>
      <c r="I50" s="91" t="n">
        <f aca="false">(O50+S50)/(P50+T50)</f>
        <v>0.99392061336513</v>
      </c>
      <c r="J50" s="27" t="n">
        <f aca="false">I50*(24*28)</f>
        <v>667.914652181368</v>
      </c>
      <c r="L50" s="26" t="n">
        <v>1</v>
      </c>
      <c r="M50" s="23" t="n">
        <v>338293</v>
      </c>
      <c r="N50" s="23" t="n">
        <v>759</v>
      </c>
      <c r="O50" s="23" t="n">
        <v>731.656944444444</v>
      </c>
      <c r="P50" s="23" t="n">
        <v>736.132176560122</v>
      </c>
    </row>
    <row r="51" customFormat="false" ht="12.75" hidden="false" customHeight="false" outlineLevel="0" collapsed="false">
      <c r="A51" s="21" t="s">
        <v>16</v>
      </c>
      <c r="B51" s="21" t="n">
        <v>1</v>
      </c>
      <c r="C51" s="32" t="s">
        <v>57</v>
      </c>
      <c r="D51" s="89" t="n">
        <v>37316</v>
      </c>
      <c r="E51" s="90" t="n">
        <f aca="false">M51+Q51</f>
        <v>300992</v>
      </c>
      <c r="F51" s="90" t="n">
        <f aca="false">N51+R51</f>
        <v>481</v>
      </c>
      <c r="G51" s="24" t="n">
        <f aca="false">E51-F51</f>
        <v>300511</v>
      </c>
      <c r="H51" s="25" t="n">
        <f aca="false">IF(E51&lt;0,0,E51/(31*1500*24))</f>
        <v>0.269706093189964</v>
      </c>
      <c r="I51" s="91" t="n">
        <f aca="false">(O51+S51)/(P51+T51)</f>
        <v>0.947394859686649</v>
      </c>
      <c r="J51" s="27" t="n">
        <f aca="false">I51*(24*28)</f>
        <v>636.649345709428</v>
      </c>
      <c r="L51" s="26" t="n">
        <v>1</v>
      </c>
      <c r="M51" s="23" t="n">
        <v>300992</v>
      </c>
      <c r="N51" s="23" t="n">
        <v>481</v>
      </c>
      <c r="O51" s="23" t="n">
        <v>680.505</v>
      </c>
      <c r="P51" s="23" t="n">
        <v>718.290787671233</v>
      </c>
    </row>
    <row r="52" customFormat="false" ht="12.75" hidden="false" customHeight="false" outlineLevel="0" collapsed="false">
      <c r="A52" s="21" t="s">
        <v>16</v>
      </c>
      <c r="B52" s="21" t="n">
        <v>1</v>
      </c>
      <c r="C52" s="32" t="s">
        <v>58</v>
      </c>
      <c r="D52" s="89" t="n">
        <v>37316</v>
      </c>
      <c r="E52" s="90" t="n">
        <f aca="false">M52+Q52</f>
        <v>307500</v>
      </c>
      <c r="F52" s="90" t="n">
        <f aca="false">N52+R52</f>
        <v>778</v>
      </c>
      <c r="G52" s="24" t="n">
        <f aca="false">E52-F52</f>
        <v>306722</v>
      </c>
      <c r="H52" s="25" t="n">
        <f aca="false">IF(E52&lt;0,0,E52/(31*1500*24))</f>
        <v>0.275537634408602</v>
      </c>
      <c r="I52" s="91" t="n">
        <f aca="false">(O52+S52)/(P52+T52)</f>
        <v>0.934468215234633</v>
      </c>
      <c r="J52" s="27" t="n">
        <f aca="false">I52*(24*28)</f>
        <v>627.962640637673</v>
      </c>
      <c r="L52" s="26" t="n">
        <v>1</v>
      </c>
      <c r="M52" s="23" t="n">
        <v>307500</v>
      </c>
      <c r="N52" s="23" t="n">
        <v>778</v>
      </c>
      <c r="O52" s="23" t="n">
        <v>666.322777777778</v>
      </c>
      <c r="P52" s="23" t="n">
        <v>713.050232115677</v>
      </c>
    </row>
    <row r="53" customFormat="false" ht="12.75" hidden="false" customHeight="false" outlineLevel="0" collapsed="false">
      <c r="A53" s="21" t="s">
        <v>16</v>
      </c>
      <c r="B53" s="21" t="n">
        <v>1</v>
      </c>
      <c r="C53" s="32" t="s">
        <v>59</v>
      </c>
      <c r="D53" s="89" t="n">
        <v>37316</v>
      </c>
      <c r="E53" s="90" t="n">
        <f aca="false">M53+Q53</f>
        <v>318738</v>
      </c>
      <c r="F53" s="90" t="n">
        <f aca="false">N53+R53</f>
        <v>257</v>
      </c>
      <c r="G53" s="24" t="n">
        <f aca="false">E53-F53</f>
        <v>318481</v>
      </c>
      <c r="H53" s="25" t="n">
        <f aca="false">IF(E53&lt;0,0,E53/(31*1500*24))</f>
        <v>0.28560752688172</v>
      </c>
      <c r="I53" s="91" t="n">
        <f aca="false">MIN(1,(O53+S53)/(P53+T53))</f>
        <v>1</v>
      </c>
      <c r="J53" s="27" t="n">
        <f aca="false">I53*(24*28)</f>
        <v>672</v>
      </c>
      <c r="L53" s="26" t="n">
        <v>1</v>
      </c>
      <c r="M53" s="23" t="n">
        <v>318738</v>
      </c>
      <c r="N53" s="23" t="n">
        <v>257</v>
      </c>
      <c r="O53" s="23" t="n">
        <v>739.203611111111</v>
      </c>
      <c r="P53" s="23" t="n">
        <v>737.206065449011</v>
      </c>
    </row>
    <row r="54" customFormat="false" ht="12.75" hidden="false" customHeight="false" outlineLevel="0" collapsed="false">
      <c r="A54" s="21" t="s">
        <v>16</v>
      </c>
      <c r="B54" s="21" t="n">
        <v>1</v>
      </c>
      <c r="C54" s="32" t="s">
        <v>60</v>
      </c>
      <c r="D54" s="89" t="n">
        <v>37316</v>
      </c>
      <c r="E54" s="90" t="n">
        <f aca="false">M54+Q54</f>
        <v>306282</v>
      </c>
      <c r="F54" s="90" t="n">
        <f aca="false">N54+R54</f>
        <v>359</v>
      </c>
      <c r="G54" s="24" t="n">
        <f aca="false">E54-F54</f>
        <v>305923</v>
      </c>
      <c r="H54" s="25" t="n">
        <f aca="false">IF(E54&lt;0,0,E54/(31*1500*24))</f>
        <v>0.27444623655914</v>
      </c>
      <c r="I54" s="91" t="n">
        <f aca="false">(O54+S54)/(P54+T54)</f>
        <v>0.986453728050817</v>
      </c>
      <c r="J54" s="27" t="n">
        <f aca="false">I54*(24*28)</f>
        <v>662.896905250149</v>
      </c>
      <c r="L54" s="26" t="n">
        <v>1</v>
      </c>
      <c r="M54" s="23" t="n">
        <v>306282</v>
      </c>
      <c r="N54" s="23" t="n">
        <v>359</v>
      </c>
      <c r="O54" s="23" t="n">
        <v>729.764722222222</v>
      </c>
      <c r="P54" s="23" t="n">
        <v>739.786065449011</v>
      </c>
    </row>
    <row r="55" customFormat="false" ht="12.75" hidden="false" customHeight="false" outlineLevel="0" collapsed="false">
      <c r="A55" s="21" t="s">
        <v>16</v>
      </c>
      <c r="B55" s="21" t="n">
        <v>1</v>
      </c>
      <c r="C55" s="32" t="s">
        <v>61</v>
      </c>
      <c r="D55" s="89" t="n">
        <v>37316</v>
      </c>
      <c r="E55" s="90" t="n">
        <f aca="false">M55+Q55</f>
        <v>218796</v>
      </c>
      <c r="F55" s="90" t="n">
        <f aca="false">N55+R55</f>
        <v>204</v>
      </c>
      <c r="G55" s="24" t="n">
        <f aca="false">E55-F55</f>
        <v>218592</v>
      </c>
      <c r="H55" s="25" t="n">
        <f aca="false">IF(E55&lt;0,0,E55/(31*1500*24))</f>
        <v>0.19605376344086</v>
      </c>
      <c r="I55" s="91" t="n">
        <f aca="false">(O55+S55)/(P55+T55)</f>
        <v>0.863777276360346</v>
      </c>
      <c r="J55" s="27" t="n">
        <f aca="false">I55*(24*28)</f>
        <v>580.458329714153</v>
      </c>
      <c r="L55" s="26" t="n">
        <v>1</v>
      </c>
      <c r="M55" s="23" t="n">
        <v>218796</v>
      </c>
      <c r="N55" s="23" t="n">
        <v>204</v>
      </c>
      <c r="O55" s="23" t="n">
        <v>632.501111111111</v>
      </c>
      <c r="P55" s="23" t="n">
        <v>732.250232115677</v>
      </c>
    </row>
    <row r="56" customFormat="false" ht="12.75" hidden="false" customHeight="false" outlineLevel="0" collapsed="false">
      <c r="A56" s="21" t="s">
        <v>16</v>
      </c>
      <c r="B56" s="21" t="n">
        <v>1</v>
      </c>
      <c r="C56" s="32" t="s">
        <v>62</v>
      </c>
      <c r="D56" s="89" t="n">
        <v>37316</v>
      </c>
      <c r="E56" s="90" t="n">
        <f aca="false">M56+Q56</f>
        <v>322651</v>
      </c>
      <c r="F56" s="90" t="n">
        <f aca="false">N56+R56</f>
        <v>566</v>
      </c>
      <c r="G56" s="24" t="n">
        <f aca="false">E56-F56</f>
        <v>322085</v>
      </c>
      <c r="H56" s="25" t="n">
        <f aca="false">IF(E56&lt;0,0,E56/(31*1500*24))</f>
        <v>0.289113799283154</v>
      </c>
      <c r="I56" s="91" t="n">
        <f aca="false">(O56+S56)/(P56+T56)</f>
        <v>0.943999682372011</v>
      </c>
      <c r="J56" s="27" t="n">
        <f aca="false">I56*(24*28)</f>
        <v>634.367786553991</v>
      </c>
      <c r="L56" s="26" t="n">
        <v>1</v>
      </c>
      <c r="M56" s="23" t="n">
        <v>322651</v>
      </c>
      <c r="N56" s="23" t="n">
        <v>566</v>
      </c>
      <c r="O56" s="23" t="n">
        <v>684.245277777778</v>
      </c>
      <c r="P56" s="23" t="n">
        <v>724.836343226788</v>
      </c>
    </row>
    <row r="57" customFormat="false" ht="12.75" hidden="false" customHeight="false" outlineLevel="0" collapsed="false">
      <c r="A57" s="21" t="s">
        <v>16</v>
      </c>
      <c r="B57" s="21" t="n">
        <v>1</v>
      </c>
      <c r="C57" s="32" t="s">
        <v>63</v>
      </c>
      <c r="D57" s="89" t="n">
        <v>37316</v>
      </c>
      <c r="E57" s="90" t="n">
        <f aca="false">M57+Q57</f>
        <v>282604</v>
      </c>
      <c r="F57" s="90" t="n">
        <f aca="false">N57+R57</f>
        <v>952</v>
      </c>
      <c r="G57" s="24" t="n">
        <f aca="false">E57-F57</f>
        <v>281652</v>
      </c>
      <c r="H57" s="25" t="n">
        <f aca="false">IF(E57&lt;0,0,E57/(31*1500*24))</f>
        <v>0.253229390681004</v>
      </c>
      <c r="I57" s="91" t="n">
        <f aca="false">(O57+S57)/(P57+T57)</f>
        <v>0.814617681599393</v>
      </c>
      <c r="J57" s="27" t="n">
        <f aca="false">I57*(24*28)</f>
        <v>547.423082034792</v>
      </c>
      <c r="L57" s="26" t="n">
        <v>1</v>
      </c>
      <c r="M57" s="23" t="n">
        <v>282604</v>
      </c>
      <c r="N57" s="23" t="n">
        <v>952</v>
      </c>
      <c r="O57" s="23" t="n">
        <v>583.430277777778</v>
      </c>
      <c r="P57" s="23" t="n">
        <v>716.201343226788</v>
      </c>
    </row>
    <row r="58" customFormat="false" ht="12.75" hidden="false" customHeight="false" outlineLevel="0" collapsed="false">
      <c r="A58" s="21" t="s">
        <v>16</v>
      </c>
      <c r="B58" s="21" t="n">
        <v>1</v>
      </c>
      <c r="C58" s="32" t="s">
        <v>64</v>
      </c>
      <c r="D58" s="89" t="n">
        <v>37316</v>
      </c>
      <c r="E58" s="90" t="n">
        <f aca="false">M58+Q58</f>
        <v>315516</v>
      </c>
      <c r="F58" s="90" t="n">
        <f aca="false">N58+R58</f>
        <v>764</v>
      </c>
      <c r="G58" s="24" t="n">
        <f aca="false">E58-F58</f>
        <v>314752</v>
      </c>
      <c r="H58" s="25" t="n">
        <f aca="false">IF(E58&lt;0,0,E58/(31*1500*24))</f>
        <v>0.282720430107527</v>
      </c>
      <c r="I58" s="91" t="n">
        <f aca="false">(O58+S58)/(P58+T58)</f>
        <v>0.939950066694153</v>
      </c>
      <c r="J58" s="27" t="n">
        <f aca="false">I58*(24*28)</f>
        <v>631.646444818471</v>
      </c>
      <c r="L58" s="26" t="n">
        <v>1</v>
      </c>
      <c r="M58" s="23" t="n">
        <v>315516</v>
      </c>
      <c r="N58" s="23" t="n">
        <v>764</v>
      </c>
      <c r="O58" s="23" t="n">
        <v>691.605555555556</v>
      </c>
      <c r="P58" s="23" t="n">
        <v>735.789676560122</v>
      </c>
    </row>
    <row r="59" customFormat="false" ht="12.75" hidden="false" customHeight="false" outlineLevel="0" collapsed="false">
      <c r="A59" s="21" t="s">
        <v>16</v>
      </c>
      <c r="B59" s="21" t="n">
        <v>1</v>
      </c>
      <c r="C59" s="32" t="s">
        <v>65</v>
      </c>
      <c r="D59" s="89" t="n">
        <v>37316</v>
      </c>
      <c r="E59" s="90" t="n">
        <f aca="false">M59+Q59</f>
        <v>318800</v>
      </c>
      <c r="F59" s="90" t="n">
        <f aca="false">N59+R59</f>
        <v>1004</v>
      </c>
      <c r="G59" s="24" t="n">
        <f aca="false">E59-F59</f>
        <v>317796</v>
      </c>
      <c r="H59" s="25" t="n">
        <f aca="false">IF(E59&lt;0,0,E59/(31*1500*24))</f>
        <v>0.285663082437276</v>
      </c>
      <c r="I59" s="91" t="n">
        <f aca="false">(O59+S59)/(P59+T59)</f>
        <v>0.987259132885904</v>
      </c>
      <c r="J59" s="27" t="n">
        <f aca="false">I59*(24*28)</f>
        <v>663.438137299327</v>
      </c>
      <c r="L59" s="26" t="n">
        <v>1</v>
      </c>
      <c r="M59" s="23" t="n">
        <v>318800</v>
      </c>
      <c r="N59" s="23" t="n">
        <v>1004</v>
      </c>
      <c r="O59" s="23" t="n">
        <v>727.389722222222</v>
      </c>
      <c r="P59" s="23" t="n">
        <v>736.776898782344</v>
      </c>
    </row>
    <row r="60" customFormat="false" ht="12.75" hidden="false" customHeight="false" outlineLevel="0" collapsed="false">
      <c r="A60" s="21" t="s">
        <v>16</v>
      </c>
      <c r="B60" s="21" t="n">
        <v>1</v>
      </c>
      <c r="C60" s="32" t="s">
        <v>66</v>
      </c>
      <c r="D60" s="89" t="n">
        <v>37316</v>
      </c>
      <c r="E60" s="90" t="n">
        <f aca="false">M60+Q60</f>
        <v>287334</v>
      </c>
      <c r="F60" s="90" t="n">
        <f aca="false">N60+R60</f>
        <v>425</v>
      </c>
      <c r="G60" s="24" t="n">
        <f aca="false">E60-F60</f>
        <v>286909</v>
      </c>
      <c r="H60" s="25" t="n">
        <f aca="false">IF(E60&lt;0,0,E60/(31*1500*24))</f>
        <v>0.257467741935484</v>
      </c>
      <c r="I60" s="91" t="n">
        <f aca="false">(O60+S60)/(P60+T60)</f>
        <v>0.993865876545222</v>
      </c>
      <c r="J60" s="27" t="n">
        <f aca="false">I60*(24*28)</f>
        <v>667.877869038389</v>
      </c>
      <c r="L60" s="26" t="n">
        <v>1</v>
      </c>
      <c r="M60" s="23" t="n">
        <v>287334</v>
      </c>
      <c r="N60" s="23" t="n">
        <v>425</v>
      </c>
      <c r="O60" s="23" t="n">
        <v>732.109166666667</v>
      </c>
      <c r="P60" s="23" t="n">
        <v>736.627732115677</v>
      </c>
    </row>
    <row r="61" customFormat="false" ht="12.75" hidden="false" customHeight="false" outlineLevel="0" collapsed="false">
      <c r="A61" s="21" t="s">
        <v>16</v>
      </c>
      <c r="B61" s="21" t="n">
        <v>1</v>
      </c>
      <c r="C61" s="32" t="s">
        <v>67</v>
      </c>
      <c r="D61" s="89" t="n">
        <v>37316</v>
      </c>
      <c r="E61" s="90" t="n">
        <f aca="false">M61+Q61</f>
        <v>296871</v>
      </c>
      <c r="F61" s="90" t="n">
        <f aca="false">N61+R61</f>
        <v>640</v>
      </c>
      <c r="G61" s="24" t="n">
        <f aca="false">E61-F61</f>
        <v>296231</v>
      </c>
      <c r="H61" s="25" t="n">
        <f aca="false">IF(E61&lt;0,0,E61/(31*1500*24))</f>
        <v>0.266013440860215</v>
      </c>
      <c r="I61" s="91" t="n">
        <f aca="false">(O61+S61)/(P61+T61)</f>
        <v>0.97915194419736</v>
      </c>
      <c r="J61" s="27" t="n">
        <f aca="false">I61*(24*28)</f>
        <v>657.990106500626</v>
      </c>
      <c r="L61" s="26" t="n">
        <v>1</v>
      </c>
      <c r="M61" s="23" t="n">
        <v>296871</v>
      </c>
      <c r="N61" s="23" t="n">
        <v>640</v>
      </c>
      <c r="O61" s="23" t="n">
        <v>720.601388888889</v>
      </c>
      <c r="P61" s="23" t="n">
        <v>735.944398782344</v>
      </c>
    </row>
    <row r="62" customFormat="false" ht="12.75" hidden="false" customHeight="false" outlineLevel="0" collapsed="false">
      <c r="A62" s="21" t="s">
        <v>16</v>
      </c>
      <c r="B62" s="21" t="n">
        <v>1</v>
      </c>
      <c r="C62" s="32" t="s">
        <v>68</v>
      </c>
      <c r="D62" s="89" t="n">
        <v>37316</v>
      </c>
      <c r="E62" s="90" t="n">
        <f aca="false">M62+Q62</f>
        <v>284571</v>
      </c>
      <c r="F62" s="90" t="n">
        <f aca="false">N62+R62</f>
        <v>1197</v>
      </c>
      <c r="G62" s="24" t="n">
        <f aca="false">E62-F62</f>
        <v>283374</v>
      </c>
      <c r="H62" s="25" t="n">
        <f aca="false">IF(E62&lt;0,0,E62/(31*1500*24))</f>
        <v>0.254991935483871</v>
      </c>
      <c r="I62" s="91" t="n">
        <f aca="false">(O62+S62)/(P62+T62)</f>
        <v>0.911563996243409</v>
      </c>
      <c r="J62" s="27" t="n">
        <f aca="false">I62*(24*28)</f>
        <v>612.571005475571</v>
      </c>
      <c r="L62" s="26" t="n">
        <v>1</v>
      </c>
      <c r="M62" s="23" t="n">
        <v>284571</v>
      </c>
      <c r="N62" s="23" t="n">
        <v>1197</v>
      </c>
      <c r="O62" s="23" t="n">
        <v>645.593888888889</v>
      </c>
      <c r="P62" s="23" t="n">
        <v>708.226621004566</v>
      </c>
    </row>
    <row r="63" customFormat="false" ht="12.75" hidden="false" customHeight="false" outlineLevel="0" collapsed="false">
      <c r="A63" s="21" t="s">
        <v>16</v>
      </c>
      <c r="B63" s="21" t="n">
        <v>1</v>
      </c>
      <c r="C63" s="32" t="s">
        <v>69</v>
      </c>
      <c r="D63" s="89" t="n">
        <v>37316</v>
      </c>
      <c r="E63" s="90" t="n">
        <f aca="false">M63+Q63</f>
        <v>280523</v>
      </c>
      <c r="F63" s="90" t="n">
        <f aca="false">N63+R63</f>
        <v>1336</v>
      </c>
      <c r="G63" s="24" t="n">
        <f aca="false">E63-F63</f>
        <v>279187</v>
      </c>
      <c r="H63" s="25" t="n">
        <f aca="false">IF(E63&lt;0,0,E63/(31*1500*24))</f>
        <v>0.251364695340502</v>
      </c>
      <c r="I63" s="91" t="n">
        <f aca="false">(O63-S63)/(P63-T63)</f>
        <v>0.97340230874539</v>
      </c>
      <c r="J63" s="27" t="n">
        <f aca="false">I63*(24*28)</f>
        <v>654.126351476902</v>
      </c>
      <c r="L63" s="26" t="n">
        <v>1</v>
      </c>
      <c r="M63" s="23" t="n">
        <v>-561535</v>
      </c>
      <c r="N63" s="23" t="n">
        <v>-4994</v>
      </c>
      <c r="O63" s="23" t="n">
        <v>999.409166666667</v>
      </c>
      <c r="P63" s="23" t="n">
        <v>893.279398782344</v>
      </c>
      <c r="Q63" s="0" t="n">
        <f aca="false">842058</f>
        <v>842058</v>
      </c>
      <c r="R63" s="0" t="n">
        <f aca="false">6330</f>
        <v>6330</v>
      </c>
      <c r="S63" s="0" t="n">
        <f aca="false">(236816+600951+9453+205357)/3600</f>
        <v>292.3825</v>
      </c>
      <c r="T63" s="0" t="n">
        <f aca="false">600961/3600</f>
        <v>166.933611111111</v>
      </c>
    </row>
    <row r="64" customFormat="false" ht="12.75" hidden="false" customHeight="false" outlineLevel="0" collapsed="false">
      <c r="A64" s="21" t="s">
        <v>16</v>
      </c>
      <c r="B64" s="21" t="n">
        <v>1</v>
      </c>
      <c r="C64" s="32" t="s">
        <v>70</v>
      </c>
      <c r="D64" s="89" t="n">
        <v>37316</v>
      </c>
      <c r="E64" s="90" t="n">
        <f aca="false">M64+Q64</f>
        <v>283096</v>
      </c>
      <c r="F64" s="90" t="n">
        <f aca="false">N64+R64</f>
        <v>262</v>
      </c>
      <c r="G64" s="24" t="n">
        <f aca="false">E64-F64</f>
        <v>282834</v>
      </c>
      <c r="H64" s="25" t="n">
        <f aca="false">IF(E64&lt;0,0,E64/(31*1500*24))</f>
        <v>0.253670250896057</v>
      </c>
      <c r="I64" s="91" t="n">
        <f aca="false">(O64+S64)/(P64+T64)</f>
        <v>0.995755229984954</v>
      </c>
      <c r="J64" s="27" t="n">
        <f aca="false">I64*(24*28)</f>
        <v>669.147514549889</v>
      </c>
      <c r="L64" s="26" t="n">
        <v>1</v>
      </c>
      <c r="M64" s="23" t="n">
        <v>283096</v>
      </c>
      <c r="N64" s="23" t="n">
        <v>262</v>
      </c>
      <c r="O64" s="23" t="n">
        <v>729.415277777778</v>
      </c>
      <c r="P64" s="23" t="n">
        <v>732.524676560122</v>
      </c>
    </row>
    <row r="65" customFormat="false" ht="12.75" hidden="false" customHeight="false" outlineLevel="0" collapsed="false">
      <c r="A65" s="21" t="s">
        <v>16</v>
      </c>
      <c r="B65" s="21" t="n">
        <v>1</v>
      </c>
      <c r="C65" s="32" t="s">
        <v>71</v>
      </c>
      <c r="D65" s="89" t="n">
        <v>37316</v>
      </c>
      <c r="E65" s="90" t="n">
        <f aca="false">M65+Q65</f>
        <v>223100</v>
      </c>
      <c r="F65" s="90" t="n">
        <f aca="false">N65+R65</f>
        <v>953</v>
      </c>
      <c r="G65" s="24" t="n">
        <f aca="false">E65-F65</f>
        <v>222147</v>
      </c>
      <c r="H65" s="25" t="n">
        <f aca="false">IF(E65&lt;0,0,E65/(31*1500*24))</f>
        <v>0.199910394265233</v>
      </c>
      <c r="I65" s="91" t="n">
        <f aca="false">(O65+S65)/(P65+T65)</f>
        <v>0.747701869946293</v>
      </c>
      <c r="J65" s="27" t="n">
        <f aca="false">I65*(24*28)</f>
        <v>502.455656603909</v>
      </c>
      <c r="L65" s="26" t="n">
        <v>1</v>
      </c>
      <c r="M65" s="23" t="n">
        <v>223100</v>
      </c>
      <c r="N65" s="23" t="n">
        <v>953</v>
      </c>
      <c r="O65" s="23" t="n">
        <v>545.676944444444</v>
      </c>
      <c r="P65" s="23" t="n">
        <v>729.805509893455</v>
      </c>
    </row>
    <row r="66" customFormat="false" ht="12.75" hidden="false" customHeight="false" outlineLevel="0" collapsed="false">
      <c r="A66" s="21" t="s">
        <v>16</v>
      </c>
      <c r="B66" s="21" t="n">
        <v>1</v>
      </c>
      <c r="C66" s="32" t="s">
        <v>72</v>
      </c>
      <c r="D66" s="89" t="n">
        <v>37316</v>
      </c>
      <c r="E66" s="90" t="n">
        <f aca="false">M66+Q66</f>
        <v>245416</v>
      </c>
      <c r="F66" s="90" t="n">
        <f aca="false">N66+R66</f>
        <v>671</v>
      </c>
      <c r="G66" s="24" t="n">
        <f aca="false">E66-F66</f>
        <v>244745</v>
      </c>
      <c r="H66" s="25" t="n">
        <f aca="false">IF(E66&lt;0,0,E66/(31*1500*24))</f>
        <v>0.219906810035842</v>
      </c>
      <c r="I66" s="91" t="n">
        <f aca="false">(O66+S66)/(P66+T66)</f>
        <v>0.996402807508679</v>
      </c>
      <c r="J66" s="27" t="n">
        <f aca="false">I66*(24*28)</f>
        <v>669.582686645832</v>
      </c>
      <c r="L66" s="26" t="n">
        <v>1</v>
      </c>
      <c r="M66" s="23" t="n">
        <v>245416</v>
      </c>
      <c r="N66" s="23" t="n">
        <v>671</v>
      </c>
      <c r="O66" s="23" t="n">
        <v>730.021944444444</v>
      </c>
      <c r="P66" s="23" t="n">
        <v>732.6574543379</v>
      </c>
    </row>
    <row r="67" customFormat="false" ht="12.75" hidden="false" customHeight="false" outlineLevel="0" collapsed="false">
      <c r="A67" s="21" t="s">
        <v>16</v>
      </c>
      <c r="B67" s="21" t="n">
        <v>1</v>
      </c>
      <c r="C67" s="32" t="s">
        <v>73</v>
      </c>
      <c r="D67" s="89" t="n">
        <v>37316</v>
      </c>
      <c r="E67" s="90" t="n">
        <f aca="false">M67+Q67</f>
        <v>213288</v>
      </c>
      <c r="F67" s="90" t="n">
        <f aca="false">N67+R67</f>
        <v>1275</v>
      </c>
      <c r="G67" s="24" t="n">
        <f aca="false">E67-F67</f>
        <v>212013</v>
      </c>
      <c r="H67" s="25" t="n">
        <f aca="false">IF(E67&lt;0,0,E67/(31*1500*24))</f>
        <v>0.191118279569892</v>
      </c>
      <c r="I67" s="91" t="n">
        <f aca="false">(O67+S67)/(P67+T67)</f>
        <v>0.880278676029598</v>
      </c>
      <c r="J67" s="27" t="n">
        <f aca="false">I67*(24*28)</f>
        <v>591.54727029189</v>
      </c>
      <c r="L67" s="26" t="n">
        <v>1</v>
      </c>
      <c r="M67" s="23" t="n">
        <v>213288</v>
      </c>
      <c r="N67" s="23" t="n">
        <v>1275</v>
      </c>
      <c r="O67" s="23" t="n">
        <v>640.694166666667</v>
      </c>
      <c r="P67" s="23" t="n">
        <v>727.831065449011</v>
      </c>
    </row>
    <row r="68" customFormat="false" ht="12.75" hidden="false" customHeight="false" outlineLevel="0" collapsed="false">
      <c r="A68" s="21" t="s">
        <v>16</v>
      </c>
      <c r="B68" s="21" t="n">
        <v>1</v>
      </c>
      <c r="C68" s="32" t="s">
        <v>74</v>
      </c>
      <c r="D68" s="89" t="n">
        <v>37316</v>
      </c>
      <c r="E68" s="90" t="n">
        <f aca="false">M68+Q68</f>
        <v>230054</v>
      </c>
      <c r="F68" s="90" t="n">
        <f aca="false">N68+R68</f>
        <v>1077</v>
      </c>
      <c r="G68" s="24" t="n">
        <f aca="false">E68-F68</f>
        <v>228977</v>
      </c>
      <c r="H68" s="25" t="n">
        <f aca="false">IF(E68&lt;0,0,E68/(31*1500*24))</f>
        <v>0.206141577060932</v>
      </c>
      <c r="I68" s="91" t="n">
        <f aca="false">(O68+S68)/(P68+T68)</f>
        <v>0.990659019089311</v>
      </c>
      <c r="J68" s="27" t="n">
        <f aca="false">I68*(24*28)</f>
        <v>665.722860828017</v>
      </c>
      <c r="L68" s="26" t="n">
        <v>1</v>
      </c>
      <c r="M68" s="23" t="n">
        <v>230054</v>
      </c>
      <c r="N68" s="23" t="n">
        <v>1077</v>
      </c>
      <c r="O68" s="23" t="n">
        <v>725.795277777778</v>
      </c>
      <c r="P68" s="23" t="n">
        <v>732.638843226788</v>
      </c>
    </row>
    <row r="69" customFormat="false" ht="12.75" hidden="false" customHeight="false" outlineLevel="0" collapsed="false">
      <c r="A69" s="21" t="s">
        <v>16</v>
      </c>
      <c r="B69" s="21" t="n">
        <v>1</v>
      </c>
      <c r="C69" s="32" t="s">
        <v>75</v>
      </c>
      <c r="D69" s="89" t="n">
        <v>37316</v>
      </c>
      <c r="E69" s="90" t="n">
        <f aca="false">M69+Q69</f>
        <v>263289</v>
      </c>
      <c r="F69" s="90" t="n">
        <f aca="false">N69+R69</f>
        <v>827</v>
      </c>
      <c r="G69" s="24" t="n">
        <f aca="false">E69-F69</f>
        <v>262462</v>
      </c>
      <c r="H69" s="25" t="n">
        <f aca="false">IF(E69&lt;0,0,E69/(31*1500*24))</f>
        <v>0.235922043010753</v>
      </c>
      <c r="I69" s="91" t="n">
        <f aca="false">(O69+S69)/(P69+T69)</f>
        <v>0.960455509587784</v>
      </c>
      <c r="J69" s="27" t="n">
        <f aca="false">I69*(24*28)</f>
        <v>645.426102442991</v>
      </c>
      <c r="L69" s="26" t="n">
        <v>1</v>
      </c>
      <c r="M69" s="23" t="n">
        <v>263289</v>
      </c>
      <c r="N69" s="23" t="n">
        <v>827</v>
      </c>
      <c r="O69" s="23" t="n">
        <v>703.661944444444</v>
      </c>
      <c r="P69" s="23" t="n">
        <v>732.633565449011</v>
      </c>
    </row>
    <row r="70" customFormat="false" ht="12.75" hidden="false" customHeight="false" outlineLevel="0" collapsed="false">
      <c r="A70" s="21" t="s">
        <v>16</v>
      </c>
      <c r="B70" s="21" t="n">
        <v>1</v>
      </c>
      <c r="C70" s="32" t="s">
        <v>76</v>
      </c>
      <c r="D70" s="89" t="n">
        <v>37316</v>
      </c>
      <c r="E70" s="90" t="n">
        <f aca="false">M70+Q70</f>
        <v>295867</v>
      </c>
      <c r="F70" s="90" t="n">
        <f aca="false">N70+R70</f>
        <v>768</v>
      </c>
      <c r="G70" s="24" t="n">
        <f aca="false">E70-F70</f>
        <v>295099</v>
      </c>
      <c r="H70" s="25" t="n">
        <f aca="false">IF(E70&lt;0,0,E70/(31*1500*24))</f>
        <v>0.265113799283154</v>
      </c>
      <c r="I70" s="91" t="n">
        <f aca="false">(O70+S70)/(P70+T70)</f>
        <v>0.990729418056618</v>
      </c>
      <c r="J70" s="27" t="n">
        <f aca="false">I70*(24*28)</f>
        <v>665.770168934047</v>
      </c>
      <c r="L70" s="26" t="n">
        <v>1</v>
      </c>
      <c r="M70" s="23" t="n">
        <v>295867</v>
      </c>
      <c r="N70" s="23" t="n">
        <v>768</v>
      </c>
      <c r="O70" s="23" t="n">
        <v>726.104444444444</v>
      </c>
      <c r="P70" s="23" t="n">
        <v>732.898843226788</v>
      </c>
    </row>
    <row r="71" customFormat="false" ht="12.75" hidden="false" customHeight="false" outlineLevel="0" collapsed="false">
      <c r="A71" s="21" t="s">
        <v>16</v>
      </c>
      <c r="B71" s="21" t="n">
        <v>1</v>
      </c>
      <c r="C71" s="32" t="s">
        <v>77</v>
      </c>
      <c r="D71" s="89" t="n">
        <v>37316</v>
      </c>
      <c r="E71" s="90" t="n">
        <f aca="false">M71+Q71</f>
        <v>0</v>
      </c>
      <c r="F71" s="90" t="n">
        <f aca="false">N71+R71</f>
        <v>0</v>
      </c>
      <c r="G71" s="24" t="n">
        <f aca="false">E71-F71</f>
        <v>0</v>
      </c>
      <c r="H71" s="25" t="n">
        <f aca="false">IF(E71&lt;0,0,E71/(31*1500*24))</f>
        <v>0</v>
      </c>
      <c r="I71" s="91" t="n">
        <v>0</v>
      </c>
      <c r="J71" s="27" t="n">
        <f aca="false">I71*(24*28)</f>
        <v>0</v>
      </c>
      <c r="L71" s="7"/>
    </row>
    <row r="72" customFormat="false" ht="12.75" hidden="false" customHeight="false" outlineLevel="0" collapsed="false">
      <c r="A72" s="21" t="s">
        <v>16</v>
      </c>
      <c r="B72" s="21" t="n">
        <v>1</v>
      </c>
      <c r="C72" s="32" t="s">
        <v>78</v>
      </c>
      <c r="D72" s="89" t="n">
        <v>37316</v>
      </c>
      <c r="E72" s="90" t="n">
        <f aca="false">M72+Q72</f>
        <v>239844</v>
      </c>
      <c r="F72" s="90" t="n">
        <f aca="false">N72+R72</f>
        <v>1183</v>
      </c>
      <c r="G72" s="24" t="n">
        <f aca="false">E72-F72</f>
        <v>238661</v>
      </c>
      <c r="H72" s="25" t="n">
        <f aca="false">IF(E72&lt;0,0,E72/(31*1500*24))</f>
        <v>0.214913978494624</v>
      </c>
      <c r="I72" s="91" t="n">
        <f aca="false">(O72+S72)/(P72+T72)</f>
        <v>0.976397837946913</v>
      </c>
      <c r="J72" s="27" t="n">
        <f aca="false">I72*(24*28)</f>
        <v>656.139347100325</v>
      </c>
      <c r="L72" s="26" t="n">
        <v>1</v>
      </c>
      <c r="M72" s="23" t="n">
        <v>239844</v>
      </c>
      <c r="N72" s="23" t="n">
        <v>1183</v>
      </c>
      <c r="O72" s="23" t="n">
        <v>714.980833333333</v>
      </c>
      <c r="P72" s="23" t="n">
        <v>732.263843226788</v>
      </c>
    </row>
    <row r="73" customFormat="false" ht="12.75" hidden="false" customHeight="false" outlineLevel="0" collapsed="false">
      <c r="A73" s="21" t="s">
        <v>16</v>
      </c>
      <c r="B73" s="21" t="n">
        <v>1</v>
      </c>
      <c r="C73" s="32" t="s">
        <v>79</v>
      </c>
      <c r="D73" s="89" t="n">
        <v>37316</v>
      </c>
      <c r="E73" s="90" t="n">
        <f aca="false">M73+Q73</f>
        <v>227590</v>
      </c>
      <c r="F73" s="90" t="n">
        <f aca="false">N73+R73</f>
        <v>463</v>
      </c>
      <c r="G73" s="24" t="n">
        <f aca="false">E73-F73</f>
        <v>227127</v>
      </c>
      <c r="H73" s="25" t="n">
        <f aca="false">IF(E73&lt;0,0,E73/(31*1500*24))</f>
        <v>0.203933691756272</v>
      </c>
      <c r="I73" s="91" t="n">
        <f aca="false">(O73+S73)/(P73+T73)</f>
        <v>1.00022417794718</v>
      </c>
      <c r="J73" s="27" t="n">
        <f aca="false">I73*(24*28)</f>
        <v>672.150647580506</v>
      </c>
      <c r="L73" s="26" t="n">
        <v>1</v>
      </c>
      <c r="M73" s="23" t="n">
        <v>227590</v>
      </c>
      <c r="N73" s="23" t="n">
        <v>463</v>
      </c>
      <c r="O73" s="23" t="n">
        <v>732.673055555556</v>
      </c>
      <c r="P73" s="23" t="n">
        <v>732.508843226788</v>
      </c>
    </row>
    <row r="74" customFormat="false" ht="12.75" hidden="false" customHeight="false" outlineLevel="0" collapsed="false">
      <c r="A74" s="21" t="s">
        <v>16</v>
      </c>
      <c r="B74" s="21" t="n">
        <v>1</v>
      </c>
      <c r="C74" s="32" t="s">
        <v>80</v>
      </c>
      <c r="D74" s="89" t="n">
        <v>37316</v>
      </c>
      <c r="E74" s="90" t="n">
        <f aca="false">M74+Q74</f>
        <v>152506</v>
      </c>
      <c r="F74" s="90" t="n">
        <f aca="false">N74+R74</f>
        <v>718</v>
      </c>
      <c r="G74" s="24" t="n">
        <f aca="false">E74-F74</f>
        <v>151788</v>
      </c>
      <c r="H74" s="25" t="n">
        <f aca="false">IF(E74&lt;0,0,E74/(31*1500*24))</f>
        <v>0.136654121863799</v>
      </c>
      <c r="I74" s="91" t="n">
        <f aca="false">(O74+S74)/(P74+T74)</f>
        <v>0.871537660383272</v>
      </c>
      <c r="J74" s="27" t="n">
        <f aca="false">I74*(24*28)</f>
        <v>585.673307777559</v>
      </c>
      <c r="L74" s="26" t="n">
        <v>1</v>
      </c>
      <c r="M74" s="23" t="n">
        <v>152506</v>
      </c>
      <c r="N74" s="23" t="n">
        <v>718</v>
      </c>
      <c r="O74" s="23" t="n">
        <v>638.474166666667</v>
      </c>
      <c r="P74" s="23" t="n">
        <v>732.583565449011</v>
      </c>
    </row>
    <row r="75" customFormat="false" ht="12.75" hidden="false" customHeight="false" outlineLevel="0" collapsed="false">
      <c r="A75" s="21" t="s">
        <v>16</v>
      </c>
      <c r="B75" s="21" t="n">
        <v>1</v>
      </c>
      <c r="C75" s="32" t="s">
        <v>81</v>
      </c>
      <c r="D75" s="89" t="n">
        <v>37316</v>
      </c>
      <c r="E75" s="90" t="n">
        <f aca="false">M75+Q75</f>
        <v>219388</v>
      </c>
      <c r="F75" s="90" t="n">
        <f aca="false">N75+R75</f>
        <v>436</v>
      </c>
      <c r="G75" s="24" t="n">
        <f aca="false">E75-F75</f>
        <v>218952</v>
      </c>
      <c r="H75" s="25" t="n">
        <f aca="false">IF(E75&lt;0,0,E75/(31*1500*24))</f>
        <v>0.196584229390681</v>
      </c>
      <c r="I75" s="91" t="n">
        <f aca="false">(O75+S75)/(P75+T75)</f>
        <v>0.994602337205081</v>
      </c>
      <c r="J75" s="27" t="n">
        <f aca="false">I75*(24*28)</f>
        <v>668.372770601814</v>
      </c>
      <c r="L75" s="26" t="n">
        <v>1</v>
      </c>
      <c r="M75" s="23" t="n">
        <v>219388</v>
      </c>
      <c r="N75" s="23" t="n">
        <v>436</v>
      </c>
      <c r="O75" s="23" t="n">
        <v>728.556388888889</v>
      </c>
      <c r="P75" s="23" t="n">
        <v>732.510232115677</v>
      </c>
    </row>
    <row r="76" customFormat="false" ht="12.75" hidden="false" customHeight="false" outlineLevel="0" collapsed="false">
      <c r="A76" s="21" t="s">
        <v>16</v>
      </c>
      <c r="B76" s="21" t="n">
        <v>1</v>
      </c>
      <c r="C76" s="32" t="s">
        <v>82</v>
      </c>
      <c r="D76" s="89" t="n">
        <v>37316</v>
      </c>
      <c r="E76" s="90" t="n">
        <f aca="false">M76+Q76</f>
        <v>267410</v>
      </c>
      <c r="F76" s="90" t="n">
        <f aca="false">N76+R76</f>
        <v>908</v>
      </c>
      <c r="G76" s="24" t="n">
        <f aca="false">E76-F76</f>
        <v>266502</v>
      </c>
      <c r="H76" s="25" t="n">
        <f aca="false">IF(E76&lt;0,0,E76/(31*1500*24))</f>
        <v>0.239614695340502</v>
      </c>
      <c r="I76" s="91" t="n">
        <f aca="false">(O76+S76)/(P76+T76)</f>
        <v>0.992217835378213</v>
      </c>
      <c r="J76" s="27" t="n">
        <f aca="false">I76*(24*28)</f>
        <v>666.770385374159</v>
      </c>
      <c r="L76" s="26" t="n">
        <v>1</v>
      </c>
      <c r="M76" s="23" t="n">
        <v>267410</v>
      </c>
      <c r="N76" s="23" t="n">
        <v>908</v>
      </c>
      <c r="O76" s="23" t="n">
        <v>711.225833333333</v>
      </c>
      <c r="P76" s="23" t="n">
        <v>716.804121004566</v>
      </c>
    </row>
    <row r="77" customFormat="false" ht="12.75" hidden="false" customHeight="false" outlineLevel="0" collapsed="false">
      <c r="A77" s="21" t="s">
        <v>16</v>
      </c>
      <c r="B77" s="21" t="n">
        <v>1</v>
      </c>
      <c r="C77" s="32" t="s">
        <v>83</v>
      </c>
      <c r="D77" s="89" t="n">
        <v>37316</v>
      </c>
      <c r="E77" s="90" t="n">
        <f aca="false">M77+Q77</f>
        <v>281944</v>
      </c>
      <c r="F77" s="90" t="n">
        <f aca="false">N77+R77</f>
        <v>786</v>
      </c>
      <c r="G77" s="24" t="n">
        <f aca="false">E77-F77</f>
        <v>281158</v>
      </c>
      <c r="H77" s="25" t="n">
        <f aca="false">IF(E77&lt;0,0,E77/(31*1500*24))</f>
        <v>0.252637992831541</v>
      </c>
      <c r="I77" s="91" t="n">
        <f aca="false">(O77+S77)/(P77+T77)</f>
        <v>0.980723629159461</v>
      </c>
      <c r="J77" s="27" t="n">
        <f aca="false">I77*(24*28)</f>
        <v>659.046278795158</v>
      </c>
      <c r="L77" s="26" t="n">
        <v>1</v>
      </c>
      <c r="M77" s="23" t="n">
        <v>281944</v>
      </c>
      <c r="N77" s="23" t="n">
        <v>786</v>
      </c>
      <c r="O77" s="23" t="n">
        <v>719.016666666667</v>
      </c>
      <c r="P77" s="23" t="n">
        <v>733.149121004566</v>
      </c>
    </row>
    <row r="78" customFormat="false" ht="12.75" hidden="false" customHeight="false" outlineLevel="0" collapsed="false">
      <c r="A78" s="21" t="s">
        <v>16</v>
      </c>
      <c r="B78" s="21" t="n">
        <v>1</v>
      </c>
      <c r="C78" s="32" t="s">
        <v>84</v>
      </c>
      <c r="D78" s="89" t="n">
        <v>37316</v>
      </c>
      <c r="E78" s="90" t="n">
        <f aca="false">M78+Q78</f>
        <v>250080</v>
      </c>
      <c r="F78" s="90" t="n">
        <f aca="false">N78+R78</f>
        <v>1132</v>
      </c>
      <c r="G78" s="24" t="n">
        <f aca="false">E78-F78</f>
        <v>248948</v>
      </c>
      <c r="H78" s="25" t="n">
        <f aca="false">IF(E78&lt;0,0,E78/(31*1500*24))</f>
        <v>0.224086021505376</v>
      </c>
      <c r="I78" s="91" t="n">
        <f aca="false">(O78+S78)/(P78+T78)</f>
        <v>0.95819503511061</v>
      </c>
      <c r="J78" s="27" t="n">
        <f aca="false">I78*(24*28)</f>
        <v>643.90706359433</v>
      </c>
      <c r="L78" s="26" t="n">
        <v>1</v>
      </c>
      <c r="M78" s="23" t="n">
        <v>250080</v>
      </c>
      <c r="N78" s="23" t="n">
        <v>1132</v>
      </c>
      <c r="O78" s="23" t="n">
        <v>702.407222222222</v>
      </c>
      <c r="P78" s="23" t="n">
        <v>733.0524543379</v>
      </c>
    </row>
    <row r="79" customFormat="false" ht="12.75" hidden="false" customHeight="false" outlineLevel="0" collapsed="false">
      <c r="A79" s="21" t="s">
        <v>16</v>
      </c>
      <c r="B79" s="21" t="n">
        <v>1</v>
      </c>
      <c r="C79" s="32" t="s">
        <v>85</v>
      </c>
      <c r="D79" s="89" t="n">
        <v>37316</v>
      </c>
      <c r="E79" s="90" t="n">
        <f aca="false">M79+Q79</f>
        <v>302295</v>
      </c>
      <c r="F79" s="90" t="n">
        <f aca="false">N79+R79</f>
        <v>888</v>
      </c>
      <c r="G79" s="24" t="n">
        <f aca="false">E79-F79</f>
        <v>301407</v>
      </c>
      <c r="H79" s="25" t="n">
        <f aca="false">IF(E79&lt;0,0,E79/(31*1500*24))</f>
        <v>0.270873655913979</v>
      </c>
      <c r="I79" s="91" t="n">
        <f aca="false">(O79+S79)/(P79+T79)</f>
        <v>0.988171805948263</v>
      </c>
      <c r="J79" s="27" t="n">
        <f aca="false">I79*(24*28)</f>
        <v>664.051453597233</v>
      </c>
      <c r="L79" s="26" t="n">
        <v>1</v>
      </c>
      <c r="M79" s="23" t="n">
        <v>302295</v>
      </c>
      <c r="N79" s="23" t="n">
        <v>888</v>
      </c>
      <c r="O79" s="23" t="n">
        <v>724.529444444445</v>
      </c>
      <c r="P79" s="23" t="n">
        <v>733.201898782344</v>
      </c>
    </row>
    <row r="80" customFormat="false" ht="12.75" hidden="false" customHeight="false" outlineLevel="0" collapsed="false">
      <c r="A80" s="21" t="s">
        <v>16</v>
      </c>
      <c r="B80" s="21" t="n">
        <v>1</v>
      </c>
      <c r="C80" s="32" t="s">
        <v>86</v>
      </c>
      <c r="D80" s="89" t="n">
        <v>37316</v>
      </c>
      <c r="E80" s="90" t="n">
        <f aca="false">M80+Q80</f>
        <v>218834</v>
      </c>
      <c r="F80" s="90" t="n">
        <f aca="false">N80+R80</f>
        <v>661</v>
      </c>
      <c r="G80" s="24" t="n">
        <f aca="false">E80-F80</f>
        <v>218173</v>
      </c>
      <c r="H80" s="25" t="n">
        <f aca="false">IF(E80&lt;0,0,E80/(31*1500*24))</f>
        <v>0.196087813620072</v>
      </c>
      <c r="I80" s="91" t="n">
        <f aca="false">(O80+S80)/(P80+T80)</f>
        <v>0.883865086180341</v>
      </c>
      <c r="J80" s="27" t="n">
        <f aca="false">I80*(24*28)</f>
        <v>593.957337913189</v>
      </c>
      <c r="L80" s="26" t="n">
        <v>1</v>
      </c>
      <c r="M80" s="23" t="n">
        <v>218834</v>
      </c>
      <c r="N80" s="23" t="n">
        <v>661</v>
      </c>
      <c r="O80" s="23" t="n">
        <v>647.560277777778</v>
      </c>
      <c r="P80" s="23" t="n">
        <v>732.646065449011</v>
      </c>
    </row>
    <row r="81" customFormat="false" ht="12.75" hidden="false" customHeight="false" outlineLevel="0" collapsed="false">
      <c r="A81" s="21" t="s">
        <v>16</v>
      </c>
      <c r="B81" s="21" t="n">
        <v>1</v>
      </c>
      <c r="C81" s="32" t="s">
        <v>87</v>
      </c>
      <c r="D81" s="89" t="n">
        <v>37316</v>
      </c>
      <c r="E81" s="90" t="n">
        <f aca="false">M81+Q81</f>
        <v>225093</v>
      </c>
      <c r="F81" s="90" t="n">
        <f aca="false">N81+R81</f>
        <v>990</v>
      </c>
      <c r="G81" s="24" t="n">
        <f aca="false">E81-F81</f>
        <v>224103</v>
      </c>
      <c r="H81" s="25" t="n">
        <f aca="false">IF(E81&lt;0,0,E81/(31*1500*24))</f>
        <v>0.20169623655914</v>
      </c>
      <c r="I81" s="91" t="n">
        <f aca="false">(O81+S81)/(P81+T81)</f>
        <v>0.996115837379348</v>
      </c>
      <c r="J81" s="27" t="n">
        <f aca="false">I81*(24*28)</f>
        <v>669.389842718922</v>
      </c>
      <c r="L81" s="26" t="n">
        <v>1</v>
      </c>
      <c r="M81" s="23" t="n">
        <v>225093</v>
      </c>
      <c r="N81" s="23" t="n">
        <v>990</v>
      </c>
      <c r="O81" s="23" t="n">
        <v>729.818611111111</v>
      </c>
      <c r="P81" s="23" t="n">
        <v>732.664398782344</v>
      </c>
    </row>
    <row r="82" customFormat="false" ht="12.75" hidden="false" customHeight="false" outlineLevel="0" collapsed="false">
      <c r="A82" s="21" t="s">
        <v>16</v>
      </c>
      <c r="B82" s="21" t="n">
        <v>1</v>
      </c>
      <c r="C82" s="32" t="s">
        <v>88</v>
      </c>
      <c r="D82" s="89" t="n">
        <v>37316</v>
      </c>
      <c r="E82" s="90" t="n">
        <f aca="false">M82+Q82</f>
        <v>214972</v>
      </c>
      <c r="F82" s="90" t="n">
        <f aca="false">N82+R82</f>
        <v>938</v>
      </c>
      <c r="G82" s="24" t="n">
        <f aca="false">E82-F82</f>
        <v>214034</v>
      </c>
      <c r="H82" s="25" t="n">
        <f aca="false">IF(E82&lt;0,0,E82/(31*1500*24))</f>
        <v>0.192627240143369</v>
      </c>
      <c r="I82" s="91" t="n">
        <f aca="false">(O82+S82)/(P82+T82)</f>
        <v>0.960751201127298</v>
      </c>
      <c r="J82" s="27" t="n">
        <f aca="false">I82*(24*28)</f>
        <v>645.624807157544</v>
      </c>
      <c r="L82" s="26" t="n">
        <v>1</v>
      </c>
      <c r="M82" s="23" t="n">
        <v>214972</v>
      </c>
      <c r="N82" s="23" t="n">
        <v>938</v>
      </c>
      <c r="O82" s="23" t="n">
        <v>703.707777777778</v>
      </c>
      <c r="P82" s="23" t="n">
        <v>732.455787671233</v>
      </c>
    </row>
    <row r="83" customFormat="false" ht="12.75" hidden="false" customHeight="false" outlineLevel="0" collapsed="false">
      <c r="A83" s="21" t="s">
        <v>16</v>
      </c>
      <c r="B83" s="21" t="n">
        <v>1</v>
      </c>
      <c r="C83" s="32" t="s">
        <v>89</v>
      </c>
      <c r="D83" s="89" t="n">
        <v>37316</v>
      </c>
      <c r="E83" s="90" t="n">
        <f aca="false">M83+Q83</f>
        <v>257116</v>
      </c>
      <c r="F83" s="90" t="n">
        <f aca="false">N83+R83</f>
        <v>688</v>
      </c>
      <c r="G83" s="24" t="n">
        <f aca="false">E83-F83</f>
        <v>256428</v>
      </c>
      <c r="H83" s="25" t="n">
        <f aca="false">IF(E83&lt;0,0,E83/(31*1500*24))</f>
        <v>0.230390681003584</v>
      </c>
      <c r="I83" s="91" t="n">
        <f aca="false">(O83+S83)/(P83+T83)</f>
        <v>0.976310995177251</v>
      </c>
      <c r="J83" s="27" t="n">
        <f aca="false">I83*(24*28)</f>
        <v>656.080988759113</v>
      </c>
      <c r="L83" s="26" t="n">
        <v>1</v>
      </c>
      <c r="M83" s="23" t="n">
        <v>257116</v>
      </c>
      <c r="N83" s="23" t="n">
        <v>688</v>
      </c>
      <c r="O83" s="23" t="n">
        <v>714.975277777778</v>
      </c>
      <c r="P83" s="23" t="n">
        <v>732.323287671233</v>
      </c>
    </row>
    <row r="84" customFormat="false" ht="12.75" hidden="false" customHeight="false" outlineLevel="0" collapsed="false">
      <c r="A84" s="21" t="s">
        <v>16</v>
      </c>
      <c r="B84" s="21" t="n">
        <v>1</v>
      </c>
      <c r="C84" s="32" t="s">
        <v>90</v>
      </c>
      <c r="D84" s="89" t="n">
        <v>37316</v>
      </c>
      <c r="E84" s="90" t="n">
        <f aca="false">M84+Q84</f>
        <v>273371</v>
      </c>
      <c r="F84" s="90" t="n">
        <f aca="false">N84+R84</f>
        <v>801</v>
      </c>
      <c r="G84" s="24" t="n">
        <f aca="false">E84-F84</f>
        <v>272570</v>
      </c>
      <c r="H84" s="25" t="n">
        <f aca="false">IF(E84&lt;0,0,E84/(31*1500*24))</f>
        <v>0.244956093189964</v>
      </c>
      <c r="I84" s="91" t="n">
        <f aca="false">(O84+S84)/(P84+T84)</f>
        <v>0.972194738429617</v>
      </c>
      <c r="J84" s="27" t="n">
        <f aca="false">I84*(24*28)</f>
        <v>653.314864224703</v>
      </c>
      <c r="L84" s="26" t="n">
        <v>1</v>
      </c>
      <c r="M84" s="23" t="n">
        <v>273371</v>
      </c>
      <c r="N84" s="23" t="n">
        <v>801</v>
      </c>
      <c r="O84" s="23" t="n">
        <v>712.175</v>
      </c>
      <c r="P84" s="23" t="n">
        <v>732.543565449011</v>
      </c>
    </row>
    <row r="85" customFormat="false" ht="12.75" hidden="false" customHeight="false" outlineLevel="0" collapsed="false">
      <c r="A85" s="21" t="s">
        <v>16</v>
      </c>
      <c r="B85" s="21" t="n">
        <v>1</v>
      </c>
      <c r="C85" s="32" t="s">
        <v>91</v>
      </c>
      <c r="D85" s="89" t="n">
        <v>37316</v>
      </c>
      <c r="E85" s="90" t="n">
        <f aca="false">M85+Q85</f>
        <v>240689</v>
      </c>
      <c r="F85" s="90" t="n">
        <f aca="false">N85+R85</f>
        <v>748</v>
      </c>
      <c r="G85" s="24" t="n">
        <f aca="false">E85-F85</f>
        <v>239941</v>
      </c>
      <c r="H85" s="25" t="n">
        <f aca="false">IF(E85&lt;0,0,E85/(31*1500*24))</f>
        <v>0.215671146953405</v>
      </c>
      <c r="I85" s="91" t="n">
        <f aca="false">(O85+S85)/(P85+T85)</f>
        <v>0.739052387240732</v>
      </c>
      <c r="J85" s="27" t="n">
        <f aca="false">I85*(24*28)</f>
        <v>496.643204225772</v>
      </c>
      <c r="L85" s="26" t="n">
        <v>1</v>
      </c>
      <c r="M85" s="23" t="n">
        <v>240689</v>
      </c>
      <c r="N85" s="23" t="n">
        <v>748</v>
      </c>
      <c r="O85" s="23" t="n">
        <v>541.075</v>
      </c>
      <c r="P85" s="23" t="n">
        <v>732.1199543379</v>
      </c>
    </row>
    <row r="86" customFormat="false" ht="12.75" hidden="false" customHeight="false" outlineLevel="0" collapsed="false">
      <c r="A86" s="21" t="s">
        <v>16</v>
      </c>
      <c r="B86" s="21" t="n">
        <v>1</v>
      </c>
      <c r="C86" s="32" t="s">
        <v>92</v>
      </c>
      <c r="D86" s="89" t="n">
        <v>37316</v>
      </c>
      <c r="E86" s="90" t="n">
        <f aca="false">M86+Q86</f>
        <v>175982</v>
      </c>
      <c r="F86" s="90" t="n">
        <f aca="false">N86+R86</f>
        <v>468</v>
      </c>
      <c r="G86" s="24" t="n">
        <f aca="false">E86-F86</f>
        <v>175514</v>
      </c>
      <c r="H86" s="25" t="n">
        <f aca="false">IF(E86&lt;0,0,E86/(31*1500*24))</f>
        <v>0.157689964157706</v>
      </c>
      <c r="I86" s="91" t="n">
        <f aca="false">(O86+S86)/(P86+T86)</f>
        <v>0.99858787657233</v>
      </c>
      <c r="J86" s="27" t="n">
        <f aca="false">I86*(24*28)</f>
        <v>671.051053056605</v>
      </c>
      <c r="L86" s="26" t="n">
        <v>1</v>
      </c>
      <c r="M86" s="23" t="n">
        <v>175982</v>
      </c>
      <c r="N86" s="23" t="n">
        <v>468</v>
      </c>
      <c r="O86" s="23" t="n">
        <v>731.478611111111</v>
      </c>
      <c r="P86" s="23" t="n">
        <v>732.513009893455</v>
      </c>
    </row>
    <row r="87" customFormat="false" ht="12.75" hidden="false" customHeight="false" outlineLevel="0" collapsed="false">
      <c r="A87" s="21" t="s">
        <v>16</v>
      </c>
      <c r="B87" s="21" t="n">
        <v>1</v>
      </c>
      <c r="C87" s="32" t="s">
        <v>93</v>
      </c>
      <c r="D87" s="89" t="n">
        <v>37316</v>
      </c>
      <c r="E87" s="90" t="n">
        <f aca="false">M87+Q87</f>
        <v>178634</v>
      </c>
      <c r="F87" s="90" t="n">
        <f aca="false">N87+R87</f>
        <v>434</v>
      </c>
      <c r="G87" s="24" t="n">
        <f aca="false">E87-F87</f>
        <v>178200</v>
      </c>
      <c r="H87" s="25" t="n">
        <f aca="false">IF(E87&lt;0,0,E87/(31*1500*24))</f>
        <v>0.160066308243728</v>
      </c>
      <c r="I87" s="91" t="n">
        <f aca="false">(O87+S87)/(P87+T87)</f>
        <v>0.996361960145739</v>
      </c>
      <c r="J87" s="27" t="n">
        <f aca="false">I87*(24*28)</f>
        <v>669.555237217937</v>
      </c>
      <c r="L87" s="26" t="n">
        <v>1</v>
      </c>
      <c r="M87" s="23" t="n">
        <v>178634</v>
      </c>
      <c r="N87" s="23" t="n">
        <v>434</v>
      </c>
      <c r="O87" s="23" t="n">
        <v>729.479444444444</v>
      </c>
      <c r="P87" s="23" t="n">
        <v>732.143009893455</v>
      </c>
    </row>
    <row r="88" customFormat="false" ht="12.75" hidden="false" customHeight="false" outlineLevel="0" collapsed="false">
      <c r="A88" s="21" t="s">
        <v>16</v>
      </c>
      <c r="B88" s="21" t="n">
        <v>1</v>
      </c>
      <c r="C88" s="32" t="s">
        <v>94</v>
      </c>
      <c r="D88" s="89" t="n">
        <v>37316</v>
      </c>
      <c r="E88" s="90" t="n">
        <f aca="false">M88+Q88</f>
        <v>153452</v>
      </c>
      <c r="F88" s="90" t="n">
        <f aca="false">N88+R88</f>
        <v>603</v>
      </c>
      <c r="G88" s="24" t="n">
        <f aca="false">E88-F88</f>
        <v>152849</v>
      </c>
      <c r="H88" s="25" t="n">
        <f aca="false">IF(E88&lt;0,0,E88/(31*1500*24))</f>
        <v>0.137501792114695</v>
      </c>
      <c r="I88" s="91" t="n">
        <f aca="false">(O88+S88)/(P88+T88)</f>
        <v>0.913323531560852</v>
      </c>
      <c r="J88" s="27" t="n">
        <f aca="false">I88*(24*28)</f>
        <v>613.753413208892</v>
      </c>
      <c r="L88" s="26" t="n">
        <v>1</v>
      </c>
      <c r="M88" s="23" t="n">
        <v>153452</v>
      </c>
      <c r="N88" s="23" t="n">
        <v>603</v>
      </c>
      <c r="O88" s="23" t="n">
        <v>668.731388888889</v>
      </c>
      <c r="P88" s="23" t="n">
        <v>732.195509893455</v>
      </c>
    </row>
    <row r="89" customFormat="false" ht="12.75" hidden="false" customHeight="false" outlineLevel="0" collapsed="false">
      <c r="A89" s="21" t="s">
        <v>16</v>
      </c>
      <c r="B89" s="21" t="n">
        <v>1</v>
      </c>
      <c r="C89" s="32" t="s">
        <v>95</v>
      </c>
      <c r="D89" s="89" t="n">
        <v>37316</v>
      </c>
      <c r="E89" s="90" t="n">
        <f aca="false">M89+Q89</f>
        <v>197546</v>
      </c>
      <c r="F89" s="90" t="n">
        <f aca="false">N89+R89</f>
        <v>508</v>
      </c>
      <c r="G89" s="24" t="n">
        <f aca="false">E89-F89</f>
        <v>197038</v>
      </c>
      <c r="H89" s="25" t="n">
        <f aca="false">IF(E89&lt;0,0,E89/(31*1500*24))</f>
        <v>0.177012544802867</v>
      </c>
      <c r="I89" s="91" t="n">
        <f aca="false">(O89+S89)/(P89+T89)</f>
        <v>0.97397112256877</v>
      </c>
      <c r="J89" s="27" t="n">
        <f aca="false">I89*(24*28)</f>
        <v>654.508594366213</v>
      </c>
      <c r="L89" s="26" t="n">
        <v>1</v>
      </c>
      <c r="M89" s="23" t="n">
        <v>197546</v>
      </c>
      <c r="N89" s="23" t="n">
        <v>508</v>
      </c>
      <c r="O89" s="23" t="n">
        <v>713.378611111111</v>
      </c>
      <c r="P89" s="23" t="n">
        <v>732.443287671233</v>
      </c>
    </row>
    <row r="90" customFormat="false" ht="12.75" hidden="false" customHeight="false" outlineLevel="0" collapsed="false">
      <c r="A90" s="21" t="s">
        <v>16</v>
      </c>
      <c r="B90" s="21" t="n">
        <v>1</v>
      </c>
      <c r="C90" s="32" t="s">
        <v>96</v>
      </c>
      <c r="D90" s="89" t="n">
        <v>37316</v>
      </c>
      <c r="E90" s="90" t="n">
        <f aca="false">M90+Q90</f>
        <v>145465</v>
      </c>
      <c r="F90" s="90" t="n">
        <f aca="false">N90+R90</f>
        <v>630</v>
      </c>
      <c r="G90" s="24" t="n">
        <f aca="false">E90-F90</f>
        <v>144835</v>
      </c>
      <c r="H90" s="25" t="n">
        <f aca="false">IF(E90&lt;0,0,E90/(31*1500*24))</f>
        <v>0.130344982078853</v>
      </c>
      <c r="I90" s="91" t="n">
        <f aca="false">(O90+S90)/(P90+T90)</f>
        <v>0.705892568726201</v>
      </c>
      <c r="J90" s="27" t="n">
        <f aca="false">I90*(24*28)</f>
        <v>474.359806184007</v>
      </c>
      <c r="L90" s="26" t="n">
        <v>1</v>
      </c>
      <c r="M90" s="23" t="n">
        <v>145465</v>
      </c>
      <c r="N90" s="23" t="n">
        <v>630</v>
      </c>
      <c r="O90" s="23" t="n">
        <v>517.076666666667</v>
      </c>
      <c r="P90" s="23" t="n">
        <v>732.514676560122</v>
      </c>
    </row>
    <row r="91" customFormat="false" ht="12.75" hidden="false" customHeight="false" outlineLevel="0" collapsed="false">
      <c r="A91" s="21" t="s">
        <v>16</v>
      </c>
      <c r="B91" s="21" t="n">
        <v>1</v>
      </c>
      <c r="C91" s="32" t="s">
        <v>97</v>
      </c>
      <c r="D91" s="89" t="n">
        <v>37316</v>
      </c>
      <c r="E91" s="90" t="n">
        <f aca="false">M91+Q91</f>
        <v>237220</v>
      </c>
      <c r="F91" s="90" t="n">
        <f aca="false">N91+R91</f>
        <v>348</v>
      </c>
      <c r="G91" s="24" t="n">
        <f aca="false">E91-F91</f>
        <v>236872</v>
      </c>
      <c r="H91" s="25" t="n">
        <f aca="false">IF(E91&lt;0,0,E91/(31*1500*24))</f>
        <v>0.212562724014337</v>
      </c>
      <c r="I91" s="91" t="n">
        <f aca="false">(O91+S91)/(P91+T91)</f>
        <v>0.995851186015961</v>
      </c>
      <c r="J91" s="27" t="n">
        <f aca="false">I91*(24*28)</f>
        <v>669.211997002726</v>
      </c>
      <c r="L91" s="26" t="n">
        <v>1</v>
      </c>
      <c r="M91" s="23" t="n">
        <v>237220</v>
      </c>
      <c r="N91" s="23" t="n">
        <v>348</v>
      </c>
      <c r="O91" s="23" t="n">
        <v>693.350277777778</v>
      </c>
      <c r="P91" s="23" t="n">
        <v>696.238843226788</v>
      </c>
    </row>
    <row r="92" customFormat="false" ht="12.75" hidden="false" customHeight="false" outlineLevel="0" collapsed="false">
      <c r="A92" s="21" t="s">
        <v>16</v>
      </c>
      <c r="B92" s="21" t="n">
        <v>1</v>
      </c>
      <c r="C92" s="32" t="s">
        <v>98</v>
      </c>
      <c r="D92" s="89" t="n">
        <v>37316</v>
      </c>
      <c r="E92" s="90" t="n">
        <f aca="false">M92+Q92</f>
        <v>223304</v>
      </c>
      <c r="F92" s="90" t="n">
        <f aca="false">N92+R92</f>
        <v>454</v>
      </c>
      <c r="G92" s="24" t="n">
        <f aca="false">E92-F92</f>
        <v>222850</v>
      </c>
      <c r="H92" s="25" t="n">
        <f aca="false">IF(E92&lt;0,0,E92/(31*1500*24))</f>
        <v>0.200093189964158</v>
      </c>
      <c r="I92" s="91" t="n">
        <f aca="false">(O92+S92)/(P92+T92)</f>
        <v>0.988466929286875</v>
      </c>
      <c r="J92" s="27" t="n">
        <f aca="false">I92*(24*28)</f>
        <v>664.24977648078</v>
      </c>
      <c r="L92" s="26" t="n">
        <v>1</v>
      </c>
      <c r="M92" s="23" t="n">
        <v>223304</v>
      </c>
      <c r="N92" s="23" t="n">
        <v>454</v>
      </c>
      <c r="O92" s="23" t="n">
        <v>721.150555555556</v>
      </c>
      <c r="P92" s="23" t="n">
        <v>729.564676560122</v>
      </c>
    </row>
    <row r="93" customFormat="false" ht="12.75" hidden="false" customHeight="false" outlineLevel="0" collapsed="false">
      <c r="A93" s="21" t="s">
        <v>16</v>
      </c>
      <c r="B93" s="21" t="n">
        <v>1</v>
      </c>
      <c r="C93" s="32" t="s">
        <v>99</v>
      </c>
      <c r="D93" s="89" t="n">
        <v>37316</v>
      </c>
      <c r="E93" s="90" t="n">
        <f aca="false">M93+Q93</f>
        <v>232893</v>
      </c>
      <c r="F93" s="90" t="n">
        <f aca="false">N93+R93</f>
        <v>403</v>
      </c>
      <c r="G93" s="24" t="n">
        <f aca="false">E93-F93</f>
        <v>232490</v>
      </c>
      <c r="H93" s="25" t="n">
        <f aca="false">IF(E93&lt;0,0,E93/(31*1500*24))</f>
        <v>0.208685483870968</v>
      </c>
      <c r="I93" s="91" t="n">
        <f aca="false">MIN(1,(O93+S93)/(P93+T93))</f>
        <v>1</v>
      </c>
      <c r="J93" s="27" t="n">
        <f aca="false">I93*(24*28)</f>
        <v>672</v>
      </c>
      <c r="L93" s="26" t="n">
        <v>1</v>
      </c>
      <c r="M93" s="23" t="n">
        <v>232893</v>
      </c>
      <c r="N93" s="23" t="n">
        <v>403</v>
      </c>
      <c r="O93" s="23" t="n">
        <v>732.933888888889</v>
      </c>
      <c r="P93" s="23" t="n">
        <v>732.423843226788</v>
      </c>
    </row>
    <row r="94" customFormat="false" ht="12.75" hidden="false" customHeight="false" outlineLevel="0" collapsed="false">
      <c r="A94" s="21" t="s">
        <v>16</v>
      </c>
      <c r="B94" s="21" t="n">
        <v>1</v>
      </c>
      <c r="C94" s="32" t="s">
        <v>100</v>
      </c>
      <c r="D94" s="89" t="n">
        <v>37316</v>
      </c>
      <c r="E94" s="90" t="n">
        <f aca="false">M94+Q94</f>
        <v>233466</v>
      </c>
      <c r="F94" s="90" t="n">
        <f aca="false">N94+R94</f>
        <v>425</v>
      </c>
      <c r="G94" s="24" t="n">
        <f aca="false">E94-F94</f>
        <v>233041</v>
      </c>
      <c r="H94" s="25" t="n">
        <f aca="false">IF(E94&lt;0,0,E94/(31*1500*24))</f>
        <v>0.209198924731183</v>
      </c>
      <c r="I94" s="91" t="n">
        <f aca="false">(O94+S94)/(P94+T94)</f>
        <v>0.999660280717135</v>
      </c>
      <c r="J94" s="27" t="n">
        <f aca="false">I94*(24*28)</f>
        <v>671.771708641915</v>
      </c>
      <c r="L94" s="26" t="n">
        <v>1</v>
      </c>
      <c r="M94" s="23" t="n">
        <v>233466</v>
      </c>
      <c r="N94" s="23" t="n">
        <v>425</v>
      </c>
      <c r="O94" s="23" t="n">
        <v>732.247777777778</v>
      </c>
      <c r="P94" s="23" t="n">
        <v>732.496621004566</v>
      </c>
    </row>
    <row r="95" customFormat="false" ht="12.75" hidden="false" customHeight="false" outlineLevel="0" collapsed="false">
      <c r="A95" s="21" t="s">
        <v>16</v>
      </c>
      <c r="B95" s="21" t="n">
        <v>1</v>
      </c>
      <c r="C95" s="32" t="s">
        <v>101</v>
      </c>
      <c r="D95" s="89" t="n">
        <v>37316</v>
      </c>
      <c r="E95" s="90" t="n">
        <f aca="false">M95+Q95</f>
        <v>236777</v>
      </c>
      <c r="F95" s="90" t="n">
        <f aca="false">N95+R95</f>
        <v>525</v>
      </c>
      <c r="G95" s="24" t="n">
        <f aca="false">E95-F95</f>
        <v>236252</v>
      </c>
      <c r="H95" s="25" t="n">
        <f aca="false">IF(E95&lt;0,0,E95/(31*1500*24))</f>
        <v>0.212165770609319</v>
      </c>
      <c r="I95" s="91" t="n">
        <f aca="false">(O95+S95)/(P95+T95)</f>
        <v>0.950968428807827</v>
      </c>
      <c r="J95" s="27" t="n">
        <f aca="false">I95*(24*28)</f>
        <v>639.050784158859</v>
      </c>
      <c r="L95" s="26" t="n">
        <v>1</v>
      </c>
      <c r="M95" s="23" t="n">
        <v>236777</v>
      </c>
      <c r="N95" s="23" t="n">
        <v>525</v>
      </c>
      <c r="O95" s="23" t="n">
        <v>697.2825</v>
      </c>
      <c r="P95" s="23" t="n">
        <v>733.234121004566</v>
      </c>
    </row>
    <row r="96" customFormat="false" ht="12.75" hidden="false" customHeight="false" outlineLevel="0" collapsed="false">
      <c r="A96" s="21" t="s">
        <v>16</v>
      </c>
      <c r="B96" s="21" t="n">
        <v>1</v>
      </c>
      <c r="C96" s="32" t="s">
        <v>102</v>
      </c>
      <c r="D96" s="89" t="n">
        <v>37316</v>
      </c>
      <c r="E96" s="90" t="n">
        <f aca="false">M96+Q96</f>
        <v>205677</v>
      </c>
      <c r="F96" s="90" t="n">
        <f aca="false">N96+R96</f>
        <v>455</v>
      </c>
      <c r="G96" s="24" t="n">
        <f aca="false">E96-F96</f>
        <v>205222</v>
      </c>
      <c r="H96" s="25" t="n">
        <f aca="false">IF(E96&lt;0,0,E96/(31*1500*24))</f>
        <v>0.184298387096774</v>
      </c>
      <c r="I96" s="91" t="n">
        <f aca="false">(O96+S96)/(P96+T96)</f>
        <v>0.991843560807061</v>
      </c>
      <c r="J96" s="27" t="n">
        <f aca="false">I96*(24*28)</f>
        <v>666.518872862345</v>
      </c>
      <c r="L96" s="26" t="n">
        <v>1</v>
      </c>
      <c r="M96" s="23" t="n">
        <v>205677</v>
      </c>
      <c r="N96" s="23" t="n">
        <v>455</v>
      </c>
      <c r="O96" s="23" t="n">
        <v>726.333055555556</v>
      </c>
      <c r="P96" s="23" t="n">
        <v>732.306065449011</v>
      </c>
    </row>
    <row r="97" customFormat="false" ht="12.75" hidden="false" customHeight="false" outlineLevel="0" collapsed="false">
      <c r="A97" s="21" t="s">
        <v>16</v>
      </c>
      <c r="B97" s="21" t="n">
        <v>1</v>
      </c>
      <c r="C97" s="32" t="s">
        <v>103</v>
      </c>
      <c r="D97" s="89" t="n">
        <v>37316</v>
      </c>
      <c r="E97" s="90" t="n">
        <f aca="false">M97+Q97</f>
        <v>192466</v>
      </c>
      <c r="F97" s="90" t="n">
        <f aca="false">N97+R97</f>
        <v>503</v>
      </c>
      <c r="G97" s="24" t="n">
        <f aca="false">E97-F97</f>
        <v>191963</v>
      </c>
      <c r="H97" s="25" t="n">
        <f aca="false">IF(E97&lt;0,0,E97/(31*1500*24))</f>
        <v>0.172460573476703</v>
      </c>
      <c r="I97" s="91" t="n">
        <f aca="false">(O97-S97)/(P97-T97)</f>
        <v>0.973373880394778</v>
      </c>
      <c r="J97" s="27" t="n">
        <f aca="false">I97*(24*28)</f>
        <v>654.107247625291</v>
      </c>
      <c r="L97" s="26" t="n">
        <v>1</v>
      </c>
      <c r="M97" s="23" t="n">
        <v>-323067</v>
      </c>
      <c r="N97" s="23" t="n">
        <v>-3188</v>
      </c>
      <c r="O97" s="23" t="n">
        <v>1358.07583333333</v>
      </c>
      <c r="P97" s="23" t="n">
        <v>800.900787671233</v>
      </c>
      <c r="Q97" s="0" t="n">
        <f aca="false">515533</f>
        <v>515533</v>
      </c>
      <c r="R97" s="0" t="n">
        <v>3691</v>
      </c>
      <c r="S97" s="0" t="n">
        <f aca="false">((950319-94)+(248280+44960+1080804))/3600</f>
        <v>645.630277777778</v>
      </c>
      <c r="T97" s="0" t="n">
        <f aca="false">248280/3600</f>
        <v>68.9666666666667</v>
      </c>
    </row>
    <row r="98" customFormat="false" ht="12.75" hidden="false" customHeight="false" outlineLevel="0" collapsed="false">
      <c r="A98" s="21" t="s">
        <v>16</v>
      </c>
      <c r="B98" s="21" t="n">
        <v>1</v>
      </c>
      <c r="C98" s="32" t="s">
        <v>104</v>
      </c>
      <c r="D98" s="89" t="n">
        <v>37316</v>
      </c>
      <c r="E98" s="90" t="n">
        <f aca="false">M98+Q98</f>
        <v>201737</v>
      </c>
      <c r="F98" s="90" t="n">
        <f aca="false">N98+R98</f>
        <v>563</v>
      </c>
      <c r="G98" s="24" t="n">
        <f aca="false">E98-F98</f>
        <v>201174</v>
      </c>
      <c r="H98" s="25" t="n">
        <f aca="false">IF(E98&lt;0,0,E98/(31*1500*24))</f>
        <v>0.180767921146953</v>
      </c>
      <c r="I98" s="91" t="n">
        <f aca="false">(O98+S98)/(P98+T98)</f>
        <v>0.999340651044488</v>
      </c>
      <c r="J98" s="27" t="n">
        <f aca="false">I98*(24*28)</f>
        <v>671.556917501896</v>
      </c>
      <c r="L98" s="26" t="n">
        <v>1</v>
      </c>
      <c r="M98" s="23" t="n">
        <v>201737</v>
      </c>
      <c r="N98" s="23" t="n">
        <v>563</v>
      </c>
      <c r="O98" s="23" t="n">
        <v>732.072777777778</v>
      </c>
      <c r="P98" s="23" t="n">
        <v>732.555787671233</v>
      </c>
    </row>
    <row r="99" customFormat="false" ht="12.75" hidden="false" customHeight="false" outlineLevel="0" collapsed="false">
      <c r="A99" s="21" t="s">
        <v>16</v>
      </c>
      <c r="B99" s="21" t="n">
        <v>1</v>
      </c>
      <c r="C99" s="32" t="s">
        <v>105</v>
      </c>
      <c r="D99" s="89" t="n">
        <v>37316</v>
      </c>
      <c r="E99" s="90" t="n">
        <f aca="false">M99+Q99</f>
        <v>157543</v>
      </c>
      <c r="F99" s="90" t="n">
        <f aca="false">N99+R99</f>
        <v>740</v>
      </c>
      <c r="G99" s="24" t="n">
        <f aca="false">E99-F99</f>
        <v>156803</v>
      </c>
      <c r="H99" s="25" t="n">
        <f aca="false">IF(E99&lt;0,0,E99/(31*1500*24))</f>
        <v>0.141167562724014</v>
      </c>
      <c r="I99" s="91" t="n">
        <f aca="false">(O99+S99)/(P99+T99)</f>
        <v>0.962008332782276</v>
      </c>
      <c r="J99" s="27" t="n">
        <f aca="false">I99*(24*28)</f>
        <v>646.469599629689</v>
      </c>
      <c r="L99" s="26" t="n">
        <v>1</v>
      </c>
      <c r="M99" s="23" t="n">
        <v>157543</v>
      </c>
      <c r="N99" s="23" t="n">
        <v>740</v>
      </c>
      <c r="O99" s="23" t="n">
        <v>704.754166666667</v>
      </c>
      <c r="P99" s="23" t="n">
        <v>732.586343226788</v>
      </c>
    </row>
    <row r="100" customFormat="false" ht="12.75" hidden="false" customHeight="false" outlineLevel="0" collapsed="false">
      <c r="A100" s="21" t="s">
        <v>16</v>
      </c>
      <c r="B100" s="21" t="n">
        <v>1</v>
      </c>
      <c r="C100" s="32" t="s">
        <v>106</v>
      </c>
      <c r="D100" s="89" t="n">
        <v>37316</v>
      </c>
      <c r="E100" s="90" t="n">
        <f aca="false">M100+Q100</f>
        <v>186415</v>
      </c>
      <c r="F100" s="90" t="n">
        <f aca="false">N100+R100</f>
        <v>601</v>
      </c>
      <c r="G100" s="24" t="n">
        <f aca="false">E100-F100</f>
        <v>185814</v>
      </c>
      <c r="H100" s="25" t="n">
        <f aca="false">IF(E100&lt;0,0,E100/(31*1500*24))</f>
        <v>0.16703853046595</v>
      </c>
      <c r="I100" s="91" t="n">
        <f aca="false">(O100+S100)/(P100+T100)</f>
        <v>1.00019386212812</v>
      </c>
      <c r="J100" s="27" t="n">
        <f aca="false">I100*(24*28)</f>
        <v>672.130275350098</v>
      </c>
      <c r="L100" s="26" t="n">
        <v>1</v>
      </c>
      <c r="M100" s="23" t="n">
        <v>186415</v>
      </c>
      <c r="N100" s="23" t="n">
        <v>601</v>
      </c>
      <c r="O100" s="23" t="n">
        <v>732.570277777778</v>
      </c>
      <c r="P100" s="23" t="n">
        <v>732.428287671233</v>
      </c>
    </row>
    <row r="101" customFormat="false" ht="12.75" hidden="false" customHeight="false" outlineLevel="0" collapsed="false">
      <c r="A101" s="21" t="s">
        <v>16</v>
      </c>
      <c r="B101" s="21" t="n">
        <v>1</v>
      </c>
      <c r="C101" s="32" t="s">
        <v>107</v>
      </c>
      <c r="D101" s="89" t="n">
        <v>37316</v>
      </c>
      <c r="E101" s="90" t="n">
        <f aca="false">M101+Q101</f>
        <v>214821</v>
      </c>
      <c r="F101" s="90" t="n">
        <f aca="false">N101+R101</f>
        <v>502</v>
      </c>
      <c r="G101" s="24" t="n">
        <f aca="false">E101-F101</f>
        <v>214319</v>
      </c>
      <c r="H101" s="25" t="n">
        <f aca="false">IF(E101&lt;0,0,E101/(31*1500*24))</f>
        <v>0.192491935483871</v>
      </c>
      <c r="I101" s="91" t="n">
        <f aca="false">(O101+S101)/(P101+T101)</f>
        <v>0.99895335088402</v>
      </c>
      <c r="J101" s="27" t="n">
        <f aca="false">I101*(24*28)</f>
        <v>671.296651794061</v>
      </c>
      <c r="L101" s="26" t="n">
        <v>1</v>
      </c>
      <c r="M101" s="23" t="n">
        <v>214821</v>
      </c>
      <c r="N101" s="23" t="n">
        <v>502</v>
      </c>
      <c r="O101" s="23" t="n">
        <v>731.686111111111</v>
      </c>
      <c r="P101" s="23" t="n">
        <v>732.452732115677</v>
      </c>
    </row>
    <row r="102" customFormat="false" ht="12.75" hidden="false" customHeight="false" outlineLevel="0" collapsed="false">
      <c r="A102" s="21" t="s">
        <v>16</v>
      </c>
      <c r="B102" s="21" t="n">
        <v>1</v>
      </c>
      <c r="C102" s="32" t="s">
        <v>108</v>
      </c>
      <c r="D102" s="89" t="n">
        <v>37316</v>
      </c>
      <c r="E102" s="90" t="n">
        <f aca="false">M102+Q102</f>
        <v>169838</v>
      </c>
      <c r="F102" s="90" t="n">
        <f aca="false">N102+R102</f>
        <v>488</v>
      </c>
      <c r="G102" s="24" t="n">
        <f aca="false">E102-F102</f>
        <v>169350</v>
      </c>
      <c r="H102" s="25" t="n">
        <f aca="false">IF(E102&lt;0,0,E102/(31*1500*24))</f>
        <v>0.15218458781362</v>
      </c>
      <c r="I102" s="91" t="n">
        <f aca="false">(O102+S102)/(P102+T102)</f>
        <v>0.958514576066532</v>
      </c>
      <c r="J102" s="27" t="n">
        <f aca="false">I102*(24*28)</f>
        <v>644.121795116709</v>
      </c>
      <c r="L102" s="26" t="n">
        <v>1</v>
      </c>
      <c r="M102" s="23" t="n">
        <v>169838</v>
      </c>
      <c r="N102" s="23" t="n">
        <v>488</v>
      </c>
      <c r="O102" s="23" t="n">
        <v>702.129722222222</v>
      </c>
      <c r="P102" s="23" t="n">
        <v>732.518565449011</v>
      </c>
    </row>
    <row r="103" customFormat="false" ht="12.75" hidden="false" customHeight="false" outlineLevel="0" collapsed="false">
      <c r="A103" s="21" t="s">
        <v>16</v>
      </c>
      <c r="B103" s="21" t="n">
        <v>1</v>
      </c>
      <c r="C103" s="32" t="s">
        <v>109</v>
      </c>
      <c r="D103" s="89" t="n">
        <v>37316</v>
      </c>
      <c r="E103" s="90" t="n">
        <f aca="false">M103+Q103</f>
        <v>187124</v>
      </c>
      <c r="F103" s="90" t="n">
        <f aca="false">N103+R103</f>
        <v>569</v>
      </c>
      <c r="G103" s="24" t="n">
        <f aca="false">E103-F103</f>
        <v>186555</v>
      </c>
      <c r="H103" s="25" t="n">
        <f aca="false">IF(E103&lt;0,0,E103/(31*1500*24))</f>
        <v>0.167673835125448</v>
      </c>
      <c r="I103" s="91" t="n">
        <f aca="false">(O103+S103)/(P103+T103)</f>
        <v>0.848341276143617</v>
      </c>
      <c r="J103" s="27" t="n">
        <f aca="false">I103*(24*28)</f>
        <v>570.08533756851</v>
      </c>
      <c r="L103" s="26" t="n">
        <v>1</v>
      </c>
      <c r="M103" s="23" t="n">
        <v>187124</v>
      </c>
      <c r="N103" s="23" t="n">
        <v>569</v>
      </c>
      <c r="O103" s="23" t="n">
        <v>621.140833333333</v>
      </c>
      <c r="P103" s="23" t="n">
        <v>732.182732115677</v>
      </c>
    </row>
    <row r="104" customFormat="false" ht="12.75" hidden="false" customHeight="false" outlineLevel="0" collapsed="false">
      <c r="A104" s="21" t="s">
        <v>16</v>
      </c>
      <c r="B104" s="21" t="n">
        <v>1</v>
      </c>
      <c r="C104" s="32" t="s">
        <v>110</v>
      </c>
      <c r="D104" s="89" t="n">
        <v>37316</v>
      </c>
      <c r="E104" s="90" t="n">
        <f aca="false">M104+Q104</f>
        <v>197819</v>
      </c>
      <c r="F104" s="90" t="n">
        <f aca="false">N104+R104</f>
        <v>407</v>
      </c>
      <c r="G104" s="24" t="n">
        <f aca="false">E104-F104</f>
        <v>197412</v>
      </c>
      <c r="H104" s="25" t="n">
        <f aca="false">IF(E104&lt;0,0,E104/(31*1500*24))</f>
        <v>0.177257168458781</v>
      </c>
      <c r="I104" s="91" t="n">
        <f aca="false">(O104+S104)/(P104+T104)</f>
        <v>0.960309693286899</v>
      </c>
      <c r="J104" s="27" t="n">
        <f aca="false">I104*(24*28)</f>
        <v>645.328113888797</v>
      </c>
      <c r="L104" s="26" t="n">
        <v>1</v>
      </c>
      <c r="M104" s="23" t="n">
        <v>197819</v>
      </c>
      <c r="N104" s="23" t="n">
        <v>407</v>
      </c>
      <c r="O104" s="23" t="n">
        <v>703.268888888889</v>
      </c>
      <c r="P104" s="23" t="n">
        <v>732.335509893455</v>
      </c>
    </row>
    <row r="105" customFormat="false" ht="12.75" hidden="false" customHeight="false" outlineLevel="0" collapsed="false">
      <c r="A105" s="21" t="s">
        <v>16</v>
      </c>
      <c r="B105" s="21" t="n">
        <v>1</v>
      </c>
      <c r="C105" s="32" t="s">
        <v>111</v>
      </c>
      <c r="D105" s="89" t="n">
        <v>37316</v>
      </c>
      <c r="E105" s="90" t="n">
        <f aca="false">M105+Q105</f>
        <v>189062</v>
      </c>
      <c r="F105" s="90" t="n">
        <f aca="false">N105+R105</f>
        <v>535</v>
      </c>
      <c r="G105" s="24" t="n">
        <f aca="false">E105-F105</f>
        <v>188527</v>
      </c>
      <c r="H105" s="25" t="n">
        <f aca="false">IF(E105&lt;0,0,E105/(31*1500*24))</f>
        <v>0.169410394265233</v>
      </c>
      <c r="I105" s="91" t="n">
        <f aca="false">(O105+S105)/(P105+T105)</f>
        <v>0.940003062205348</v>
      </c>
      <c r="J105" s="27" t="n">
        <f aca="false">I105*(24*28)</f>
        <v>631.682057801994</v>
      </c>
      <c r="L105" s="26" t="n">
        <v>1</v>
      </c>
      <c r="M105" s="23" t="n">
        <v>189062</v>
      </c>
      <c r="N105" s="23" t="n">
        <v>535</v>
      </c>
      <c r="O105" s="23" t="n">
        <v>688.508333333333</v>
      </c>
      <c r="P105" s="23" t="n">
        <v>732.453287671233</v>
      </c>
    </row>
    <row r="106" customFormat="false" ht="12.75" hidden="false" customHeight="false" outlineLevel="0" collapsed="false">
      <c r="A106" s="21" t="s">
        <v>16</v>
      </c>
      <c r="B106" s="21" t="n">
        <v>1</v>
      </c>
      <c r="C106" s="32" t="s">
        <v>112</v>
      </c>
      <c r="D106" s="89" t="n">
        <v>37316</v>
      </c>
      <c r="E106" s="90" t="n">
        <f aca="false">M106+Q106</f>
        <v>145820</v>
      </c>
      <c r="F106" s="90" t="n">
        <f aca="false">N106+R106</f>
        <v>898</v>
      </c>
      <c r="G106" s="24" t="n">
        <f aca="false">E106-F106</f>
        <v>144922</v>
      </c>
      <c r="H106" s="25" t="n">
        <f aca="false">IF(E106&lt;0,0,E106/(31*1500*24))</f>
        <v>0.130663082437276</v>
      </c>
      <c r="I106" s="91" t="n">
        <f aca="false">(O106+S106)/(P106+T106)</f>
        <v>0.87580300779163</v>
      </c>
      <c r="J106" s="27" t="n">
        <f aca="false">I106*(24*28)</f>
        <v>588.539621235975</v>
      </c>
      <c r="L106" s="26" t="n">
        <v>1</v>
      </c>
      <c r="M106" s="23" t="n">
        <v>145820</v>
      </c>
      <c r="N106" s="23" t="n">
        <v>898</v>
      </c>
      <c r="O106" s="23" t="n">
        <v>641.559722222222</v>
      </c>
      <c r="P106" s="23" t="n">
        <v>732.538843226788</v>
      </c>
    </row>
    <row r="107" customFormat="false" ht="12.75" hidden="false" customHeight="false" outlineLevel="0" collapsed="false">
      <c r="A107" s="21" t="s">
        <v>16</v>
      </c>
      <c r="B107" s="21" t="n">
        <v>1</v>
      </c>
      <c r="C107" s="32" t="s">
        <v>113</v>
      </c>
      <c r="D107" s="89" t="n">
        <v>37316</v>
      </c>
      <c r="E107" s="90" t="n">
        <f aca="false">M107+Q107</f>
        <v>226951</v>
      </c>
      <c r="F107" s="90" t="n">
        <f aca="false">N107+R107</f>
        <v>426</v>
      </c>
      <c r="G107" s="24" t="n">
        <f aca="false">E107-F107</f>
        <v>226525</v>
      </c>
      <c r="H107" s="25" t="n">
        <f aca="false">IF(E107&lt;0,0,E107/(31*1500*24))</f>
        <v>0.203361111111111</v>
      </c>
      <c r="I107" s="91" t="n">
        <f aca="false">(O107+S107)/(P107+T107)</f>
        <v>0.955022092313909</v>
      </c>
      <c r="J107" s="27" t="n">
        <f aca="false">I107*(24*28)</f>
        <v>641.774846034947</v>
      </c>
      <c r="L107" s="26" t="n">
        <v>1</v>
      </c>
      <c r="M107" s="23" t="n">
        <v>226951</v>
      </c>
      <c r="N107" s="23" t="n">
        <v>426</v>
      </c>
      <c r="O107" s="23" t="n">
        <v>699.548333333333</v>
      </c>
      <c r="P107" s="23" t="n">
        <v>732.494398782344</v>
      </c>
    </row>
    <row r="108" customFormat="false" ht="12.75" hidden="false" customHeight="false" outlineLevel="0" collapsed="false">
      <c r="A108" s="21" t="s">
        <v>16</v>
      </c>
      <c r="B108" s="21" t="n">
        <v>1</v>
      </c>
      <c r="C108" s="32" t="s">
        <v>114</v>
      </c>
      <c r="D108" s="89" t="n">
        <v>37316</v>
      </c>
      <c r="E108" s="90" t="n">
        <f aca="false">M108+Q108</f>
        <v>201978</v>
      </c>
      <c r="F108" s="90" t="n">
        <f aca="false">N108+R108</f>
        <v>497</v>
      </c>
      <c r="G108" s="24" t="n">
        <f aca="false">E108-F108</f>
        <v>201481</v>
      </c>
      <c r="H108" s="25" t="n">
        <f aca="false">IF(E108&lt;0,0,E108/(31*1500*24))</f>
        <v>0.180983870967742</v>
      </c>
      <c r="I108" s="91" t="n">
        <f aca="false">(O108+S108)/(P108+T108)</f>
        <v>0.959585840783907</v>
      </c>
      <c r="J108" s="27" t="n">
        <f aca="false">I108*(24*28)</f>
        <v>644.841685006785</v>
      </c>
      <c r="L108" s="26" t="n">
        <v>1</v>
      </c>
      <c r="M108" s="23" t="n">
        <v>201978</v>
      </c>
      <c r="N108" s="23" t="n">
        <v>497</v>
      </c>
      <c r="O108" s="23" t="n">
        <v>703.0925</v>
      </c>
      <c r="P108" s="23" t="n">
        <v>732.704121004566</v>
      </c>
    </row>
    <row r="109" customFormat="false" ht="12.75" hidden="false" customHeight="false" outlineLevel="0" collapsed="false">
      <c r="A109" s="21" t="s">
        <v>16</v>
      </c>
      <c r="B109" s="21" t="n">
        <v>1</v>
      </c>
      <c r="C109" s="32" t="s">
        <v>115</v>
      </c>
      <c r="D109" s="89" t="n">
        <v>37316</v>
      </c>
      <c r="E109" s="90" t="n">
        <f aca="false">M109+Q109</f>
        <v>261583</v>
      </c>
      <c r="F109" s="90" t="n">
        <f aca="false">N109+R109</f>
        <v>129</v>
      </c>
      <c r="G109" s="24" t="n">
        <f aca="false">E109-F109</f>
        <v>261454</v>
      </c>
      <c r="H109" s="25" t="n">
        <f aca="false">IF(E109&lt;0,0,E109/(31*1500*24))</f>
        <v>0.234393369175627</v>
      </c>
      <c r="I109" s="91" t="n">
        <f aca="false">(O109+S109)/(P109+T109)</f>
        <v>0.988359688439828</v>
      </c>
      <c r="J109" s="27" t="n">
        <f aca="false">I109*(24*28)</f>
        <v>664.177710631564</v>
      </c>
      <c r="L109" s="26" t="n">
        <v>1</v>
      </c>
      <c r="M109" s="23" t="n">
        <v>261583</v>
      </c>
      <c r="N109" s="23" t="n">
        <v>129</v>
      </c>
      <c r="O109" s="23" t="n">
        <v>731.151388888889</v>
      </c>
      <c r="P109" s="23" t="n">
        <v>739.7624543379</v>
      </c>
    </row>
    <row r="110" customFormat="false" ht="12.75" hidden="false" customHeight="false" outlineLevel="0" collapsed="false">
      <c r="A110" s="21" t="s">
        <v>16</v>
      </c>
      <c r="B110" s="21" t="n">
        <v>1</v>
      </c>
      <c r="C110" s="32" t="s">
        <v>116</v>
      </c>
      <c r="D110" s="89" t="n">
        <v>37316</v>
      </c>
      <c r="E110" s="90" t="n">
        <f aca="false">M110+Q110</f>
        <v>242448</v>
      </c>
      <c r="F110" s="90" t="n">
        <f aca="false">N110+R110</f>
        <v>398</v>
      </c>
      <c r="G110" s="24" t="n">
        <f aca="false">E110-F110</f>
        <v>242050</v>
      </c>
      <c r="H110" s="25" t="n">
        <f aca="false">IF(E110&lt;0,0,E110/(31*1500*24))</f>
        <v>0.217247311827957</v>
      </c>
      <c r="I110" s="91" t="n">
        <f aca="false">(O110+S110)/(P110+T110)</f>
        <v>0.995907888023201</v>
      </c>
      <c r="J110" s="27" t="n">
        <f aca="false">I110*(24*28)</f>
        <v>669.250100751591</v>
      </c>
      <c r="L110" s="26" t="n">
        <v>1</v>
      </c>
      <c r="M110" s="23" t="n">
        <v>242448</v>
      </c>
      <c r="N110" s="23" t="n">
        <v>398</v>
      </c>
      <c r="O110" s="23" t="n">
        <v>732.472777777778</v>
      </c>
      <c r="P110" s="23" t="n">
        <v>735.4824543379</v>
      </c>
    </row>
    <row r="111" customFormat="false" ht="12.75" hidden="false" customHeight="false" outlineLevel="0" collapsed="false">
      <c r="A111" s="21" t="s">
        <v>16</v>
      </c>
      <c r="B111" s="21" t="n">
        <v>1</v>
      </c>
      <c r="C111" s="32" t="s">
        <v>117</v>
      </c>
      <c r="D111" s="89" t="n">
        <v>37316</v>
      </c>
      <c r="E111" s="90" t="n">
        <f aca="false">M111+Q111</f>
        <v>324963</v>
      </c>
      <c r="F111" s="90" t="n">
        <f aca="false">N111+R111</f>
        <v>1101</v>
      </c>
      <c r="G111" s="24" t="n">
        <f aca="false">E111-F111</f>
        <v>323862</v>
      </c>
      <c r="H111" s="25" t="n">
        <f aca="false">IF(E111&lt;0,0,E111/(31*1500*24))</f>
        <v>0.291185483870968</v>
      </c>
      <c r="I111" s="91" t="n">
        <f aca="false">(O111+S111)/(P111+T111)</f>
        <v>0.831646648662354</v>
      </c>
      <c r="J111" s="27" t="n">
        <f aca="false">I111*(24*28)</f>
        <v>558.866547901102</v>
      </c>
      <c r="L111" s="26" t="n">
        <v>1</v>
      </c>
      <c r="M111" s="23" t="n">
        <v>324963</v>
      </c>
      <c r="N111" s="23" t="n">
        <v>1101</v>
      </c>
      <c r="O111" s="23" t="n">
        <v>615.172222222222</v>
      </c>
      <c r="P111" s="23" t="n">
        <v>739.703843226788</v>
      </c>
    </row>
    <row r="112" customFormat="false" ht="12.75" hidden="false" customHeight="false" outlineLevel="0" collapsed="false">
      <c r="A112" s="21" t="s">
        <v>16</v>
      </c>
      <c r="B112" s="21" t="n">
        <v>1</v>
      </c>
      <c r="C112" s="32" t="s">
        <v>118</v>
      </c>
      <c r="D112" s="89" t="n">
        <v>37316</v>
      </c>
      <c r="E112" s="90" t="n">
        <f aca="false">M112+Q112</f>
        <v>319871</v>
      </c>
      <c r="F112" s="90" t="n">
        <f aca="false">N112+R112</f>
        <v>622</v>
      </c>
      <c r="G112" s="24" t="n">
        <f aca="false">E112-F112</f>
        <v>319249</v>
      </c>
      <c r="H112" s="25" t="n">
        <f aca="false">IF(E112&lt;0,0,E112/(31*1500*24))</f>
        <v>0.286622759856631</v>
      </c>
      <c r="I112" s="91" t="n">
        <f aca="false">(O112+S112)/(P112+T112)</f>
        <v>0.951957384410476</v>
      </c>
      <c r="J112" s="27" t="n">
        <f aca="false">I112*(24*28)</f>
        <v>639.71536232384</v>
      </c>
      <c r="L112" s="26" t="n">
        <v>1</v>
      </c>
      <c r="M112" s="23" t="n">
        <v>319871</v>
      </c>
      <c r="N112" s="23" t="n">
        <v>622</v>
      </c>
      <c r="O112" s="23" t="n">
        <v>697.272777777778</v>
      </c>
      <c r="P112" s="23" t="n">
        <v>732.462176560122</v>
      </c>
    </row>
    <row r="113" customFormat="false" ht="12.75" hidden="false" customHeight="false" outlineLevel="0" collapsed="false">
      <c r="A113" s="21" t="s">
        <v>16</v>
      </c>
      <c r="B113" s="21" t="n">
        <v>1</v>
      </c>
      <c r="C113" s="32" t="s">
        <v>119</v>
      </c>
      <c r="D113" s="89" t="n">
        <v>37316</v>
      </c>
      <c r="E113" s="90" t="n">
        <f aca="false">M113+Q113</f>
        <v>249225</v>
      </c>
      <c r="F113" s="90" t="n">
        <f aca="false">N113+R113</f>
        <v>453</v>
      </c>
      <c r="G113" s="24" t="n">
        <f aca="false">E113-F113</f>
        <v>248772</v>
      </c>
      <c r="H113" s="25" t="n">
        <f aca="false">IF(E113&lt;0,0,E113/(31*1500*24))</f>
        <v>0.223319892473118</v>
      </c>
      <c r="I113" s="91" t="n">
        <f aca="false">(O113+S113)/(P113+T113)</f>
        <v>0.995364654332222</v>
      </c>
      <c r="J113" s="27" t="n">
        <f aca="false">I113*(24*28)</f>
        <v>668.885047711253</v>
      </c>
      <c r="L113" s="26" t="n">
        <v>1</v>
      </c>
      <c r="M113" s="23" t="n">
        <v>249225</v>
      </c>
      <c r="N113" s="23" t="n">
        <v>453</v>
      </c>
      <c r="O113" s="23" t="n">
        <v>729.070555555556</v>
      </c>
      <c r="P113" s="23" t="n">
        <v>732.465787671233</v>
      </c>
    </row>
    <row r="114" customFormat="false" ht="12.75" hidden="false" customHeight="false" outlineLevel="0" collapsed="false">
      <c r="A114" s="21" t="s">
        <v>16</v>
      </c>
      <c r="B114" s="21" t="n">
        <v>1</v>
      </c>
      <c r="C114" s="32" t="s">
        <v>120</v>
      </c>
      <c r="D114" s="89" t="n">
        <v>37316</v>
      </c>
      <c r="E114" s="90" t="n">
        <f aca="false">M114+Q114</f>
        <v>158170</v>
      </c>
      <c r="F114" s="90" t="n">
        <f aca="false">N114+R114</f>
        <v>495</v>
      </c>
      <c r="G114" s="24" t="n">
        <f aca="false">E114-F114</f>
        <v>157675</v>
      </c>
      <c r="H114" s="25" t="n">
        <f aca="false">IF(E114&lt;0,0,E114/(31*1500*24))</f>
        <v>0.141729390681004</v>
      </c>
      <c r="I114" s="91" t="n">
        <f aca="false">(O114+S114)/(P114+T114)</f>
        <v>0.929257824142172</v>
      </c>
      <c r="J114" s="27" t="n">
        <f aca="false">I114*(24*28)</f>
        <v>624.461257823539</v>
      </c>
      <c r="L114" s="26" t="n">
        <v>1</v>
      </c>
      <c r="M114" s="23" t="n">
        <v>158170</v>
      </c>
      <c r="N114" s="23" t="n">
        <v>495</v>
      </c>
      <c r="O114" s="23" t="n">
        <v>680.326388888889</v>
      </c>
      <c r="P114" s="23" t="n">
        <v>732.118009893455</v>
      </c>
    </row>
    <row r="115" customFormat="false" ht="12.75" hidden="false" customHeight="false" outlineLevel="0" collapsed="false">
      <c r="A115" s="21" t="s">
        <v>16</v>
      </c>
      <c r="B115" s="21" t="n">
        <v>1</v>
      </c>
      <c r="C115" s="32" t="s">
        <v>121</v>
      </c>
      <c r="D115" s="89" t="n">
        <v>37316</v>
      </c>
      <c r="E115" s="90" t="n">
        <f aca="false">M115+Q115</f>
        <v>269100</v>
      </c>
      <c r="F115" s="90" t="n">
        <f aca="false">N115+R115</f>
        <v>335</v>
      </c>
      <c r="G115" s="24" t="n">
        <f aca="false">E115-F115</f>
        <v>268765</v>
      </c>
      <c r="H115" s="25" t="n">
        <f aca="false">IF(E115&lt;0,0,E115/(31*1500*24))</f>
        <v>0.241129032258065</v>
      </c>
      <c r="I115" s="91" t="n">
        <f aca="false">(O115+S115)/(P115+T115)</f>
        <v>0.999870866634614</v>
      </c>
      <c r="J115" s="27" t="n">
        <f aca="false">I115*(24*28)</f>
        <v>671.913222378461</v>
      </c>
      <c r="L115" s="26" t="n">
        <v>1</v>
      </c>
      <c r="M115" s="23" t="n">
        <v>269100</v>
      </c>
      <c r="N115" s="23" t="n">
        <v>335</v>
      </c>
      <c r="O115" s="23" t="n">
        <v>733.074166666667</v>
      </c>
      <c r="P115" s="23" t="n">
        <v>733.168843226788</v>
      </c>
    </row>
    <row r="116" customFormat="false" ht="12.75" hidden="false" customHeight="false" outlineLevel="0" collapsed="false">
      <c r="A116" s="21" t="s">
        <v>16</v>
      </c>
      <c r="B116" s="21" t="n">
        <v>1</v>
      </c>
      <c r="C116" s="32" t="s">
        <v>122</v>
      </c>
      <c r="D116" s="89" t="n">
        <v>37316</v>
      </c>
      <c r="E116" s="90" t="n">
        <f aca="false">M116+Q116</f>
        <v>199164</v>
      </c>
      <c r="F116" s="90" t="n">
        <f aca="false">N116+R116</f>
        <v>632</v>
      </c>
      <c r="G116" s="24" t="n">
        <f aca="false">E116-F116</f>
        <v>198532</v>
      </c>
      <c r="H116" s="25" t="n">
        <f aca="false">IF(E116&lt;0,0,E116/(31*1500*24))</f>
        <v>0.178462365591398</v>
      </c>
      <c r="I116" s="91" t="n">
        <f aca="false">(O116+S116)/(P116+T116)</f>
        <v>0.868731417760953</v>
      </c>
      <c r="J116" s="27" t="n">
        <f aca="false">I116*(24*28)</f>
        <v>583.787512735361</v>
      </c>
      <c r="L116" s="26" t="n">
        <v>1</v>
      </c>
      <c r="M116" s="23" t="n">
        <v>199164</v>
      </c>
      <c r="N116" s="23" t="n">
        <v>632</v>
      </c>
      <c r="O116" s="23" t="n">
        <v>621.081388888889</v>
      </c>
      <c r="P116" s="23" t="n">
        <v>714.929121004566</v>
      </c>
    </row>
    <row r="117" customFormat="false" ht="12.75" hidden="false" customHeight="false" outlineLevel="0" collapsed="false">
      <c r="A117" s="21" t="s">
        <v>16</v>
      </c>
      <c r="B117" s="21" t="n">
        <v>1</v>
      </c>
      <c r="C117" s="32" t="s">
        <v>123</v>
      </c>
      <c r="D117" s="89" t="n">
        <v>37316</v>
      </c>
      <c r="E117" s="90" t="n">
        <f aca="false">M117+Q117</f>
        <v>228391</v>
      </c>
      <c r="F117" s="90" t="n">
        <f aca="false">N117+R117</f>
        <v>566</v>
      </c>
      <c r="G117" s="24" t="n">
        <f aca="false">E117-F117</f>
        <v>227825</v>
      </c>
      <c r="H117" s="25" t="n">
        <f aca="false">IF(E117&lt;0,0,E117/(31*1500*24))</f>
        <v>0.204651433691756</v>
      </c>
      <c r="I117" s="91" t="n">
        <f aca="false">(O117+S117)/(P117+T117)</f>
        <v>0.9583237378805</v>
      </c>
      <c r="J117" s="27" t="n">
        <f aca="false">I117*(24*28)</f>
        <v>643.993551855696</v>
      </c>
      <c r="L117" s="26" t="n">
        <v>1</v>
      </c>
      <c r="M117" s="23" t="n">
        <v>228391</v>
      </c>
      <c r="N117" s="23" t="n">
        <v>566</v>
      </c>
      <c r="O117" s="23" t="n">
        <v>701.905277777778</v>
      </c>
      <c r="P117" s="23" t="n">
        <v>732.430232115677</v>
      </c>
    </row>
    <row r="118" customFormat="false" ht="12.75" hidden="false" customHeight="false" outlineLevel="0" collapsed="false">
      <c r="A118" s="21"/>
      <c r="B118" s="21"/>
      <c r="C118" s="32" t="s">
        <v>124</v>
      </c>
      <c r="D118" s="89" t="n">
        <v>37316</v>
      </c>
      <c r="E118" s="24" t="n">
        <f aca="false">SUM(E11:E117)</f>
        <v>26418146</v>
      </c>
      <c r="F118" s="24" t="n">
        <f aca="false">SUM(F11:F117)</f>
        <v>83024</v>
      </c>
      <c r="G118" s="24" t="n">
        <f aca="false">SUM(G11:G117)</f>
        <v>26335122</v>
      </c>
      <c r="H118" s="25" t="n">
        <f aca="false">AVERAGE(H11:H117)</f>
        <v>0.221235269487154</v>
      </c>
      <c r="I118" s="92" t="n">
        <f aca="false">AVERAGE(I11:I117)</f>
        <v>0.937521938977764</v>
      </c>
      <c r="J118" s="24" t="n">
        <f aca="false">SUM(J11:J117)</f>
        <v>67411.5775002571</v>
      </c>
    </row>
    <row r="119" customFormat="false" ht="12.75" hidden="false" customHeight="false" outlineLevel="0" collapsed="false">
      <c r="A119" s="34"/>
      <c r="B119" s="35"/>
      <c r="C119" s="36" t="s">
        <v>125</v>
      </c>
      <c r="D119" s="89" t="n">
        <v>37316</v>
      </c>
      <c r="E119" s="37" t="n">
        <f aca="false">0.02*E118</f>
        <v>528362.92</v>
      </c>
      <c r="F119" s="37" t="n">
        <f aca="false">0.02*F118</f>
        <v>1660.48</v>
      </c>
      <c r="G119" s="37" t="n">
        <f aca="false">0.02*G118</f>
        <v>526702.44</v>
      </c>
      <c r="H119" s="38"/>
      <c r="I119" s="93"/>
      <c r="J119" s="40"/>
    </row>
    <row r="120" customFormat="false" ht="12.75" hidden="false" customHeight="false" outlineLevel="0" collapsed="false">
      <c r="A120" s="34"/>
      <c r="B120" s="35"/>
      <c r="C120" s="32" t="s">
        <v>126</v>
      </c>
      <c r="D120" s="89" t="n">
        <v>37316</v>
      </c>
      <c r="E120" s="37" t="n">
        <f aca="false">E118-E119</f>
        <v>25889783.08</v>
      </c>
      <c r="F120" s="37" t="n">
        <f aca="false">F118-F119</f>
        <v>81363.52</v>
      </c>
      <c r="G120" s="37" t="n">
        <f aca="false">G118-G119</f>
        <v>25808419.56</v>
      </c>
      <c r="H120" s="38" t="n">
        <f aca="false">0.98*H118</f>
        <v>0.216810564097411</v>
      </c>
      <c r="I120" s="93" t="n">
        <f aca="false">I118</f>
        <v>0.937521938977764</v>
      </c>
      <c r="J120" s="40" t="n">
        <f aca="false">J118</f>
        <v>67411.5775002571</v>
      </c>
    </row>
    <row r="121" customFormat="false" ht="12.75" hidden="false" customHeight="false" outlineLevel="0" collapsed="false">
      <c r="A121" s="34"/>
      <c r="B121" s="35"/>
      <c r="C121" s="32" t="s">
        <v>126</v>
      </c>
      <c r="D121" s="22" t="s">
        <v>127</v>
      </c>
      <c r="E121" s="37" t="n">
        <f aca="false">E120+'0202'!E121</f>
        <v>72176541.36</v>
      </c>
      <c r="F121" s="37" t="n">
        <f aca="false">F120+'0202'!F121</f>
        <v>236404.42</v>
      </c>
      <c r="G121" s="37" t="n">
        <f aca="false">G120+'0202'!G121</f>
        <v>71940136.94</v>
      </c>
      <c r="H121" s="93" t="n">
        <f aca="false">AVERAGE(H120,'0102'!H120,'0202'!H120)</f>
        <v>0.208183841113121</v>
      </c>
      <c r="I121" s="93" t="n">
        <f aca="false">AVERAGE(I120,'0102'!I120,'0202'!I120)</f>
        <v>0.864904339183995</v>
      </c>
      <c r="J121" s="37" t="n">
        <f aca="false">J120+'0202'!J121</f>
        <v>188583.693678133</v>
      </c>
    </row>
    <row r="122" customFormat="false" ht="12.75" hidden="false" customHeight="false" outlineLevel="0" collapsed="false">
      <c r="A122" s="3"/>
      <c r="B122" s="3"/>
      <c r="C122" s="3"/>
      <c r="D122" s="43"/>
      <c r="E122" s="1"/>
      <c r="F122" s="1"/>
      <c r="G122" s="1"/>
      <c r="H122" s="6"/>
      <c r="I122" s="94"/>
      <c r="J122" s="6"/>
    </row>
    <row r="123" customFormat="false" ht="12.75" hidden="false" customHeight="false" outlineLevel="0" collapsed="false">
      <c r="A123" s="3" t="s">
        <v>128</v>
      </c>
      <c r="B123" s="3"/>
      <c r="C123" s="3"/>
      <c r="D123" s="43"/>
      <c r="E123" s="1"/>
      <c r="F123" s="1"/>
      <c r="G123" s="1"/>
      <c r="H123" s="6"/>
      <c r="I123" s="94"/>
      <c r="J123" s="3"/>
    </row>
    <row r="124" customFormat="false" ht="12.75" hidden="false" customHeight="false" outlineLevel="0" collapsed="false">
      <c r="A124" s="3" t="s">
        <v>176</v>
      </c>
      <c r="B124" s="3"/>
      <c r="C124" s="3"/>
      <c r="D124" s="43"/>
      <c r="E124" s="1"/>
      <c r="F124" s="1"/>
      <c r="G124" s="1"/>
      <c r="H124" s="6"/>
      <c r="I124" s="94"/>
      <c r="J124" s="6"/>
    </row>
    <row r="125" customFormat="false" ht="12.75" hidden="false" customHeight="false" outlineLevel="0" collapsed="false">
      <c r="A125" s="3" t="s">
        <v>177</v>
      </c>
      <c r="B125" s="3"/>
      <c r="C125" s="3"/>
      <c r="D125" s="4"/>
      <c r="E125" s="1"/>
      <c r="F125" s="1"/>
      <c r="G125" s="1"/>
      <c r="H125" s="6"/>
      <c r="I125" s="84"/>
      <c r="J125" s="6"/>
    </row>
    <row r="126" customFormat="false" ht="12.75" hidden="false" customHeight="false" outlineLevel="0" collapsed="false">
      <c r="I126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2001-05-01T09:35:08Z</dcterms:created>
  <dc:creator>Dave Sweet</dc:creator>
  <dc:description/>
  <dc:language>en-US</dc:language>
  <cp:lastModifiedBy>Mark-Walker</cp:lastModifiedBy>
  <cp:lastPrinted>2002-03-29T18:22:25Z</cp:lastPrinted>
  <cp:revision>0</cp:revision>
  <dc:subject/>
  <dc:title/>
</cp:coreProperties>
</file>