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F-1 Variable Rate" sheetId="2" state="visible" r:id="rId4"/>
    <sheet name="Fuel Rates" sheetId="3" state="visible" r:id="rId5"/>
    <sheet name="Receipt Volume Adj." sheetId="4" state="visible" r:id="rId6"/>
  </sheets>
  <definedNames>
    <definedName function="false" hidden="false" localSheetId="2" name="_xlnm.Print_Area" vbProcedure="false">'Fuel Rates'!$A$1:$L$13</definedName>
    <definedName function="false" hidden="false" localSheetId="0" name="_xlnm.Print_Area" vbProcedure="false">Summary!$A$1:$N$42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<sst xmlns="http://schemas.openxmlformats.org/spreadsheetml/2006/main" count="89" uniqueCount="62">
  <si>
    <t xml:space="preserve">Enron North America</t>
  </si>
  <si>
    <t xml:space="preserve">Citizens Utilities Company Reconciliation</t>
  </si>
  <si>
    <t xml:space="preserve">Colorado Gas Division</t>
  </si>
  <si>
    <t xml:space="preserve">Sitara Deal</t>
  </si>
  <si>
    <t xml:space="preserve">Term</t>
  </si>
  <si>
    <t xml:space="preserve">10/2000 - 9/2001</t>
  </si>
  <si>
    <t xml:space="preserve">Location</t>
  </si>
  <si>
    <t xml:space="preserve">CIG/South of DJ Basin/991008000</t>
  </si>
  <si>
    <t xml:space="preserve">Delivery Settlement</t>
  </si>
  <si>
    <t xml:space="preserve">Fuel</t>
  </si>
  <si>
    <t xml:space="preserve">CIG</t>
  </si>
  <si>
    <t xml:space="preserve">Adj.</t>
  </si>
  <si>
    <t xml:space="preserve">TF-1</t>
  </si>
  <si>
    <t xml:space="preserve">Deliverd</t>
  </si>
  <si>
    <t xml:space="preserve">Capacity</t>
  </si>
  <si>
    <t xml:space="preserve">Refund</t>
  </si>
  <si>
    <t xml:space="preserve">Month/Year</t>
  </si>
  <si>
    <t xml:space="preserve">Invoice No.</t>
  </si>
  <si>
    <t xml:space="preserve">Volume</t>
  </si>
  <si>
    <t xml:space="preserve">CIG,RM</t>
  </si>
  <si>
    <t xml:space="preserve">Premium</t>
  </si>
  <si>
    <t xml:space="preserve">Total</t>
  </si>
  <si>
    <t xml:space="preserve">Fuel Rate</t>
  </si>
  <si>
    <t xml:space="preserve">Price</t>
  </si>
  <si>
    <t xml:space="preserve">Var. Charge</t>
  </si>
  <si>
    <t xml:space="preserve">Release</t>
  </si>
  <si>
    <t xml:space="preserve">Amount</t>
  </si>
  <si>
    <t xml:space="preserve">20185SA</t>
  </si>
  <si>
    <t xml:space="preserve">21704SA</t>
  </si>
  <si>
    <t xml:space="preserve">22977SA</t>
  </si>
  <si>
    <t xml:space="preserve">24079SA</t>
  </si>
  <si>
    <t xml:space="preserve">25823SA</t>
  </si>
  <si>
    <t xml:space="preserve">26984SA</t>
  </si>
  <si>
    <t xml:space="preserve">28373SA</t>
  </si>
  <si>
    <t xml:space="preserve">29933SA</t>
  </si>
  <si>
    <t xml:space="preserve">  Total</t>
  </si>
  <si>
    <t xml:space="preserve">Total Due Citizens</t>
  </si>
  <si>
    <t xml:space="preserve">Gross Receipt Settlement</t>
  </si>
  <si>
    <t xml:space="preserve">Receipt Volume Adj.</t>
  </si>
  <si>
    <t xml:space="preserve">Purchase Cost Adjustment</t>
  </si>
  <si>
    <t xml:space="preserve">North </t>
  </si>
  <si>
    <t xml:space="preserve">South</t>
  </si>
  <si>
    <t xml:space="preserve">Total Due Enron</t>
  </si>
  <si>
    <t xml:space="preserve">Net Total Due Citizens</t>
  </si>
  <si>
    <t xml:space="preserve">Colorado Interstate Gas Company</t>
  </si>
  <si>
    <t xml:space="preserve">TF-1 Transportation Service</t>
  </si>
  <si>
    <t xml:space="preserve">Variable Commodity Rate</t>
  </si>
  <si>
    <t xml:space="preserve">Commodity</t>
  </si>
  <si>
    <t xml:space="preserve">Gas Quality Surcharge</t>
  </si>
  <si>
    <t xml:space="preserve">Annual Charge Adj.</t>
  </si>
  <si>
    <t xml:space="preserve">Hourly Flexibility</t>
  </si>
  <si>
    <t xml:space="preserve">GRI</t>
  </si>
  <si>
    <t xml:space="preserve">    Total </t>
  </si>
  <si>
    <t xml:space="preserve">Fuel &amp; L&amp;U Rates</t>
  </si>
  <si>
    <t xml:space="preserve">L&amp;U</t>
  </si>
  <si>
    <t xml:space="preserve">Citizens Gross Receipts Adjustment</t>
  </si>
  <si>
    <t xml:space="preserve">Deliveries Sourece</t>
  </si>
  <si>
    <t xml:space="preserve">Gross Up For Fuel &amp; L&amp;U</t>
  </si>
  <si>
    <t xml:space="preserve">Actual Receipt Invoiced</t>
  </si>
  <si>
    <t xml:space="preserve">Norht</t>
  </si>
  <si>
    <t xml:space="preserve">Rate</t>
  </si>
  <si>
    <t xml:space="preserve">North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</si>
</sst>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#,##0_);[RED]\(#,##0\)"/>
    <numFmt numFmtId="166" formatCode="\$#,##0.00_);[RED]&quot;($&quot;#,##0.00\)"/>
    <numFmt numFmtId="167" formatCode="[$-409]d\-mmm\-yy"/>
    <numFmt numFmtId="168" formatCode="[$-409]mmm\-yy"/>
    <numFmt numFmtId="169" formatCode="_(\$* #,##0.00_);_(\$* \(#,##0.00\);_(\$* \-??_);_(@_)"/>
    <numFmt numFmtId="170" formatCode="0.00%"/>
    <numFmt numFmtId="171" formatCode="_(\$* #,##0.0000_);_(\$* \(#,##0.0000\);_(\$* \-??_);_(@_)"/>
    <numFmt numFmtId="172" formatCode="_(* #,##0.00_);_(* \(#,##0.00\);_(* \-??_);_(@_)"/>
    <numFmt numFmtId="173" formatCode="_(* #,##0_);_(* \(#,##0\);_(* \-??_);_(@_)"/>
    <numFmt numFmtId="174" formatCode="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56"/>
    <col collapsed="false" customWidth="true" hidden="false" outlineLevel="0" max="2" min="2" style="0" width="11.42"/>
    <col collapsed="false" customWidth="true" hidden="false" outlineLevel="0" max="3" min="3" style="2" width="9.28"/>
    <col collapsed="false" customWidth="true" hidden="false" outlineLevel="0" max="8" min="4" style="0" width="9.28"/>
    <col collapsed="false" customWidth="true" hidden="false" outlineLevel="0" max="12" min="9" style="0" width="12.56"/>
    <col collapsed="false" customWidth="true" hidden="false" outlineLevel="0" max="13" min="13" style="3" width="14.14"/>
  </cols>
  <sheetData>
    <row r="1" customFormat="false" ht="12.75" hidden="false" customHeight="false" outlineLevel="0" collapsed="false">
      <c r="A1" s="4" t="s">
        <v>0</v>
      </c>
    </row>
    <row r="2" customFormat="false" ht="12.75" hidden="false" customHeight="false" outlineLevel="0" collapsed="false">
      <c r="A2" s="4" t="s">
        <v>1</v>
      </c>
    </row>
    <row r="3" customFormat="false" ht="12.75" hidden="false" customHeight="false" outlineLevel="0" collapsed="false">
      <c r="A3" s="4" t="s">
        <v>2</v>
      </c>
    </row>
    <row r="4" customFormat="false" ht="12.75" hidden="false" customHeight="false" outlineLevel="0" collapsed="false">
      <c r="A4" s="5" t="n">
        <v>37174</v>
      </c>
    </row>
    <row r="7" customFormat="false" ht="12.75" hidden="false" customHeight="false" outlineLevel="0" collapsed="false">
      <c r="A7" s="4" t="s">
        <v>3</v>
      </c>
      <c r="B7" s="1" t="n">
        <v>417568</v>
      </c>
    </row>
    <row r="8" customFormat="false" ht="12.75" hidden="false" customHeight="false" outlineLevel="0" collapsed="false">
      <c r="A8" s="4" t="s">
        <v>4</v>
      </c>
      <c r="B8" s="0" t="s">
        <v>5</v>
      </c>
    </row>
    <row r="9" customFormat="false" ht="12.75" hidden="false" customHeight="false" outlineLevel="0" collapsed="false">
      <c r="A9" s="4" t="s">
        <v>6</v>
      </c>
      <c r="B9" s="0" t="s">
        <v>7</v>
      </c>
    </row>
    <row r="10" customFormat="false" ht="12.75" hidden="false" customHeight="false" outlineLevel="0" collapsed="false">
      <c r="A10" s="4"/>
    </row>
    <row r="11" customFormat="false" ht="12.75" hidden="false" customHeight="false" outlineLevel="0" collapsed="false">
      <c r="C11" s="6" t="s">
        <v>8</v>
      </c>
      <c r="H11" s="7" t="s">
        <v>9</v>
      </c>
      <c r="I11" s="7" t="s">
        <v>10</v>
      </c>
      <c r="J11" s="7"/>
      <c r="K11" s="7"/>
      <c r="L11" s="7"/>
    </row>
    <row r="12" customFormat="false" ht="12.75" hidden="false" customHeight="false" outlineLevel="0" collapsed="false">
      <c r="C12" s="6"/>
      <c r="G12" s="7" t="s">
        <v>10</v>
      </c>
      <c r="H12" s="7" t="s">
        <v>11</v>
      </c>
      <c r="I12" s="7" t="s">
        <v>12</v>
      </c>
      <c r="J12" s="7" t="s">
        <v>13</v>
      </c>
      <c r="K12" s="7" t="s">
        <v>14</v>
      </c>
      <c r="L12" s="7" t="s">
        <v>15</v>
      </c>
    </row>
    <row r="13" customFormat="false" ht="12.75" hidden="false" customHeight="false" outlineLevel="0" collapsed="false">
      <c r="A13" s="4" t="s">
        <v>16</v>
      </c>
      <c r="B13" s="8" t="s">
        <v>17</v>
      </c>
      <c r="C13" s="6" t="s">
        <v>18</v>
      </c>
      <c r="D13" s="8" t="s">
        <v>19</v>
      </c>
      <c r="E13" s="8" t="s">
        <v>20</v>
      </c>
      <c r="F13" s="8" t="s">
        <v>21</v>
      </c>
      <c r="G13" s="8" t="s">
        <v>22</v>
      </c>
      <c r="H13" s="7" t="s">
        <v>23</v>
      </c>
      <c r="I13" s="7" t="s">
        <v>24</v>
      </c>
      <c r="J13" s="7" t="s">
        <v>23</v>
      </c>
      <c r="K13" s="7" t="s">
        <v>25</v>
      </c>
      <c r="L13" s="7" t="s">
        <v>23</v>
      </c>
      <c r="M13" s="9" t="s">
        <v>26</v>
      </c>
    </row>
    <row r="14" customFormat="false" ht="12.75" hidden="false" customHeight="false" outlineLevel="0" collapsed="false">
      <c r="A14" s="10" t="n">
        <v>36861</v>
      </c>
      <c r="B14" s="11" t="s">
        <v>27</v>
      </c>
      <c r="C14" s="2" t="n">
        <v>4240</v>
      </c>
      <c r="D14" s="0" t="n">
        <v>5.95</v>
      </c>
      <c r="E14" s="12" t="n">
        <v>0.01</v>
      </c>
      <c r="F14" s="12" t="n">
        <f aca="false">D14+E14</f>
        <v>5.96</v>
      </c>
      <c r="G14" s="13" t="n">
        <v>0.0337</v>
      </c>
      <c r="H14" s="14" t="n">
        <f aca="false">ROUND(F14/(1-G14),4)</f>
        <v>6.1679</v>
      </c>
      <c r="I14" s="14" t="n">
        <v>0.0684</v>
      </c>
      <c r="J14" s="14" t="n">
        <f aca="false">H14+I14</f>
        <v>6.2363</v>
      </c>
      <c r="K14" s="14" t="n">
        <v>0.06</v>
      </c>
      <c r="L14" s="14" t="n">
        <f aca="false">J14+K14</f>
        <v>6.2963</v>
      </c>
      <c r="M14" s="3" t="n">
        <f aca="false">ROUND(C14*L14,2)</f>
        <v>26696.31</v>
      </c>
    </row>
    <row r="15" customFormat="false" ht="12.75" hidden="false" customHeight="false" outlineLevel="0" collapsed="false">
      <c r="A15" s="10" t="n">
        <v>36892</v>
      </c>
      <c r="B15" s="11" t="s">
        <v>28</v>
      </c>
      <c r="C15" s="2" t="n">
        <v>5983</v>
      </c>
      <c r="D15" s="0" t="n">
        <v>8.63</v>
      </c>
      <c r="E15" s="12" t="n">
        <v>0.01</v>
      </c>
      <c r="F15" s="12" t="n">
        <f aca="false">D15+E15</f>
        <v>8.64</v>
      </c>
      <c r="G15" s="13" t="n">
        <v>0.0337</v>
      </c>
      <c r="H15" s="14" t="n">
        <f aca="false">ROUND(F15/(1-G15),4)</f>
        <v>8.9413</v>
      </c>
      <c r="I15" s="14" t="n">
        <v>0.0682</v>
      </c>
      <c r="J15" s="14" t="n">
        <f aca="false">H15+I15</f>
        <v>9.0095</v>
      </c>
      <c r="K15" s="14" t="n">
        <v>0.06</v>
      </c>
      <c r="L15" s="14" t="n">
        <f aca="false">J15+K15</f>
        <v>9.0695</v>
      </c>
      <c r="M15" s="3" t="n">
        <f aca="false">ROUND(C15*L15,2)</f>
        <v>54262.82</v>
      </c>
    </row>
    <row r="16" customFormat="false" ht="12.75" hidden="false" customHeight="false" outlineLevel="0" collapsed="false">
      <c r="A16" s="10" t="n">
        <v>36923</v>
      </c>
      <c r="B16" s="11" t="s">
        <v>29</v>
      </c>
      <c r="C16" s="2" t="n">
        <v>5404</v>
      </c>
      <c r="D16" s="0" t="n">
        <v>6.31</v>
      </c>
      <c r="E16" s="12" t="n">
        <v>0.01</v>
      </c>
      <c r="F16" s="12" t="n">
        <f aca="false">D16+E16</f>
        <v>6.32</v>
      </c>
      <c r="G16" s="13" t="n">
        <v>0.0337</v>
      </c>
      <c r="H16" s="14" t="n">
        <f aca="false">ROUND(F16/(1-G16),4)</f>
        <v>6.5404</v>
      </c>
      <c r="I16" s="14" t="n">
        <v>0.0682</v>
      </c>
      <c r="J16" s="14" t="n">
        <f aca="false">H16+I16</f>
        <v>6.6086</v>
      </c>
      <c r="K16" s="14" t="n">
        <v>0.06</v>
      </c>
      <c r="L16" s="14" t="n">
        <f aca="false">J16+K16</f>
        <v>6.6686</v>
      </c>
      <c r="M16" s="3" t="n">
        <f aca="false">ROUND(C16*L16,2)</f>
        <v>36037.11</v>
      </c>
    </row>
    <row r="17" customFormat="false" ht="12.75" hidden="false" customHeight="false" outlineLevel="0" collapsed="false">
      <c r="A17" s="10" t="n">
        <v>36951</v>
      </c>
      <c r="B17" s="11" t="s">
        <v>30</v>
      </c>
      <c r="C17" s="2" t="n">
        <v>4371</v>
      </c>
      <c r="D17" s="0" t="n">
        <v>4.72</v>
      </c>
      <c r="E17" s="12" t="n">
        <v>0.01</v>
      </c>
      <c r="F17" s="12" t="n">
        <f aca="false">D17+E17</f>
        <v>4.73</v>
      </c>
      <c r="G17" s="13" t="n">
        <v>0.0337</v>
      </c>
      <c r="H17" s="14" t="n">
        <f aca="false">ROUND(F17/(1-G17),4)</f>
        <v>4.895</v>
      </c>
      <c r="I17" s="14" t="n">
        <v>0.0682</v>
      </c>
      <c r="J17" s="14" t="n">
        <f aca="false">H17+I17</f>
        <v>4.9632</v>
      </c>
      <c r="K17" s="14" t="n">
        <v>0.06</v>
      </c>
      <c r="L17" s="14" t="n">
        <f aca="false">J17+K17</f>
        <v>5.0232</v>
      </c>
      <c r="M17" s="3" t="n">
        <f aca="false">ROUND(C17*L17,2)</f>
        <v>21956.41</v>
      </c>
    </row>
    <row r="18" customFormat="false" ht="12.75" hidden="false" customHeight="false" outlineLevel="0" collapsed="false">
      <c r="A18" s="10" t="n">
        <v>36982</v>
      </c>
      <c r="B18" s="11" t="s">
        <v>31</v>
      </c>
      <c r="C18" s="2" t="n">
        <v>3720</v>
      </c>
      <c r="D18" s="0" t="n">
        <v>4.49</v>
      </c>
      <c r="E18" s="12" t="n">
        <v>0.01</v>
      </c>
      <c r="F18" s="12" t="n">
        <f aca="false">D18+E18</f>
        <v>4.5</v>
      </c>
      <c r="G18" s="13" t="n">
        <v>0.0366</v>
      </c>
      <c r="H18" s="14" t="n">
        <f aca="false">ROUND(F18/(1-G18),4)</f>
        <v>4.671</v>
      </c>
      <c r="I18" s="14" t="n">
        <v>0.0682</v>
      </c>
      <c r="J18" s="14" t="n">
        <f aca="false">H18+I18</f>
        <v>4.7392</v>
      </c>
      <c r="K18" s="14" t="n">
        <v>0.06</v>
      </c>
      <c r="L18" s="14" t="n">
        <f aca="false">J18+K18</f>
        <v>4.7992</v>
      </c>
      <c r="M18" s="3" t="n">
        <f aca="false">ROUND(C18*L18,2)</f>
        <v>17853.02</v>
      </c>
    </row>
    <row r="19" customFormat="false" ht="12.75" hidden="false" customHeight="false" outlineLevel="0" collapsed="false">
      <c r="A19" s="10" t="n">
        <v>37012</v>
      </c>
      <c r="B19" s="11" t="s">
        <v>32</v>
      </c>
      <c r="C19" s="2" t="n">
        <v>4805</v>
      </c>
      <c r="D19" s="0" t="n">
        <v>3.91</v>
      </c>
      <c r="E19" s="12" t="n">
        <v>0.01</v>
      </c>
      <c r="F19" s="12" t="n">
        <f aca="false">D19+E19</f>
        <v>3.92</v>
      </c>
      <c r="G19" s="13" t="n">
        <v>0.0366</v>
      </c>
      <c r="H19" s="14" t="n">
        <f aca="false">ROUND(F19/(1-G19),4)</f>
        <v>4.0689</v>
      </c>
      <c r="I19" s="14" t="n">
        <v>0.0682</v>
      </c>
      <c r="J19" s="14" t="n">
        <f aca="false">H19+I19</f>
        <v>4.1371</v>
      </c>
      <c r="K19" s="14" t="n">
        <v>0.06</v>
      </c>
      <c r="L19" s="14" t="n">
        <f aca="false">J19+K19</f>
        <v>4.1971</v>
      </c>
      <c r="M19" s="3" t="n">
        <f aca="false">ROUND(C19*L19,2)</f>
        <v>20167.07</v>
      </c>
    </row>
    <row r="20" customFormat="false" ht="12.75" hidden="false" customHeight="false" outlineLevel="0" collapsed="false">
      <c r="A20" s="10" t="n">
        <v>37043</v>
      </c>
      <c r="B20" s="11" t="s">
        <v>33</v>
      </c>
      <c r="C20" s="2" t="n">
        <v>4640</v>
      </c>
      <c r="D20" s="0" t="n">
        <v>2.43</v>
      </c>
      <c r="E20" s="12" t="n">
        <v>0.01</v>
      </c>
      <c r="F20" s="12" t="n">
        <f aca="false">D20+E20</f>
        <v>2.44</v>
      </c>
      <c r="G20" s="13" t="n">
        <v>0.0366</v>
      </c>
      <c r="H20" s="14" t="n">
        <f aca="false">ROUND(F20/(1-G20),4)</f>
        <v>2.5327</v>
      </c>
      <c r="I20" s="14" t="n">
        <v>0.0682</v>
      </c>
      <c r="J20" s="14" t="n">
        <f aca="false">H20+I20</f>
        <v>2.6009</v>
      </c>
      <c r="K20" s="14" t="n">
        <v>0.06</v>
      </c>
      <c r="L20" s="14" t="n">
        <f aca="false">J20+K20</f>
        <v>2.6609</v>
      </c>
      <c r="M20" s="3" t="n">
        <f aca="false">ROUND(C20*L20,2)</f>
        <v>12346.58</v>
      </c>
    </row>
    <row r="21" customFormat="false" ht="12.75" hidden="false" customHeight="false" outlineLevel="0" collapsed="false">
      <c r="A21" s="10" t="n">
        <v>37073</v>
      </c>
      <c r="B21" s="11" t="s">
        <v>34</v>
      </c>
      <c r="C21" s="15" t="n">
        <v>4805</v>
      </c>
      <c r="D21" s="16" t="n">
        <v>1.75</v>
      </c>
      <c r="E21" s="17" t="n">
        <v>0.01</v>
      </c>
      <c r="F21" s="17" t="n">
        <f aca="false">D21+E21</f>
        <v>1.76</v>
      </c>
      <c r="G21" s="13" t="n">
        <v>0.0366</v>
      </c>
      <c r="H21" s="18" t="n">
        <f aca="false">ROUND(F21/(1-G21),4)</f>
        <v>1.8269</v>
      </c>
      <c r="I21" s="18" t="n">
        <v>0.0682</v>
      </c>
      <c r="J21" s="18" t="n">
        <f aca="false">H21+I21</f>
        <v>1.8951</v>
      </c>
      <c r="K21" s="18" t="n">
        <v>0.06</v>
      </c>
      <c r="L21" s="18" t="n">
        <f aca="false">J21+K21</f>
        <v>1.9551</v>
      </c>
      <c r="M21" s="19" t="n">
        <f aca="false">ROUND(C21*L21,2)</f>
        <v>9394.26</v>
      </c>
    </row>
    <row r="22" customFormat="false" ht="12.75" hidden="false" customHeight="false" outlineLevel="0" collapsed="false">
      <c r="A22" s="10" t="s">
        <v>35</v>
      </c>
      <c r="B22" s="20"/>
      <c r="C22" s="2" t="n">
        <f aca="false">SUM(C14:C21)</f>
        <v>37968</v>
      </c>
      <c r="D22" s="20"/>
      <c r="E22" s="20"/>
      <c r="F22" s="20"/>
      <c r="G22" s="20"/>
      <c r="H22" s="20"/>
      <c r="I22" s="20"/>
      <c r="J22" s="20"/>
      <c r="K22" s="20"/>
      <c r="L22" s="20"/>
      <c r="M22" s="3" t="n">
        <f aca="false">SUM(M14:M21)</f>
        <v>198713.58</v>
      </c>
    </row>
    <row r="23" customFormat="false" ht="12.75" hidden="false" customHeight="false" outlineLevel="0" collapsed="false">
      <c r="A23" s="10"/>
    </row>
    <row r="24" customFormat="false" ht="12.75" hidden="false" customHeight="false" outlineLevel="0" collapsed="false">
      <c r="A24" s="10"/>
      <c r="K24" s="21" t="s">
        <v>36</v>
      </c>
      <c r="L24" s="22"/>
      <c r="M24" s="23" t="n">
        <f aca="false">M22</f>
        <v>198713.58</v>
      </c>
    </row>
    <row r="25" customFormat="false" ht="12.75" hidden="false" customHeight="false" outlineLevel="0" collapsed="false">
      <c r="A25" s="10"/>
      <c r="K25" s="21"/>
      <c r="L25" s="22"/>
      <c r="M25" s="23"/>
    </row>
    <row r="26" customFormat="false" ht="12.75" hidden="false" customHeight="false" outlineLevel="0" collapsed="false">
      <c r="A26" s="10"/>
      <c r="C26" s="8" t="s">
        <v>37</v>
      </c>
      <c r="K26" s="21"/>
      <c r="L26" s="22"/>
      <c r="M26" s="23"/>
    </row>
    <row r="27" customFormat="false" ht="12.75" hidden="false" customHeight="false" outlineLevel="0" collapsed="false">
      <c r="A27" s="10"/>
      <c r="F27" s="24" t="s">
        <v>38</v>
      </c>
      <c r="G27" s="24"/>
      <c r="H27" s="24"/>
      <c r="I27" s="24" t="s">
        <v>23</v>
      </c>
      <c r="J27" s="24"/>
      <c r="K27" s="25" t="s">
        <v>39</v>
      </c>
      <c r="L27" s="7"/>
      <c r="M27" s="7"/>
    </row>
    <row r="28" customFormat="false" ht="12.75" hidden="false" customHeight="false" outlineLevel="0" collapsed="false">
      <c r="A28" s="10"/>
      <c r="F28" s="7" t="s">
        <v>40</v>
      </c>
      <c r="G28" s="7" t="s">
        <v>41</v>
      </c>
      <c r="H28" s="7" t="s">
        <v>21</v>
      </c>
      <c r="I28" s="7" t="s">
        <v>40</v>
      </c>
      <c r="J28" s="7" t="s">
        <v>41</v>
      </c>
      <c r="K28" s="7" t="s">
        <v>40</v>
      </c>
      <c r="L28" s="7" t="s">
        <v>41</v>
      </c>
      <c r="M28" s="7" t="s">
        <v>21</v>
      </c>
    </row>
    <row r="29" customFormat="false" ht="12.75" hidden="false" customHeight="false" outlineLevel="0" collapsed="false">
      <c r="A29" s="10" t="n">
        <v>36951</v>
      </c>
      <c r="B29" s="20"/>
      <c r="C29" s="26"/>
      <c r="D29" s="20"/>
      <c r="E29" s="20"/>
      <c r="F29" s="0" t="n">
        <f aca="false">'Receipt Volume Adj.'!M8</f>
        <v>1043</v>
      </c>
      <c r="G29" s="0" t="n">
        <f aca="false">'Receipt Volume Adj.'!N8</f>
        <v>0</v>
      </c>
      <c r="H29" s="0" t="n">
        <f aca="false">F29+G29</f>
        <v>1043</v>
      </c>
      <c r="I29" s="14" t="n">
        <v>4.73</v>
      </c>
      <c r="J29" s="14" t="n">
        <v>4.82</v>
      </c>
      <c r="K29" s="12" t="n">
        <f aca="false">ROUND(F29*I29,2)</f>
        <v>4933.39</v>
      </c>
      <c r="L29" s="12" t="n">
        <f aca="false">ROUND(G29*J29,2)</f>
        <v>0</v>
      </c>
      <c r="M29" s="12" t="n">
        <f aca="false">K29+L29</f>
        <v>4933.39</v>
      </c>
    </row>
    <row r="30" customFormat="false" ht="12.75" hidden="false" customHeight="false" outlineLevel="0" collapsed="false">
      <c r="A30" s="10" t="n">
        <v>36982</v>
      </c>
      <c r="B30" s="20"/>
      <c r="C30" s="26"/>
      <c r="D30" s="20"/>
      <c r="E30" s="20"/>
      <c r="F30" s="0" t="n">
        <f aca="false">'Receipt Volume Adj.'!M9</f>
        <v>328</v>
      </c>
      <c r="G30" s="0" t="n">
        <f aca="false">'Receipt Volume Adj.'!N9</f>
        <v>0</v>
      </c>
      <c r="H30" s="0" t="n">
        <f aca="false">F30+G30</f>
        <v>328</v>
      </c>
      <c r="I30" s="14" t="n">
        <v>4.5</v>
      </c>
      <c r="J30" s="14" t="n">
        <v>4.59</v>
      </c>
      <c r="K30" s="12" t="n">
        <f aca="false">ROUND(F30*I30,2)</f>
        <v>1476</v>
      </c>
      <c r="L30" s="12" t="n">
        <f aca="false">ROUND(G30*J30,2)</f>
        <v>0</v>
      </c>
      <c r="M30" s="12" t="n">
        <f aca="false">K30+L30</f>
        <v>1476</v>
      </c>
    </row>
    <row r="31" customFormat="false" ht="12.75" hidden="false" customHeight="false" outlineLevel="0" collapsed="false">
      <c r="A31" s="10" t="n">
        <v>37012</v>
      </c>
      <c r="B31" s="20"/>
      <c r="C31" s="26"/>
      <c r="D31" s="20"/>
      <c r="E31" s="20"/>
      <c r="F31" s="0" t="n">
        <f aca="false">'Receipt Volume Adj.'!M10</f>
        <v>821</v>
      </c>
      <c r="G31" s="0" t="n">
        <f aca="false">'Receipt Volume Adj.'!N10</f>
        <v>91</v>
      </c>
      <c r="H31" s="0" t="n">
        <f aca="false">F31+G31</f>
        <v>912</v>
      </c>
      <c r="I31" s="14" t="n">
        <v>3.92</v>
      </c>
      <c r="J31" s="14" t="n">
        <v>4.01</v>
      </c>
      <c r="K31" s="12" t="n">
        <f aca="false">ROUND(F31*I31,2)</f>
        <v>3218.32</v>
      </c>
      <c r="L31" s="12" t="n">
        <f aca="false">ROUND(G31*J31,2)</f>
        <v>364.91</v>
      </c>
      <c r="M31" s="12" t="n">
        <f aca="false">K31+L31</f>
        <v>3583.23</v>
      </c>
    </row>
    <row r="32" customFormat="false" ht="12.75" hidden="false" customHeight="false" outlineLevel="0" collapsed="false">
      <c r="A32" s="10" t="n">
        <v>37043</v>
      </c>
      <c r="B32" s="20"/>
      <c r="C32" s="26"/>
      <c r="D32" s="20"/>
      <c r="E32" s="20"/>
      <c r="F32" s="0" t="n">
        <f aca="false">'Receipt Volume Adj.'!M11</f>
        <v>883</v>
      </c>
      <c r="G32" s="0" t="n">
        <f aca="false">'Receipt Volume Adj.'!N11</f>
        <v>0</v>
      </c>
      <c r="H32" s="0" t="n">
        <f aca="false">F32+G32</f>
        <v>883</v>
      </c>
      <c r="I32" s="14" t="n">
        <v>2.44</v>
      </c>
      <c r="J32" s="14" t="n">
        <v>2.53</v>
      </c>
      <c r="K32" s="12" t="n">
        <f aca="false">ROUND(F32*I32,2)</f>
        <v>2154.52</v>
      </c>
      <c r="L32" s="12" t="n">
        <f aca="false">ROUND(G32*J32,2)</f>
        <v>0</v>
      </c>
      <c r="M32" s="12" t="n">
        <f aca="false">K32+L32</f>
        <v>2154.52</v>
      </c>
    </row>
    <row r="33" customFormat="false" ht="12.75" hidden="false" customHeight="false" outlineLevel="0" collapsed="false">
      <c r="A33" s="10" t="n">
        <v>37073</v>
      </c>
      <c r="B33" s="20"/>
      <c r="C33" s="26"/>
      <c r="D33" s="20"/>
      <c r="E33" s="20"/>
      <c r="F33" s="16" t="n">
        <f aca="false">'Receipt Volume Adj.'!M12</f>
        <v>518</v>
      </c>
      <c r="G33" s="16" t="n">
        <f aca="false">'Receipt Volume Adj.'!N12</f>
        <v>170</v>
      </c>
      <c r="H33" s="16" t="n">
        <f aca="false">F33+G33</f>
        <v>688</v>
      </c>
      <c r="I33" s="18" t="n">
        <v>1.76</v>
      </c>
      <c r="J33" s="18" t="n">
        <v>1.85</v>
      </c>
      <c r="K33" s="17" t="n">
        <f aca="false">ROUND(F33*I33,2)</f>
        <v>911.68</v>
      </c>
      <c r="L33" s="17" t="n">
        <f aca="false">ROUND(G33*J33,2)</f>
        <v>314.5</v>
      </c>
      <c r="M33" s="17" t="n">
        <f aca="false">K33+L33</f>
        <v>1226.18</v>
      </c>
    </row>
    <row r="34" customFormat="false" ht="12.75" hidden="false" customHeight="false" outlineLevel="0" collapsed="false">
      <c r="A34" s="10" t="s">
        <v>35</v>
      </c>
      <c r="B34" s="20"/>
      <c r="C34" s="26"/>
      <c r="D34" s="20"/>
      <c r="E34" s="20"/>
      <c r="F34" s="27" t="n">
        <f aca="false">SUM(F29:F33)</f>
        <v>3593</v>
      </c>
      <c r="G34" s="27" t="n">
        <f aca="false">SUM(G29:G33)</f>
        <v>261</v>
      </c>
      <c r="H34" s="27" t="n">
        <f aca="false">SUM(H29:H33)</f>
        <v>3854</v>
      </c>
      <c r="I34" s="20"/>
      <c r="J34" s="20"/>
      <c r="K34" s="12" t="n">
        <f aca="false">SUM(K29:K33)</f>
        <v>12693.91</v>
      </c>
      <c r="L34" s="12" t="n">
        <f aca="false">SUM(L29:L33)</f>
        <v>679.41</v>
      </c>
      <c r="M34" s="28" t="n">
        <f aca="false">SUM(M29:M33)</f>
        <v>13373.32</v>
      </c>
    </row>
    <row r="37" customFormat="false" ht="12.75" hidden="false" customHeight="false" outlineLevel="0" collapsed="false">
      <c r="K37" s="8" t="s">
        <v>42</v>
      </c>
      <c r="M37" s="28" t="n">
        <f aca="false">M34</f>
        <v>13373.32</v>
      </c>
    </row>
    <row r="40" customFormat="false" ht="12.75" hidden="false" customHeight="false" outlineLevel="0" collapsed="false">
      <c r="K40" s="29" t="s">
        <v>43</v>
      </c>
      <c r="L40" s="30"/>
      <c r="M40" s="31" t="n">
        <f aca="false">M24-M37</f>
        <v>185340.26</v>
      </c>
    </row>
  </sheetData>
  <mergeCells count="2">
    <mergeCell ref="F27:H27"/>
    <mergeCell ref="I27:J2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11" min="2" style="0" width="11.28"/>
  </cols>
  <sheetData>
    <row r="1" customFormat="false" ht="12.75" hidden="false" customHeight="false" outlineLevel="0" collapsed="false">
      <c r="A1" s="8" t="s">
        <v>44</v>
      </c>
    </row>
    <row r="2" customFormat="false" ht="12.75" hidden="false" customHeight="false" outlineLevel="0" collapsed="false">
      <c r="A2" s="8" t="s">
        <v>45</v>
      </c>
    </row>
    <row r="3" customFormat="false" ht="12.75" hidden="false" customHeight="false" outlineLevel="0" collapsed="false">
      <c r="A3" s="8" t="s">
        <v>46</v>
      </c>
    </row>
    <row r="6" customFormat="false" ht="12.75" hidden="false" customHeight="false" outlineLevel="0" collapsed="false">
      <c r="B6" s="32" t="n">
        <v>36800</v>
      </c>
      <c r="C6" s="32" t="n">
        <v>36831</v>
      </c>
      <c r="D6" s="32" t="n">
        <v>36861</v>
      </c>
      <c r="E6" s="32" t="n">
        <v>36892</v>
      </c>
      <c r="F6" s="32" t="n">
        <v>36923</v>
      </c>
      <c r="G6" s="32" t="n">
        <v>36951</v>
      </c>
      <c r="H6" s="32" t="n">
        <v>36982</v>
      </c>
      <c r="I6" s="32" t="n">
        <v>37012</v>
      </c>
      <c r="J6" s="32" t="n">
        <v>37043</v>
      </c>
      <c r="K6" s="32" t="n">
        <v>37073</v>
      </c>
      <c r="L6" s="32"/>
    </row>
    <row r="7" customFormat="false" ht="12.75" hidden="false" customHeight="false" outlineLevel="0" collapsed="false">
      <c r="A7" s="0" t="s">
        <v>47</v>
      </c>
      <c r="B7" s="14" t="n">
        <v>0.0245</v>
      </c>
      <c r="C7" s="14" t="n">
        <v>0.0245</v>
      </c>
      <c r="D7" s="14" t="n">
        <v>0.0245</v>
      </c>
      <c r="E7" s="14" t="n">
        <v>0.0245</v>
      </c>
      <c r="F7" s="14" t="n">
        <v>0.0245</v>
      </c>
      <c r="G7" s="14" t="n">
        <v>0.0245</v>
      </c>
      <c r="H7" s="14" t="n">
        <v>0.0245</v>
      </c>
      <c r="I7" s="14" t="n">
        <v>0.0245</v>
      </c>
      <c r="J7" s="14" t="n">
        <v>0.0245</v>
      </c>
      <c r="K7" s="14" t="n">
        <v>0.0245</v>
      </c>
    </row>
    <row r="8" customFormat="false" ht="12.75" hidden="false" customHeight="false" outlineLevel="0" collapsed="false">
      <c r="A8" s="0" t="s">
        <v>48</v>
      </c>
      <c r="B8" s="14" t="n">
        <v>0.0206</v>
      </c>
      <c r="C8" s="14" t="n">
        <v>0.0206</v>
      </c>
      <c r="D8" s="14" t="n">
        <v>0.0206</v>
      </c>
      <c r="E8" s="14" t="n">
        <v>0.0206</v>
      </c>
      <c r="F8" s="14" t="n">
        <v>0.0206</v>
      </c>
      <c r="G8" s="14" t="n">
        <v>0.0206</v>
      </c>
      <c r="H8" s="14" t="n">
        <v>0.0206</v>
      </c>
      <c r="I8" s="14" t="n">
        <v>0.0206</v>
      </c>
      <c r="J8" s="14" t="n">
        <v>0.0206</v>
      </c>
      <c r="K8" s="14" t="n">
        <v>0.0206</v>
      </c>
    </row>
    <row r="9" customFormat="false" ht="12.75" hidden="false" customHeight="false" outlineLevel="0" collapsed="false">
      <c r="A9" s="0" t="s">
        <v>49</v>
      </c>
      <c r="B9" s="14" t="n">
        <v>0.0022</v>
      </c>
      <c r="C9" s="14" t="n">
        <v>0.0022</v>
      </c>
      <c r="D9" s="14" t="n">
        <v>0.0022</v>
      </c>
      <c r="E9" s="14" t="n">
        <v>0.0022</v>
      </c>
      <c r="F9" s="14" t="n">
        <v>0.0022</v>
      </c>
      <c r="G9" s="14" t="n">
        <v>0.0022</v>
      </c>
      <c r="H9" s="14" t="n">
        <v>0.0022</v>
      </c>
      <c r="I9" s="14" t="n">
        <v>0.0022</v>
      </c>
      <c r="J9" s="14" t="n">
        <v>0.0022</v>
      </c>
      <c r="K9" s="14" t="n">
        <v>0.0022</v>
      </c>
    </row>
    <row r="10" customFormat="false" ht="12.75" hidden="false" customHeight="false" outlineLevel="0" collapsed="false">
      <c r="A10" s="0" t="s">
        <v>50</v>
      </c>
      <c r="B10" s="14" t="n">
        <v>0.0139</v>
      </c>
      <c r="C10" s="14" t="n">
        <v>0.0139</v>
      </c>
      <c r="D10" s="14" t="n">
        <v>0.0139</v>
      </c>
      <c r="E10" s="14" t="n">
        <v>0.0139</v>
      </c>
      <c r="F10" s="14" t="n">
        <v>0.0139</v>
      </c>
      <c r="G10" s="14" t="n">
        <v>0.0139</v>
      </c>
      <c r="H10" s="14" t="n">
        <v>0.0139</v>
      </c>
      <c r="I10" s="14" t="n">
        <v>0.0139</v>
      </c>
      <c r="J10" s="14" t="n">
        <v>0.0139</v>
      </c>
      <c r="K10" s="14" t="n">
        <v>0.0139</v>
      </c>
    </row>
    <row r="11" customFormat="false" ht="12.75" hidden="false" customHeight="false" outlineLevel="0" collapsed="false">
      <c r="A11" s="0" t="s">
        <v>51</v>
      </c>
      <c r="B11" s="33" t="n">
        <v>0.0072</v>
      </c>
      <c r="C11" s="33" t="n">
        <v>0.0072</v>
      </c>
      <c r="D11" s="33" t="n">
        <v>0.0072</v>
      </c>
      <c r="E11" s="33" t="n">
        <v>0.007</v>
      </c>
      <c r="F11" s="33" t="n">
        <v>0.007</v>
      </c>
      <c r="G11" s="33" t="n">
        <v>0.007</v>
      </c>
      <c r="H11" s="33" t="n">
        <v>0.007</v>
      </c>
      <c r="I11" s="33" t="n">
        <v>0.007</v>
      </c>
      <c r="J11" s="33" t="n">
        <v>0.007</v>
      </c>
      <c r="K11" s="33" t="n">
        <v>0.007</v>
      </c>
    </row>
    <row r="12" customFormat="false" ht="12.75" hidden="false" customHeight="false" outlineLevel="0" collapsed="false">
      <c r="A12" s="0" t="s">
        <v>52</v>
      </c>
      <c r="B12" s="14" t="n">
        <f aca="false">SUM(B7:B11)</f>
        <v>0.0684</v>
      </c>
      <c r="C12" s="14" t="n">
        <f aca="false">SUM(C7:C11)</f>
        <v>0.0684</v>
      </c>
      <c r="D12" s="14" t="n">
        <f aca="false">SUM(D7:D11)</f>
        <v>0.0684</v>
      </c>
      <c r="E12" s="14" t="n">
        <f aca="false">SUM(E7:E11)</f>
        <v>0.0682</v>
      </c>
      <c r="F12" s="14" t="n">
        <f aca="false">SUM(F7:F11)</f>
        <v>0.0682</v>
      </c>
      <c r="G12" s="14" t="n">
        <f aca="false">SUM(G7:G11)</f>
        <v>0.0682</v>
      </c>
      <c r="H12" s="14" t="n">
        <f aca="false">SUM(H7:H11)</f>
        <v>0.0682</v>
      </c>
      <c r="I12" s="14" t="n">
        <f aca="false">SUM(I7:I11)</f>
        <v>0.0682</v>
      </c>
      <c r="J12" s="14" t="n">
        <f aca="false">SUM(J7:J11)</f>
        <v>0.0682</v>
      </c>
      <c r="K12" s="14" t="n">
        <f aca="false">SUM(K7:K11)</f>
        <v>0.0682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L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11" min="2" style="0" width="11.28"/>
  </cols>
  <sheetData>
    <row r="1" customFormat="false" ht="12.75" hidden="false" customHeight="false" outlineLevel="0" collapsed="false">
      <c r="A1" s="8" t="s">
        <v>44</v>
      </c>
    </row>
    <row r="2" customFormat="false" ht="12.75" hidden="false" customHeight="false" outlineLevel="0" collapsed="false">
      <c r="A2" s="8" t="s">
        <v>45</v>
      </c>
    </row>
    <row r="3" customFormat="false" ht="12.75" hidden="false" customHeight="false" outlineLevel="0" collapsed="false">
      <c r="A3" s="8" t="s">
        <v>53</v>
      </c>
    </row>
    <row r="6" customFormat="false" ht="12.75" hidden="false" customHeight="false" outlineLevel="0" collapsed="false">
      <c r="B6" s="32" t="n">
        <v>36800</v>
      </c>
      <c r="C6" s="32" t="n">
        <v>36831</v>
      </c>
      <c r="D6" s="32" t="n">
        <v>36861</v>
      </c>
      <c r="E6" s="32" t="n">
        <v>36892</v>
      </c>
      <c r="F6" s="32" t="n">
        <v>36923</v>
      </c>
      <c r="G6" s="32" t="n">
        <v>36951</v>
      </c>
      <c r="H6" s="32" t="n">
        <v>36982</v>
      </c>
      <c r="I6" s="32" t="n">
        <v>37012</v>
      </c>
      <c r="J6" s="32" t="n">
        <v>37043</v>
      </c>
      <c r="K6" s="32" t="n">
        <v>37073</v>
      </c>
      <c r="L6" s="32"/>
    </row>
    <row r="7" customFormat="false" ht="12.75" hidden="false" customHeight="false" outlineLevel="0" collapsed="false">
      <c r="A7" s="0" t="s">
        <v>9</v>
      </c>
      <c r="B7" s="34" t="n">
        <v>0.0259</v>
      </c>
      <c r="C7" s="34" t="n">
        <v>0.0259</v>
      </c>
      <c r="D7" s="34" t="n">
        <v>0.0259</v>
      </c>
      <c r="E7" s="34" t="n">
        <v>0.0259</v>
      </c>
      <c r="F7" s="34" t="n">
        <v>0.0259</v>
      </c>
      <c r="G7" s="34" t="n">
        <v>0.0259</v>
      </c>
      <c r="H7" s="34" t="n">
        <v>0.0259</v>
      </c>
      <c r="I7" s="34" t="n">
        <v>0.0259</v>
      </c>
      <c r="J7" s="34" t="n">
        <v>0.0259</v>
      </c>
      <c r="K7" s="34" t="n">
        <v>0.0259</v>
      </c>
    </row>
    <row r="8" customFormat="false" ht="12.75" hidden="false" customHeight="false" outlineLevel="0" collapsed="false">
      <c r="A8" s="0" t="s">
        <v>54</v>
      </c>
      <c r="B8" s="35" t="n">
        <v>0.0078</v>
      </c>
      <c r="C8" s="35" t="n">
        <v>0.0078</v>
      </c>
      <c r="D8" s="35" t="n">
        <v>0.0078</v>
      </c>
      <c r="E8" s="35" t="n">
        <v>0.0078</v>
      </c>
      <c r="F8" s="35" t="n">
        <v>0.0078</v>
      </c>
      <c r="G8" s="35" t="n">
        <v>0.0078</v>
      </c>
      <c r="H8" s="35" t="n">
        <v>0.0107</v>
      </c>
      <c r="I8" s="35" t="n">
        <v>0.0107</v>
      </c>
      <c r="J8" s="35" t="n">
        <v>0.0107</v>
      </c>
      <c r="K8" s="35" t="n">
        <v>0.0107</v>
      </c>
    </row>
    <row r="9" customFormat="false" ht="12.75" hidden="false" customHeight="false" outlineLevel="0" collapsed="false">
      <c r="A9" s="0" t="s">
        <v>52</v>
      </c>
      <c r="B9" s="34" t="n">
        <f aca="false">SUM(B7:B8)</f>
        <v>0.0337</v>
      </c>
      <c r="C9" s="34" t="n">
        <f aca="false">SUM(C7:C8)</f>
        <v>0.0337</v>
      </c>
      <c r="D9" s="34" t="n">
        <f aca="false">SUM(D7:D8)</f>
        <v>0.0337</v>
      </c>
      <c r="E9" s="34" t="n">
        <f aca="false">SUM(E7:E8)</f>
        <v>0.0337</v>
      </c>
      <c r="F9" s="34" t="n">
        <f aca="false">SUM(F7:F8)</f>
        <v>0.0337</v>
      </c>
      <c r="G9" s="34" t="n">
        <f aca="false">SUM(G7:G8)</f>
        <v>0.0337</v>
      </c>
      <c r="H9" s="34" t="n">
        <f aca="false">SUM(H7:H8)</f>
        <v>0.0366</v>
      </c>
      <c r="I9" s="34" t="n">
        <f aca="false">SUM(I7:I8)</f>
        <v>0.0366</v>
      </c>
      <c r="J9" s="34" t="n">
        <f aca="false">SUM(J7:J8)</f>
        <v>0.0366</v>
      </c>
      <c r="K9" s="34" t="n">
        <f aca="false">SUM(K7:K8)</f>
        <v>0.0366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O1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B2" s="8" t="s">
        <v>55</v>
      </c>
    </row>
    <row r="5" customFormat="false" ht="12.75" hidden="false" customHeight="false" outlineLevel="0" collapsed="false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customFormat="false" ht="12.75" hidden="false" customHeight="false" outlineLevel="0" collapsed="false">
      <c r="C6" s="24" t="s">
        <v>56</v>
      </c>
      <c r="D6" s="24"/>
      <c r="E6" s="24"/>
      <c r="F6" s="7" t="s">
        <v>9</v>
      </c>
      <c r="G6" s="24" t="s">
        <v>57</v>
      </c>
      <c r="H6" s="24"/>
      <c r="I6" s="24"/>
      <c r="J6" s="24" t="s">
        <v>58</v>
      </c>
      <c r="K6" s="24"/>
      <c r="L6" s="24"/>
      <c r="M6" s="24" t="s">
        <v>38</v>
      </c>
      <c r="N6" s="24"/>
      <c r="O6" s="24"/>
    </row>
    <row r="7" customFormat="false" ht="12.75" hidden="false" customHeight="false" outlineLevel="0" collapsed="false">
      <c r="C7" s="7" t="s">
        <v>59</v>
      </c>
      <c r="D7" s="36" t="s">
        <v>41</v>
      </c>
      <c r="E7" s="7" t="s">
        <v>21</v>
      </c>
      <c r="F7" s="7" t="s">
        <v>60</v>
      </c>
      <c r="G7" s="7" t="s">
        <v>61</v>
      </c>
      <c r="H7" s="7" t="s">
        <v>41</v>
      </c>
      <c r="I7" s="7" t="s">
        <v>21</v>
      </c>
      <c r="J7" s="7" t="s">
        <v>40</v>
      </c>
      <c r="K7" s="7" t="s">
        <v>41</v>
      </c>
      <c r="L7" s="7" t="s">
        <v>21</v>
      </c>
      <c r="M7" s="7" t="s">
        <v>40</v>
      </c>
      <c r="N7" s="7" t="s">
        <v>41</v>
      </c>
      <c r="O7" s="7" t="s">
        <v>21</v>
      </c>
    </row>
    <row r="8" customFormat="false" ht="12.75" hidden="false" customHeight="false" outlineLevel="0" collapsed="false">
      <c r="B8" s="32" t="n">
        <v>36951</v>
      </c>
      <c r="C8" s="27" t="n">
        <f aca="false">63843+61980</f>
        <v>125823</v>
      </c>
      <c r="D8" s="27" t="n">
        <v>0</v>
      </c>
      <c r="E8" s="27" t="n">
        <f aca="false">C8+D8</f>
        <v>125823</v>
      </c>
      <c r="F8" s="34" t="n">
        <v>0.0337</v>
      </c>
      <c r="G8" s="27" t="n">
        <f aca="false">ROUND(C8/(1-F8),0)</f>
        <v>130211</v>
      </c>
      <c r="H8" s="27" t="n">
        <f aca="false">ROUND(D8/(1-F8),0)</f>
        <v>0</v>
      </c>
      <c r="I8" s="27" t="n">
        <f aca="false">G8+H8</f>
        <v>130211</v>
      </c>
      <c r="J8" s="27" t="n">
        <v>129168</v>
      </c>
      <c r="K8" s="27"/>
      <c r="L8" s="27" t="n">
        <f aca="false">J8+K8</f>
        <v>129168</v>
      </c>
      <c r="M8" s="27" t="n">
        <f aca="false">G8-J8</f>
        <v>1043</v>
      </c>
      <c r="N8" s="27" t="n">
        <f aca="false">H8-K8</f>
        <v>0</v>
      </c>
      <c r="O8" s="27" t="n">
        <f aca="false">M8+N8</f>
        <v>1043</v>
      </c>
    </row>
    <row r="9" customFormat="false" ht="12.75" hidden="false" customHeight="false" outlineLevel="0" collapsed="false">
      <c r="B9" s="32" t="n">
        <v>36982</v>
      </c>
      <c r="C9" s="27" t="n">
        <f aca="false">17875+10845</f>
        <v>28720</v>
      </c>
      <c r="D9" s="27" t="n">
        <v>0</v>
      </c>
      <c r="E9" s="27" t="n">
        <f aca="false">C9+D9</f>
        <v>28720</v>
      </c>
      <c r="F9" s="34" t="n">
        <v>0.0366</v>
      </c>
      <c r="G9" s="27" t="n">
        <f aca="false">ROUND(C9/(1-F9),0)</f>
        <v>29811</v>
      </c>
      <c r="H9" s="27" t="n">
        <f aca="false">ROUND(D9/(1-F9),0)</f>
        <v>0</v>
      </c>
      <c r="I9" s="27" t="n">
        <f aca="false">G9+H9</f>
        <v>29811</v>
      </c>
      <c r="J9" s="27" t="n">
        <v>29483</v>
      </c>
      <c r="K9" s="27"/>
      <c r="L9" s="27" t="n">
        <f aca="false">J9+K9</f>
        <v>29483</v>
      </c>
      <c r="M9" s="27" t="n">
        <f aca="false">G9-J9</f>
        <v>328</v>
      </c>
      <c r="N9" s="27" t="n">
        <f aca="false">H9-K9</f>
        <v>0</v>
      </c>
      <c r="O9" s="27" t="n">
        <f aca="false">M9+N9</f>
        <v>328</v>
      </c>
    </row>
    <row r="10" customFormat="false" ht="12.75" hidden="false" customHeight="false" outlineLevel="0" collapsed="false">
      <c r="B10" s="32" t="n">
        <v>37012</v>
      </c>
      <c r="C10" s="27" t="n">
        <f aca="false">55055+17001</f>
        <v>72056</v>
      </c>
      <c r="D10" s="27" t="n">
        <v>7984</v>
      </c>
      <c r="E10" s="27" t="n">
        <f aca="false">C10+D10</f>
        <v>80040</v>
      </c>
      <c r="F10" s="34" t="n">
        <v>0.0366</v>
      </c>
      <c r="G10" s="27" t="n">
        <f aca="false">ROUND(C10/(1-F10),0)</f>
        <v>74793</v>
      </c>
      <c r="H10" s="27" t="n">
        <f aca="false">ROUND(D10/(1-F10),0)</f>
        <v>8287</v>
      </c>
      <c r="I10" s="27" t="n">
        <f aca="false">G10+H10</f>
        <v>83080</v>
      </c>
      <c r="J10" s="27" t="n">
        <v>73972</v>
      </c>
      <c r="K10" s="27" t="n">
        <v>8196</v>
      </c>
      <c r="L10" s="27" t="n">
        <f aca="false">J10+K10</f>
        <v>82168</v>
      </c>
      <c r="M10" s="27" t="n">
        <f aca="false">G10-J10</f>
        <v>821</v>
      </c>
      <c r="N10" s="27" t="n">
        <f aca="false">H10-K10</f>
        <v>91</v>
      </c>
      <c r="O10" s="27" t="n">
        <f aca="false">M10+N10</f>
        <v>912</v>
      </c>
    </row>
    <row r="11" customFormat="false" ht="12.75" hidden="false" customHeight="false" outlineLevel="0" collapsed="false">
      <c r="B11" s="32" t="n">
        <v>37043</v>
      </c>
      <c r="C11" s="27" t="n">
        <f aca="false">65104+12357</f>
        <v>77461</v>
      </c>
      <c r="D11" s="27" t="n">
        <v>0</v>
      </c>
      <c r="E11" s="27" t="n">
        <f aca="false">C11+D11</f>
        <v>77461</v>
      </c>
      <c r="F11" s="34" t="n">
        <v>0.0366</v>
      </c>
      <c r="G11" s="27" t="n">
        <f aca="false">ROUND(C11/(1-F11),0)</f>
        <v>80404</v>
      </c>
      <c r="H11" s="27" t="n">
        <f aca="false">ROUND(D11/(1-F11),0)</f>
        <v>0</v>
      </c>
      <c r="I11" s="27" t="n">
        <f aca="false">G11+H11</f>
        <v>80404</v>
      </c>
      <c r="J11" s="27" t="n">
        <v>79521</v>
      </c>
      <c r="K11" s="27"/>
      <c r="L11" s="27" t="n">
        <f aca="false">J11+K11</f>
        <v>79521</v>
      </c>
      <c r="M11" s="27" t="n">
        <f aca="false">G11-J11</f>
        <v>883</v>
      </c>
      <c r="N11" s="27" t="n">
        <f aca="false">H11-K11</f>
        <v>0</v>
      </c>
      <c r="O11" s="27" t="n">
        <f aca="false">M11+N11</f>
        <v>883</v>
      </c>
    </row>
    <row r="12" customFormat="false" ht="12.75" hidden="false" customHeight="false" outlineLevel="0" collapsed="false">
      <c r="B12" s="32" t="n">
        <v>37073</v>
      </c>
      <c r="C12" s="27" t="n">
        <f aca="false">45495</f>
        <v>45495</v>
      </c>
      <c r="D12" s="27" t="n">
        <v>14911</v>
      </c>
      <c r="E12" s="27" t="n">
        <f aca="false">C12+D12</f>
        <v>60406</v>
      </c>
      <c r="F12" s="34" t="n">
        <v>0.0366</v>
      </c>
      <c r="G12" s="27" t="n">
        <f aca="false">ROUND(C12/(1-F12),0)</f>
        <v>47223</v>
      </c>
      <c r="H12" s="27" t="n">
        <f aca="false">ROUND(D12/(1-F12),0)</f>
        <v>15477</v>
      </c>
      <c r="I12" s="27" t="n">
        <f aca="false">G12+H12</f>
        <v>62700</v>
      </c>
      <c r="J12" s="27" t="n">
        <v>46705</v>
      </c>
      <c r="K12" s="27" t="n">
        <v>15307</v>
      </c>
      <c r="L12" s="27" t="n">
        <f aca="false">J12+K12</f>
        <v>62012</v>
      </c>
      <c r="M12" s="27" t="n">
        <f aca="false">G12-J12</f>
        <v>518</v>
      </c>
      <c r="N12" s="27" t="n">
        <f aca="false">H12-K12</f>
        <v>170</v>
      </c>
      <c r="O12" s="27" t="n">
        <f aca="false">M12+N12</f>
        <v>688</v>
      </c>
    </row>
  </sheetData>
  <mergeCells count="4">
    <mergeCell ref="C6:E6"/>
    <mergeCell ref="G6:I6"/>
    <mergeCell ref="J6:L6"/>
    <mergeCell ref="M6:O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2001-10-02T11:55:02Z</dcterms:created>
  <dc:creator>phamic</dc:creator>
  <dc:description/>
  <dc:language>en-US</dc:language>
  <cp:lastModifiedBy>sbreen</cp:lastModifiedBy>
  <cp:lastPrinted>2001-10-09T18:05:51Z</cp:lastPrinted>
  <dcterms:modified xsi:type="dcterms:W3CDTF">2001-10-10T10:43:30Z</dcterms:modified>
  <cp:revision>0</cp:revision>
  <dc:subject/>
  <dc:title/>
</cp:coreProperties>
</file>