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entral  Combine Quarters" sheetId="1" state="visible" r:id="rId3"/>
    <sheet name="Central " sheetId="2" state="visible" r:id="rId4"/>
    <sheet name="UA4" sheetId="3" state="visible" r:id="rId5"/>
  </sheets>
  <definedNames>
    <definedName function="false" hidden="false" localSheetId="1" name="_xlnm.Print_Area" vbProcedure="false">'Central '!$A$1:$X$90</definedName>
    <definedName function="false" hidden="false" localSheetId="0" name="_xlnm.Print_Area" vbProcedure="false">'Central  Combine Quarters'!$A$1:$R$101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G16" authorId="0">
      <text>
        <r>
          <rPr>
            <b val="true"/>
            <sz val="8"/>
            <color rgb="FF000000"/>
            <rFont val="Tahoma"/>
            <family val="0"/>
          </rPr>
          <t xml:space="preserve">csprowl:
</t>
        </r>
        <r>
          <rPr>
            <sz val="8"/>
            <color rgb="FF000000"/>
            <rFont val="Tahoma"/>
            <family val="0"/>
          </rPr>
          <t xml:space="preserve">various unidentified (23,008)</t>
        </r>
      </text>
      <mc:AlternateContent>
        <mc:Choice Requires="v2">
          <commentPr autoFill="true" autoScale="false" colHidden="false" locked="false" rowHidden="false" textHAlign="justify" textVAlign="top">
            <anchor moveWithCells="false" sizeWithCells="false">
              <xdr:from>
                <xdr:col>7</xdr:col>
                <xdr:colOff>15</xdr:colOff>
                <xdr:row>14</xdr:row>
                <xdr:rowOff>6</xdr:rowOff>
              </xdr:from>
              <xdr:to>
                <xdr:col>8</xdr:col>
                <xdr:colOff>45</xdr:colOff>
                <xdr:row>19</xdr:row>
                <xdr:rowOff>4</xdr:rowOff>
              </xdr:to>
            </anchor>
          </commentPr>
        </mc:Choice>
        <mc:Fallback/>
      </mc:AlternateContent>
    </comment>
    <comment ref="H16" authorId="0">
      <text>
        <r>
          <rPr>
            <b val="true"/>
            <sz val="8"/>
            <color rgb="FF000000"/>
            <rFont val="Tahoma"/>
            <family val="0"/>
          </rPr>
          <t xml:space="preserve">csprowl:</t>
        </r>
        <r>
          <rPr>
            <sz val="8"/>
            <color rgb="FF000000"/>
            <rFont val="Tahoma"/>
            <family val="0"/>
          </rPr>
          <t xml:space="preserve"> 
various unidentified 
January     (1,008)
February    (2,954)
March         (4,769)
</t>
        </r>
      </text>
      <mc:AlternateContent>
        <mc:Choice Requires="v2">
          <commentPr autoFill="true" autoScale="false" colHidden="false" locked="false" rowHidden="false" textHAlign="justify" textVAlign="top">
            <anchor moveWithCells="false" sizeWithCells="false">
              <xdr:from>
                <xdr:col>7</xdr:col>
                <xdr:colOff>64</xdr:colOff>
                <xdr:row>12</xdr:row>
                <xdr:rowOff>11</xdr:rowOff>
              </xdr:from>
              <xdr:to>
                <xdr:col>9</xdr:col>
                <xdr:colOff>33</xdr:colOff>
                <xdr:row>17</xdr:row>
                <xdr:rowOff>14</xdr:rowOff>
              </xdr:to>
            </anchor>
          </commentPr>
        </mc:Choice>
        <mc:Fallback/>
      </mc:AlternateContent>
    </comment>
    <comment ref="I16" authorId="0">
      <text>
        <r>
          <rPr>
            <b val="true"/>
            <sz val="8"/>
            <color rgb="FF000000"/>
            <rFont val="Tahoma"/>
            <family val="0"/>
          </rPr>
          <t xml:space="preserve">csprowl:
</t>
        </r>
        <r>
          <rPr>
            <sz val="8"/>
            <color rgb="FF000000"/>
            <rFont val="Tahoma"/>
            <family val="2"/>
          </rPr>
          <t xml:space="preserve">various unidentified    
April                 (4,326)
May                 (6,206)
June                (4,138)</t>
        </r>
      </text>
      <mc:AlternateContent>
        <mc:Choice Requires="v2">
          <commentPr autoFill="true" autoScale="false" colHidden="false" locked="false" rowHidden="false" textHAlign="justify" textVAlign="top">
            <anchor moveWithCells="false" sizeWithCells="false">
              <xdr:from>
                <xdr:col>9</xdr:col>
                <xdr:colOff>15</xdr:colOff>
                <xdr:row>14</xdr:row>
                <xdr:rowOff>9</xdr:rowOff>
              </xdr:from>
              <xdr:to>
                <xdr:col>10</xdr:col>
                <xdr:colOff>41</xdr:colOff>
                <xdr:row>19</xdr:row>
                <xdr:rowOff>11</xdr:rowOff>
              </xdr:to>
            </anchor>
          </commentPr>
        </mc:Choice>
        <mc:Fallback/>
      </mc:AlternateContent>
    </comment>
    <comment ref="J16" authorId="0">
      <text>
        <r>
          <rPr>
            <b val="true"/>
            <sz val="8"/>
            <color rgb="FF000000"/>
            <rFont val="Tahoma"/>
            <family val="0"/>
          </rPr>
          <t xml:space="preserve">csprowl:
</t>
        </r>
        <r>
          <rPr>
            <sz val="8"/>
            <color rgb="FF000000"/>
            <rFont val="Tahoma"/>
            <family val="0"/>
          </rPr>
          <t xml:space="preserve">July various unidentified   1,157
August:
PEPL commodity pma       26,218    
various unidentified         10,543
September various               923</t>
        </r>
      </text>
      <mc:AlternateContent>
        <mc:Choice Requires="v2">
          <commentPr autoFill="true" autoScale="false" colHidden="false" locked="false" rowHidden="false" textHAlign="justify" textVAlign="top">
            <anchor moveWithCells="false" sizeWithCells="false">
              <xdr:from>
                <xdr:col>10</xdr:col>
                <xdr:colOff>25</xdr:colOff>
                <xdr:row>14</xdr:row>
                <xdr:rowOff>6</xdr:rowOff>
              </xdr:from>
              <xdr:to>
                <xdr:col>12</xdr:col>
                <xdr:colOff>13</xdr:colOff>
                <xdr:row>19</xdr:row>
                <xdr:rowOff>4</xdr:rowOff>
              </xdr:to>
            </anchor>
          </commentPr>
        </mc:Choice>
        <mc:Fallback/>
      </mc:AlternateContent>
    </comment>
    <comment ref="K28" authorId="0">
      <text>
        <r>
          <rPr>
            <b val="true"/>
            <sz val="8"/>
            <color rgb="FF000000"/>
            <rFont val="Tahoma"/>
            <family val="0"/>
          </rPr>
          <t xml:space="preserve">csprowl:
</t>
        </r>
        <r>
          <rPr>
            <sz val="8"/>
            <color rgb="FF000000"/>
            <rFont val="Tahoma"/>
            <family val="0"/>
          </rPr>
          <t xml:space="preserve">Discrepancies between actuals and flash  31,182
Discrepancies between flash and details     4,382
In Actuals not Flash                                 174,967
Q40157.1  (327,600)
NY6237.1   200,880
Q60875.3    (25,389)
NN2218.2    (94,627)
NN2218.3     95,054
Q44850.3         (950)
Total                                                       210,531</t>
        </r>
      </text>
      <mc:AlternateContent>
        <mc:Choice Requires="v2">
          <commentPr autoFill="true" autoScale="false" colHidden="false" locked="false" rowHidden="false" textHAlign="justify" textVAlign="top">
            <anchor moveWithCells="false" sizeWithCells="false">
              <xdr:from>
                <xdr:col>11</xdr:col>
                <xdr:colOff>15</xdr:colOff>
                <xdr:row>26</xdr:row>
                <xdr:rowOff>5</xdr:rowOff>
              </xdr:from>
              <xdr:to>
                <xdr:col>13</xdr:col>
                <xdr:colOff>68</xdr:colOff>
                <xdr:row>38</xdr:row>
                <xdr:rowOff>2</xdr:rowOff>
              </xdr:to>
            </anchor>
          </commentPr>
        </mc:Choice>
        <mc:Fallback/>
      </mc:AlternateContent>
    </comment>
    <comment ref="K51" authorId="0">
      <text>
        <r>
          <rPr>
            <b val="true"/>
            <sz val="8"/>
            <color rgb="FF000000"/>
            <rFont val="Tahoma"/>
            <family val="0"/>
          </rPr>
          <t xml:space="preserve">csprowl:
</t>
        </r>
        <r>
          <rPr>
            <sz val="8"/>
            <color rgb="FF000000"/>
            <rFont val="Tahoma"/>
            <family val="0"/>
          </rPr>
          <t xml:space="preserve">NNG SAP vs Unify</t>
        </r>
      </text>
      <mc:AlternateContent>
        <mc:Choice Requires="v2">
          <commentPr autoFill="true" autoScale="false" colHidden="false" locked="false" rowHidden="false" textHAlign="justify" textVAlign="top">
            <anchor moveWithCells="false" sizeWithCells="false">
              <xdr:from>
                <xdr:col>11</xdr:col>
                <xdr:colOff>15</xdr:colOff>
                <xdr:row>49</xdr:row>
                <xdr:rowOff>5</xdr:rowOff>
              </xdr:from>
              <xdr:to>
                <xdr:col>12</xdr:col>
                <xdr:colOff>47</xdr:colOff>
                <xdr:row>54</xdr:row>
                <xdr:rowOff>4</xdr:rowOff>
              </xdr:to>
            </anchor>
          </commentPr>
        </mc:Choice>
        <mc:Fallback/>
      </mc:AlternateContent>
    </comment>
    <comment ref="K54" authorId="0">
      <text>
        <r>
          <rPr>
            <b val="true"/>
            <sz val="8"/>
            <color rgb="FF000000"/>
            <rFont val="Tahoma"/>
            <family val="0"/>
          </rPr>
          <t xml:space="preserve">csprowl:
</t>
        </r>
        <r>
          <rPr>
            <sz val="8"/>
            <color rgb="FF000000"/>
            <rFont val="Tahoma"/>
            <family val="0"/>
          </rPr>
          <t xml:space="preserve">adjusted for NGPL liquidation reclass:
Q30444.1  1,042,885.70
Q30444.3     573,178.73
done in 01/01 GL</t>
        </r>
      </text>
      <mc:AlternateContent>
        <mc:Choice Requires="v2">
          <commentPr autoFill="true" autoScale="false" colHidden="false" locked="false" rowHidden="false" textHAlign="justify" textVAlign="top">
            <anchor moveWithCells="false" sizeWithCells="false">
              <xdr:from>
                <xdr:col>12</xdr:col>
                <xdr:colOff>61</xdr:colOff>
                <xdr:row>51</xdr:row>
                <xdr:rowOff>12</xdr:rowOff>
              </xdr:from>
              <xdr:to>
                <xdr:col>16</xdr:col>
                <xdr:colOff>28</xdr:colOff>
                <xdr:row>59</xdr:row>
                <xdr:rowOff>16</xdr:rowOff>
              </xdr:to>
            </anchor>
          </commentPr>
        </mc:Choice>
        <mc:Fallback/>
      </mc:AlternateContent>
    </comment>
    <comment ref="K68" authorId="0">
      <text>
        <r>
          <rPr>
            <b val="true"/>
            <sz val="8"/>
            <color rgb="FF000000"/>
            <rFont val="Tahoma"/>
            <family val="0"/>
          </rPr>
          <t xml:space="preserve">csprowl:
</t>
        </r>
        <r>
          <rPr>
            <sz val="8"/>
            <color rgb="FF000000"/>
            <rFont val="Tahoma"/>
            <family val="0"/>
          </rPr>
          <t xml:space="preserve">Consumers   72,500
Relaint         37,271</t>
        </r>
      </text>
      <mc:AlternateContent>
        <mc:Choice Requires="v2">
          <commentPr autoFill="true" autoScale="false" colHidden="false" locked="false" rowHidden="false" textHAlign="justify" textVAlign="top">
            <anchor moveWithCells="false" sizeWithCells="false">
              <xdr:from>
                <xdr:col>12</xdr:col>
                <xdr:colOff>61</xdr:colOff>
                <xdr:row>63</xdr:row>
                <xdr:rowOff>13</xdr:rowOff>
              </xdr:from>
              <xdr:to>
                <xdr:col>16</xdr:col>
                <xdr:colOff>28</xdr:colOff>
                <xdr:row>68</xdr:row>
                <xdr:rowOff>16</xdr:rowOff>
              </xdr:to>
            </anchor>
          </commentPr>
        </mc:Choice>
        <mc:Fallback/>
      </mc:AlternateContent>
    </comment>
    <comment ref="L46" authorId="0">
      <text>
        <r>
          <rPr>
            <b val="true"/>
            <sz val="8"/>
            <color rgb="FF000000"/>
            <rFont val="Tahoma"/>
            <family val="0"/>
          </rPr>
          <t xml:space="preserve">csprowl:
</t>
        </r>
        <r>
          <rPr>
            <sz val="8"/>
            <color rgb="FF000000"/>
            <rFont val="Tahoma"/>
            <family val="0"/>
          </rPr>
          <t xml:space="preserve">support to settlements 03/05</t>
        </r>
      </text>
      <mc:AlternateContent>
        <mc:Choice Requires="v2">
          <commentPr autoFill="true" autoScale="false" colHidden="false" locked="false" rowHidden="false" textHAlign="justify" textVAlign="top">
            <anchor moveWithCells="false" sizeWithCells="false">
              <xdr:from>
                <xdr:col>12</xdr:col>
                <xdr:colOff>23</xdr:colOff>
                <xdr:row>41</xdr:row>
                <xdr:rowOff>5</xdr:rowOff>
              </xdr:from>
              <xdr:to>
                <xdr:col>13</xdr:col>
                <xdr:colOff>55</xdr:colOff>
                <xdr:row>45</xdr:row>
                <xdr:rowOff>9</xdr:rowOff>
              </xdr:to>
            </anchor>
          </commentPr>
        </mc:Choice>
        <mc:Fallback/>
      </mc:AlternateContent>
    </comment>
    <comment ref="L51" authorId="0">
      <text>
        <r>
          <rPr>
            <b val="true"/>
            <sz val="8"/>
            <color rgb="FF000000"/>
            <rFont val="Tahoma"/>
            <family val="0"/>
          </rPr>
          <t xml:space="preserve">csprowl:
</t>
        </r>
        <r>
          <rPr>
            <sz val="8"/>
            <color rgb="FF000000"/>
            <rFont val="Tahoma"/>
            <family val="0"/>
          </rPr>
          <t xml:space="preserve">Great Lakes demand original form says gl correction   19,500
Trunkline demand                                                        159,870
NGPL demand reimbursements                                   106,714</t>
        </r>
      </text>
      <mc:AlternateContent>
        <mc:Choice Requires="v2">
          <commentPr autoFill="true" autoScale="false" colHidden="false" locked="false" rowHidden="false" textHAlign="justify" textVAlign="top">
            <anchor moveWithCells="false" sizeWithCells="false">
              <xdr:from>
                <xdr:col>6</xdr:col>
                <xdr:colOff>55</xdr:colOff>
                <xdr:row>48</xdr:row>
                <xdr:rowOff>10</xdr:rowOff>
              </xdr:from>
              <xdr:to>
                <xdr:col>10</xdr:col>
                <xdr:colOff>35</xdr:colOff>
                <xdr:row>53</xdr:row>
                <xdr:rowOff>9</xdr:rowOff>
              </xdr:to>
            </anchor>
          </commentPr>
        </mc:Choice>
        <mc:Fallback/>
      </mc:AlternateContent>
    </comment>
    <comment ref="M16" authorId="0">
      <text>
        <r>
          <rPr>
            <b val="true"/>
            <sz val="8"/>
            <color rgb="FF000000"/>
            <rFont val="Tahoma"/>
            <family val="0"/>
          </rPr>
          <t xml:space="preserve">csprowl:
</t>
        </r>
        <r>
          <rPr>
            <sz val="8"/>
            <color rgb="FF000000"/>
            <rFont val="Tahoma"/>
            <family val="0"/>
          </rPr>
          <t xml:space="preserve">Consumers Energy buy QF0789.5                            (72,586)
ECS buy EE9092.6                                                      64,269
Kaztex buy NR7689.2                                              387,655
Reliant QI7044.1                                                     (222,122) 
Union buy QE5974.1                                               (235,000) S#517182 
commodity flashed revenue rather than expense  398,866
Nexen Petroleum purchase                                     (74,990) S#511916
Proliance sale        UA4                                             27,880  S#515154</t>
        </r>
      </text>
      <mc:AlternateContent>
        <mc:Choice Requires="v2">
          <commentPr autoFill="true" autoScale="false" colHidden="false" locked="false" rowHidden="false" textHAlign="justify" textVAlign="top">
            <anchor moveWithCells="false" sizeWithCells="false">
              <xdr:from>
                <xdr:col>13</xdr:col>
                <xdr:colOff>25</xdr:colOff>
                <xdr:row>14</xdr:row>
                <xdr:rowOff>6</xdr:rowOff>
              </xdr:from>
              <xdr:to>
                <xdr:col>16</xdr:col>
                <xdr:colOff>28</xdr:colOff>
                <xdr:row>25</xdr:row>
                <xdr:rowOff>8</xdr:rowOff>
              </xdr:to>
            </anchor>
          </commentPr>
        </mc:Choice>
        <mc:Fallback/>
      </mc:AlternateContent>
    </comment>
    <comment ref="M28" authorId="0">
      <text>
        <r>
          <rPr>
            <b val="true"/>
            <sz val="8"/>
            <color rgb="FF000000"/>
            <rFont val="Tahoma"/>
            <family val="0"/>
          </rPr>
          <t xml:space="preserve">csprowl:
</t>
        </r>
        <r>
          <rPr>
            <sz val="8"/>
            <color rgb="FF000000"/>
            <rFont val="Tahoma"/>
            <family val="0"/>
          </rPr>
          <t xml:space="preserve">In Actuals not flash: 4,755,040
Less reclass to phy  (4,140,628)           614,412
  </t>
        </r>
        <r>
          <rPr>
            <sz val="8"/>
            <color rgb="FFFF0000"/>
            <rFont val="Tahoma"/>
            <family val="2"/>
          </rPr>
          <t xml:space="preserve">mainly NV8650.4        820,795
             Transport         92,350
             E22563.8      (281,133) 
</t>
        </r>
        <r>
          <rPr>
            <sz val="8"/>
            <color rgb="FF000000"/>
            <rFont val="Tahoma"/>
            <family val="2"/>
          </rPr>
          <t xml:space="preserve">Discrepancy between flash and actual:
</t>
        </r>
        <r>
          <rPr>
            <sz val="8"/>
            <color rgb="FFFF0000"/>
            <rFont val="Tahoma"/>
            <family val="2"/>
          </rPr>
          <t xml:space="preserve">           NV8650.5         (57,369.73)     </t>
        </r>
        <r>
          <rPr>
            <sz val="8"/>
            <color rgb="FF000000"/>
            <rFont val="Tahoma"/>
            <family val="2"/>
          </rPr>
          <t xml:space="preserve">  (</t>
        </r>
        <r>
          <rPr>
            <sz val="8"/>
            <color rgb="FFFF0000"/>
            <rFont val="Tahoma"/>
            <family val="2"/>
          </rPr>
          <t xml:space="preserve"> </t>
        </r>
        <r>
          <rPr>
            <sz val="8"/>
            <color rgb="FF000000"/>
            <rFont val="Tahoma"/>
            <family val="2"/>
          </rPr>
          <t xml:space="preserve">57,370)
Discrepancies between actuals/flash   (503,809)
Total Variance                                       53,234</t>
        </r>
      </text>
      <mc:AlternateContent>
        <mc:Choice Requires="v2">
          <commentPr autoFill="true" autoScale="false" colHidden="false" locked="false" rowHidden="false" textHAlign="justify" textVAlign="top">
            <anchor moveWithCells="false" sizeWithCells="false">
              <xdr:from>
                <xdr:col>13</xdr:col>
                <xdr:colOff>25</xdr:colOff>
                <xdr:row>26</xdr:row>
                <xdr:rowOff>5</xdr:rowOff>
              </xdr:from>
              <xdr:to>
                <xdr:col>16</xdr:col>
                <xdr:colOff>28</xdr:colOff>
                <xdr:row>43</xdr:row>
                <xdr:rowOff>1</xdr:rowOff>
              </xdr:to>
            </anchor>
          </commentPr>
        </mc:Choice>
        <mc:Fallback/>
      </mc:AlternateContent>
    </comment>
    <comment ref="M32" authorId="0">
      <text>
        <r>
          <rPr>
            <b val="true"/>
            <sz val="8"/>
            <color rgb="FF000000"/>
            <rFont val="Tahoma"/>
            <family val="0"/>
          </rPr>
          <t xml:space="preserve">csprowl:
</t>
        </r>
        <r>
          <rPr>
            <sz val="8"/>
            <color rgb="FF000000"/>
            <rFont val="Tahoma"/>
            <family val="0"/>
          </rPr>
          <t xml:space="preserve">flashed 227,437 demand reimbursements
booked (221,250) 
reclass 163,576.97 to Ontario because it was flashed in error - taken in 03/01 GL
</t>
        </r>
        <r>
          <rPr>
            <sz val="8"/>
            <color rgb="FFFF0000"/>
            <rFont val="Tahoma"/>
            <family val="2"/>
          </rPr>
          <t xml:space="preserve">what's left here is:
221,250 S#384296  per Natalie 04/04 S#384296"pysical options w/options"
                compoundied w/a problem w/a gas accounting manual entry
  44,640 Flash-Related to AEC producer netback per Natlie 04/03
  19,220 flash Natalie looking into who should be reimbursing 04/04
 </t>
        </r>
      </text>
      <mc:AlternateContent>
        <mc:Choice Requires="v2">
          <commentPr autoFill="true" autoScale="false" colHidden="false" locked="false" rowHidden="false" textHAlign="justify" textVAlign="top">
            <anchor moveWithCells="false" sizeWithCells="false">
              <xdr:from>
                <xdr:col>13</xdr:col>
                <xdr:colOff>25</xdr:colOff>
                <xdr:row>30</xdr:row>
                <xdr:rowOff>5</xdr:rowOff>
              </xdr:from>
              <xdr:to>
                <xdr:col>16</xdr:col>
                <xdr:colOff>28</xdr:colOff>
                <xdr:row>42</xdr:row>
                <xdr:rowOff>4</xdr:rowOff>
              </xdr:to>
            </anchor>
          </commentPr>
        </mc:Choice>
        <mc:Fallback/>
      </mc:AlternateContent>
    </comment>
    <comment ref="M33" authorId="0">
      <text>
        <r>
          <rPr>
            <b val="true"/>
            <sz val="8"/>
            <color rgb="FF000000"/>
            <rFont val="Tahoma"/>
            <family val="0"/>
          </rPr>
          <t xml:space="preserve">csprowl:
Forms with Economics
</t>
        </r>
        <r>
          <rPr>
            <sz val="8"/>
            <color rgb="FF000000"/>
            <rFont val="Tahoma"/>
            <family val="2"/>
          </rPr>
          <t xml:space="preserve">Startech buy       363,208
</t>
        </r>
        <r>
          <rPr>
            <b val="true"/>
            <sz val="8"/>
            <color rgb="FF000000"/>
            <rFont val="Tahoma"/>
            <family val="0"/>
          </rPr>
          <t xml:space="preserve">Other issues:
</t>
        </r>
        <r>
          <rPr>
            <sz val="8"/>
            <color rgb="FF000000"/>
            <rFont val="Tahoma"/>
            <family val="0"/>
          </rPr>
          <t xml:space="preserve">EMW                    501,800   liquidation issue
WPSbuy              283,901  form doesn't tie to this because of a PMA in 02/01 GL so this needs to go back to Settlements
NNG buy              23,129 form to eco 04/19
</t>
        </r>
      </text>
      <mc:AlternateContent>
        <mc:Choice Requires="v2">
          <commentPr autoFill="true" autoScale="false" colHidden="false" locked="false" rowHidden="false" textHAlign="justify" textVAlign="top">
            <anchor moveWithCells="false" sizeWithCells="false">
              <xdr:from>
                <xdr:col>13</xdr:col>
                <xdr:colOff>23</xdr:colOff>
                <xdr:row>25</xdr:row>
                <xdr:rowOff>12</xdr:rowOff>
              </xdr:from>
              <xdr:to>
                <xdr:col>16</xdr:col>
                <xdr:colOff>28</xdr:colOff>
                <xdr:row>36</xdr:row>
                <xdr:rowOff>7</xdr:rowOff>
              </xdr:to>
            </anchor>
          </commentPr>
        </mc:Choice>
        <mc:Fallback/>
      </mc:AlternateContent>
    </comment>
    <comment ref="M34" authorId="0">
      <text>
        <r>
          <rPr>
            <b val="true"/>
            <sz val="8"/>
            <color rgb="FF000000"/>
            <rFont val="Tahoma"/>
            <family val="0"/>
          </rPr>
          <t xml:space="preserve">csprowl:
</t>
        </r>
        <r>
          <rPr>
            <sz val="8"/>
            <color rgb="FF000000"/>
            <rFont val="Tahoma"/>
            <family val="0"/>
          </rPr>
          <t xml:space="preserve">Consumers Energy buy QF0789.5  (72,586)
ECS buy EE9092.6                           64,269
Kaztex buy NR7689.2                    387,655
Reliant QI7044.1                            (222,122) 
Union buy QE5974.1                      (235,000) S#517182 
</t>
        </r>
      </text>
      <mc:AlternateContent>
        <mc:Choice Requires="v2">
          <commentPr autoFill="true" autoScale="false" colHidden="false" locked="false" rowHidden="false" textHAlign="justify" textVAlign="top">
            <anchor moveWithCells="false" sizeWithCells="false">
              <xdr:from>
                <xdr:col>13</xdr:col>
                <xdr:colOff>23</xdr:colOff>
                <xdr:row>32</xdr:row>
                <xdr:rowOff>10</xdr:rowOff>
              </xdr:from>
              <xdr:to>
                <xdr:col>16</xdr:col>
                <xdr:colOff>28</xdr:colOff>
                <xdr:row>39</xdr:row>
                <xdr:rowOff>4</xdr:rowOff>
              </xdr:to>
            </anchor>
          </commentPr>
        </mc:Choice>
        <mc:Fallback/>
      </mc:AlternateContent>
    </comment>
    <comment ref="M44" authorId="0">
      <text>
        <r>
          <rPr>
            <b val="true"/>
            <sz val="8"/>
            <color rgb="FF000000"/>
            <rFont val="Tahoma"/>
            <family val="0"/>
          </rPr>
          <t xml:space="preserve">csprowl:
</t>
        </r>
        <r>
          <rPr>
            <sz val="8"/>
            <color rgb="FF000000"/>
            <rFont val="Tahoma"/>
            <family val="0"/>
          </rPr>
          <t xml:space="preserve">form returned to settlements 02/15</t>
        </r>
      </text>
      <mc:AlternateContent>
        <mc:Choice Requires="v2">
          <commentPr autoFill="true" autoScale="false" colHidden="false" locked="false" rowHidden="false" textHAlign="justify" textVAlign="top">
            <anchor moveWithCells="false" sizeWithCells="false">
              <xdr:from>
                <xdr:col>13</xdr:col>
                <xdr:colOff>23</xdr:colOff>
                <xdr:row>40</xdr:row>
                <xdr:rowOff>1</xdr:rowOff>
              </xdr:from>
              <xdr:to>
                <xdr:col>16</xdr:col>
                <xdr:colOff>28</xdr:colOff>
                <xdr:row>44</xdr:row>
                <xdr:rowOff>5</xdr:rowOff>
              </xdr:to>
            </anchor>
          </commentPr>
        </mc:Choice>
        <mc:Fallback/>
      </mc:AlternateContent>
    </comment>
    <comment ref="M45" authorId="0">
      <text>
        <r>
          <rPr>
            <b val="true"/>
            <sz val="8"/>
            <color rgb="FF000000"/>
            <rFont val="Tahoma"/>
            <family val="0"/>
          </rPr>
          <t xml:space="preserve">csprowl:
</t>
        </r>
        <r>
          <rPr>
            <sz val="8"/>
            <color rgb="FF000000"/>
            <rFont val="Tahoma"/>
            <family val="0"/>
          </rPr>
          <t xml:space="preserve">reclassing liquidation to purchase created a new open item.  Support delivered 03/05
QH8834.2                421,600
S579153&amp;579158    120,900
421,600 GOES TO DEAL IN JANUARY PER OA FORM.  SUPPORT FOR BOTH PIECES TO ECONOMICS 03/16</t>
        </r>
      </text>
      <mc:AlternateContent>
        <mc:Choice Requires="v2">
          <commentPr autoFill="true" autoScale="false" colHidden="false" locked="false" rowHidden="false" textHAlign="justify" textVAlign="top">
            <anchor moveWithCells="false" sizeWithCells="false">
              <xdr:from>
                <xdr:col>13</xdr:col>
                <xdr:colOff>23</xdr:colOff>
                <xdr:row>36</xdr:row>
                <xdr:rowOff>1</xdr:rowOff>
              </xdr:from>
              <xdr:to>
                <xdr:col>16</xdr:col>
                <xdr:colOff>28</xdr:colOff>
                <xdr:row>51</xdr:row>
                <xdr:rowOff>5</xdr:rowOff>
              </xdr:to>
            </anchor>
          </commentPr>
        </mc:Choice>
        <mc:Fallback/>
      </mc:AlternateContent>
    </comment>
    <comment ref="M47" authorId="0">
      <text>
        <r>
          <rPr>
            <b val="true"/>
            <sz val="8"/>
            <color rgb="FF000000"/>
            <rFont val="Tahoma"/>
            <family val="0"/>
          </rPr>
          <t xml:space="preserve">csprowl:
</t>
        </r>
        <r>
          <rPr>
            <sz val="8"/>
            <color rgb="FF000000"/>
            <rFont val="Tahoma"/>
            <family val="0"/>
          </rPr>
          <t xml:space="preserve">coastal merchant sale  41,950
Coenergy trade buy    56,206
Williams buy                 63,140
WP&amp;L sale                   97,764 
03/01 PMAs
Kaztex sales             (25,514)
Oneok purchase         60,718
Scana sale                (68,324)
</t>
        </r>
      </text>
      <mc:AlternateContent>
        <mc:Choice Requires="v2">
          <commentPr autoFill="true" autoScale="false" colHidden="false" locked="false" rowHidden="false" textHAlign="justify" textVAlign="top">
            <anchor moveWithCells="false" sizeWithCells="false">
              <xdr:from>
                <xdr:col>13</xdr:col>
                <xdr:colOff>25</xdr:colOff>
                <xdr:row>35</xdr:row>
                <xdr:rowOff>12</xdr:rowOff>
              </xdr:from>
              <xdr:to>
                <xdr:col>16</xdr:col>
                <xdr:colOff>28</xdr:colOff>
                <xdr:row>47</xdr:row>
                <xdr:rowOff>15</xdr:rowOff>
              </xdr:to>
            </anchor>
          </commentPr>
        </mc:Choice>
        <mc:Fallback/>
      </mc:AlternateContent>
    </comment>
    <comment ref="M51" authorId="0">
      <text>
        <r>
          <rPr>
            <b val="true"/>
            <sz val="8"/>
            <color rgb="FF000000"/>
            <rFont val="Tahoma"/>
            <family val="0"/>
          </rPr>
          <t xml:space="preserve">csprowl:
</t>
        </r>
        <r>
          <rPr>
            <sz val="8"/>
            <color rgb="FF000000"/>
            <rFont val="Tahoma"/>
            <family val="0"/>
          </rPr>
          <t xml:space="preserve">Michcon com                                                                       66,562
ANR dmd                                                                           (24,306) 
form says PMA in 02/01 GL but I don't see it on line 25
Norther Border 03/01 commodity PMA                          (219,819)
NNG commodity 03/01 PMA                                              24,471</t>
        </r>
      </text>
      <mc:AlternateContent>
        <mc:Choice Requires="v2">
          <commentPr autoFill="true" autoScale="false" colHidden="false" locked="false" rowHidden="false" textHAlign="justify" textVAlign="top">
            <anchor moveWithCells="false" sizeWithCells="false">
              <xdr:from>
                <xdr:col>13</xdr:col>
                <xdr:colOff>23</xdr:colOff>
                <xdr:row>46</xdr:row>
                <xdr:rowOff>5</xdr:rowOff>
              </xdr:from>
              <xdr:to>
                <xdr:col>16</xdr:col>
                <xdr:colOff>28</xdr:colOff>
                <xdr:row>52</xdr:row>
                <xdr:rowOff>12</xdr:rowOff>
              </xdr:to>
            </anchor>
          </commentPr>
        </mc:Choice>
        <mc:Fallback/>
      </mc:AlternateContent>
    </comment>
    <comment ref="M54" authorId="0">
      <text>
        <r>
          <rPr>
            <b val="true"/>
            <sz val="8"/>
            <color rgb="FF000000"/>
            <rFont val="Tahoma"/>
            <family val="0"/>
          </rPr>
          <t xml:space="preserve">csprowl:
</t>
        </r>
        <r>
          <rPr>
            <sz val="8"/>
            <color rgb="FF000000"/>
            <rFont val="Tahoma"/>
            <family val="0"/>
          </rPr>
          <t xml:space="preserve">Synthetic storage adjusted for liquidation reclasses:
NGPL buy N50101.9     2,285,438
NGPL buy N50101.A    3,488,892
NGPL buy QG2048.1         43,697
NGPL sale Q30444.1 (1,830,550) syn stg?
NGPL sale Q30444.J     (141,720)
NGPL sale QG2048.3    (177,150)
NGPL sale QH5538.1     (17,715)</t>
        </r>
      </text>
      <mc:AlternateContent>
        <mc:Choice Requires="v2">
          <commentPr autoFill="true" autoScale="false" colHidden="false" locked="false" rowHidden="false" textHAlign="justify" textVAlign="top">
            <anchor moveWithCells="false" sizeWithCells="false">
              <xdr:from>
                <xdr:col>13</xdr:col>
                <xdr:colOff>23</xdr:colOff>
                <xdr:row>49</xdr:row>
                <xdr:rowOff>7</xdr:rowOff>
              </xdr:from>
              <xdr:to>
                <xdr:col>16</xdr:col>
                <xdr:colOff>28</xdr:colOff>
                <xdr:row>57</xdr:row>
                <xdr:rowOff>16</xdr:rowOff>
              </xdr:to>
            </anchor>
          </commentPr>
        </mc:Choice>
        <mc:Fallback/>
      </mc:AlternateContent>
    </comment>
    <comment ref="M83" authorId="0">
      <text>
        <r>
          <rPr>
            <b val="true"/>
            <sz val="8"/>
            <color rgb="FF000000"/>
            <rFont val="Tahoma"/>
            <family val="0"/>
          </rPr>
          <t xml:space="preserve">csprowl:
</t>
        </r>
        <r>
          <rPr>
            <sz val="8"/>
            <color rgb="FF000000"/>
            <rFont val="Tahoma"/>
            <family val="0"/>
          </rPr>
          <t xml:space="preserve">original volume 78,953
volume s/b        47,035
difference         31,918
times wacog         5.786
Per Melanie 04/19 this correction was made 04/18</t>
        </r>
      </text>
      <mc:AlternateContent>
        <mc:Choice Requires="v2">
          <commentPr autoFill="true" autoScale="false" colHidden="false" locked="false" rowHidden="false" textHAlign="justify" textVAlign="top">
            <anchor moveWithCells="false" sizeWithCells="false">
              <xdr:from>
                <xdr:col>13</xdr:col>
                <xdr:colOff>25</xdr:colOff>
                <xdr:row>80</xdr:row>
                <xdr:rowOff>0</xdr:rowOff>
              </xdr:from>
              <xdr:to>
                <xdr:col>16</xdr:col>
                <xdr:colOff>28</xdr:colOff>
                <xdr:row>96</xdr:row>
                <xdr:rowOff>12</xdr:rowOff>
              </xdr:to>
            </anchor>
          </commentPr>
        </mc:Choice>
        <mc:Fallback/>
      </mc:AlternateContent>
    </comment>
    <comment ref="N16" authorId="0">
      <text>
        <r>
          <rPr>
            <b val="true"/>
            <sz val="8"/>
            <color rgb="FF000000"/>
            <rFont val="Tahoma"/>
            <family val="0"/>
          </rPr>
          <t xml:space="preserve">csprowl:
</t>
        </r>
        <r>
          <rPr>
            <sz val="8"/>
            <color rgb="FF000000"/>
            <rFont val="Tahoma"/>
            <family val="0"/>
          </rPr>
          <t xml:space="preserve">Enron Canada buy      74,166.50
after reclass from AEC
Enron Canada sale      56,245.89
El Paso buy                  89,521.85
Peoples buy                 62,000
Sceptre buy S459229 (62,611)</t>
        </r>
      </text>
      <mc:AlternateContent>
        <mc:Choice Requires="v2">
          <commentPr autoFill="true" autoScale="false" colHidden="false" locked="false" rowHidden="false" textHAlign="justify" textVAlign="top">
            <anchor moveWithCells="false" sizeWithCells="false">
              <xdr:from>
                <xdr:col>14</xdr:col>
                <xdr:colOff>25</xdr:colOff>
                <xdr:row>10</xdr:row>
                <xdr:rowOff>9</xdr:rowOff>
              </xdr:from>
              <xdr:to>
                <xdr:col>16</xdr:col>
                <xdr:colOff>28</xdr:colOff>
                <xdr:row>19</xdr:row>
                <xdr:rowOff>4</xdr:rowOff>
              </xdr:to>
            </anchor>
          </commentPr>
        </mc:Choice>
        <mc:Fallback/>
      </mc:AlternateContent>
    </comment>
    <comment ref="N28" authorId="0">
      <text>
        <r>
          <rPr>
            <b val="true"/>
            <sz val="8"/>
            <color rgb="FF000000"/>
            <rFont val="Tahoma"/>
            <family val="0"/>
          </rPr>
          <t xml:space="preserve">csprowl:
</t>
        </r>
        <r>
          <rPr>
            <sz val="8"/>
            <color rgb="FF000000"/>
            <rFont val="Tahoma"/>
            <family val="0"/>
          </rPr>
          <t xml:space="preserve">Discrepancies between OA Flash and Details    483,934
In Actuals Not Flash:
Transport (1,234,271)
NG9514.3    (674,946)
NJ9516.2    (671,321)
NW7322.3    (53,999)
NW0661.2          (550)
QD3093.4          (430) 
QD3093.2       22,660
NW7322.4      53,999
QF1024.2     189,921
QH8834.3     674,946
Subtotal                                                        (1,693,991)
In both Actuals and Flash    E22563.8                   7,112
Feb PMA                                                          (507,763)
Total                                                             (1,710,709)
</t>
        </r>
      </text>
      <mc:AlternateContent>
        <mc:Choice Requires="v2">
          <commentPr autoFill="true" autoScale="false" colHidden="false" locked="false" rowHidden="false" textHAlign="justify" textVAlign="top">
            <anchor moveWithCells="false" sizeWithCells="false">
              <xdr:from>
                <xdr:col>14</xdr:col>
                <xdr:colOff>25</xdr:colOff>
                <xdr:row>15</xdr:row>
                <xdr:rowOff>11</xdr:rowOff>
              </xdr:from>
              <xdr:to>
                <xdr:col>16</xdr:col>
                <xdr:colOff>28</xdr:colOff>
                <xdr:row>32</xdr:row>
                <xdr:rowOff>9</xdr:rowOff>
              </xdr:to>
            </anchor>
          </commentPr>
        </mc:Choice>
        <mc:Fallback/>
      </mc:AlternateContent>
    </comment>
    <comment ref="N32" authorId="0">
      <text>
        <r>
          <rPr>
            <b val="true"/>
            <sz val="8"/>
            <color rgb="FF000000"/>
            <rFont val="Tahoma"/>
            <family val="0"/>
          </rPr>
          <t xml:space="preserve">csprowl:
</t>
        </r>
        <r>
          <rPr>
            <sz val="8"/>
            <color rgb="FF000000"/>
            <rFont val="Tahoma"/>
            <family val="0"/>
          </rPr>
          <t xml:space="preserve">44,640 flash related to AEC Per Natalie Baker 04/03 Producer Netback will reinput Sitara ticket
19,220 flash - Natalie looking into who should reimburse
13,207 included in this calculation in error - this is Reliant reimbursed from Eastment - will clear this out with 03/01 GL</t>
        </r>
      </text>
      <mc:AlternateContent>
        <mc:Choice Requires="v2">
          <commentPr autoFill="true" autoScale="false" colHidden="false" locked="false" rowHidden="false" textHAlign="justify" textVAlign="top">
            <anchor moveWithCells="false" sizeWithCells="false">
              <xdr:from>
                <xdr:col>14</xdr:col>
                <xdr:colOff>25</xdr:colOff>
                <xdr:row>30</xdr:row>
                <xdr:rowOff>5</xdr:rowOff>
              </xdr:from>
              <xdr:to>
                <xdr:col>19</xdr:col>
                <xdr:colOff>65</xdr:colOff>
                <xdr:row>35</xdr:row>
                <xdr:rowOff>4</xdr:rowOff>
              </xdr:to>
            </anchor>
          </commentPr>
        </mc:Choice>
        <mc:Fallback/>
      </mc:AlternateContent>
    </comment>
    <comment ref="N34" authorId="0">
      <text>
        <r>
          <rPr>
            <b val="true"/>
            <sz val="8"/>
            <color rgb="FF000000"/>
            <rFont val="Tahoma"/>
            <family val="0"/>
          </rPr>
          <t xml:space="preserve">csprowl:
</t>
        </r>
        <r>
          <rPr>
            <sz val="8"/>
            <color rgb="FF000000"/>
            <rFont val="Tahoma"/>
            <family val="0"/>
          </rPr>
          <t xml:space="preserve">Crestar     EC7377.0   (46,785.18)    since been reclassed to Ontario
ECS           EE9092.6  114,728.40
Marathon QH8672.1    58,900
Oneok      EF2667.3  (153,317) Jim Little manual adj to liq file
Ranger    N95094.2    65,100
Reliant     QI7044.2  370,896.47
NNG         QN8046.2 488,749.99  from West
NNG         QO0171.2 488,749.99 from West</t>
        </r>
      </text>
      <mc:AlternateContent>
        <mc:Choice Requires="v2">
          <commentPr autoFill="true" autoScale="false" colHidden="false" locked="false" rowHidden="false" textHAlign="justify" textVAlign="top">
            <anchor moveWithCells="false" sizeWithCells="false">
              <xdr:from>
                <xdr:col>14</xdr:col>
                <xdr:colOff>25</xdr:colOff>
                <xdr:row>32</xdr:row>
                <xdr:rowOff>13</xdr:rowOff>
              </xdr:from>
              <xdr:to>
                <xdr:col>19</xdr:col>
                <xdr:colOff>30</xdr:colOff>
                <xdr:row>45</xdr:row>
                <xdr:rowOff>4</xdr:rowOff>
              </xdr:to>
            </anchor>
          </commentPr>
        </mc:Choice>
        <mc:Fallback/>
      </mc:AlternateContent>
    </comment>
    <comment ref="N39" authorId="0">
      <text>
        <r>
          <rPr>
            <b val="true"/>
            <sz val="8"/>
            <color rgb="FF000000"/>
            <rFont val="Tahoma"/>
            <family val="0"/>
          </rPr>
          <t xml:space="preserve">csprowl:
</t>
        </r>
        <r>
          <rPr>
            <sz val="8"/>
            <color rgb="FF000000"/>
            <rFont val="Tahoma"/>
            <family val="0"/>
          </rPr>
          <t xml:space="preserve">form from settlements 04/17-expected PMA didn't match March PMA report - Mary reworking form.</t>
        </r>
      </text>
      <mc:AlternateContent>
        <mc:Choice Requires="v2">
          <commentPr autoFill="true" autoScale="false" colHidden="false" locked="false" rowHidden="false" textHAlign="justify" textVAlign="top">
            <anchor moveWithCells="false" sizeWithCells="false">
              <xdr:from>
                <xdr:col>14</xdr:col>
                <xdr:colOff>25</xdr:colOff>
                <xdr:row>37</xdr:row>
                <xdr:rowOff>5</xdr:rowOff>
              </xdr:from>
              <xdr:to>
                <xdr:col>16</xdr:col>
                <xdr:colOff>28</xdr:colOff>
                <xdr:row>42</xdr:row>
                <xdr:rowOff>4</xdr:rowOff>
              </xdr:to>
            </anchor>
          </commentPr>
        </mc:Choice>
        <mc:Fallback/>
      </mc:AlternateContent>
    </comment>
    <comment ref="N47" authorId="0">
      <text>
        <r>
          <rPr>
            <b val="true"/>
            <sz val="8"/>
            <color rgb="FF000000"/>
            <rFont val="Tahoma"/>
            <family val="0"/>
          </rPr>
          <t xml:space="preserve">csprowl:
</t>
        </r>
        <r>
          <rPr>
            <sz val="8"/>
            <color rgb="FF000000"/>
            <rFont val="Tahoma"/>
            <family val="0"/>
          </rPr>
          <t xml:space="preserve">CES-Midcon sale           41,954      03/01PMA 
Devon purchase          (67,902)
Devon sale                   87,093      03/01 PMA
NNG purchase              68,185
Occidental purchase   (82,060)     03/01 PMA
Reliant sales                (39,820) 
reclass made variance bigger
Union purchase            44,000
W&amp;T Offshore purch   (26,857)   03/01 PMA  </t>
        </r>
      </text>
      <mc:AlternateContent>
        <mc:Choice Requires="v2">
          <commentPr autoFill="true" autoScale="false" colHidden="false" locked="false" rowHidden="false" textHAlign="justify" textVAlign="top">
            <anchor moveWithCells="false" sizeWithCells="false">
              <xdr:from>
                <xdr:col>14</xdr:col>
                <xdr:colOff>25</xdr:colOff>
                <xdr:row>45</xdr:row>
                <xdr:rowOff>5</xdr:rowOff>
              </xdr:from>
              <xdr:to>
                <xdr:col>16</xdr:col>
                <xdr:colOff>28</xdr:colOff>
                <xdr:row>57</xdr:row>
                <xdr:rowOff>1</xdr:rowOff>
              </xdr:to>
            </anchor>
          </commentPr>
        </mc:Choice>
        <mc:Fallback/>
      </mc:AlternateContent>
    </comment>
    <comment ref="N51" authorId="0">
      <text>
        <r>
          <rPr>
            <b val="true"/>
            <sz val="8"/>
            <color rgb="FF000000"/>
            <rFont val="Tahoma"/>
            <family val="0"/>
          </rPr>
          <t xml:space="preserve">csprowl:
</t>
        </r>
        <r>
          <rPr>
            <sz val="8"/>
            <color rgb="FF000000"/>
            <rFont val="Tahoma"/>
            <family val="0"/>
          </rPr>
          <t xml:space="preserve">Reliant Field com   (24,078) per form expecting pma
Trunkline comm      59,666   need form
GRLK Dmd           (781,950)  per form expecting pma
Trunk Dmd           101,185    need form</t>
        </r>
      </text>
      <mc:AlternateContent>
        <mc:Choice Requires="v2">
          <commentPr autoFill="true" autoScale="false" colHidden="false" locked="false" rowHidden="false" textHAlign="justify" textVAlign="top">
            <anchor moveWithCells="false" sizeWithCells="false">
              <xdr:from>
                <xdr:col>16</xdr:col>
                <xdr:colOff>28</xdr:colOff>
                <xdr:row>49</xdr:row>
                <xdr:rowOff>7</xdr:rowOff>
              </xdr:from>
              <xdr:to>
                <xdr:col>17</xdr:col>
                <xdr:colOff>-87</xdr:colOff>
                <xdr:row>56</xdr:row>
                <xdr:rowOff>3</xdr:rowOff>
              </xdr:to>
            </anchor>
          </commentPr>
        </mc:Choice>
        <mc:Fallback/>
      </mc:AlternateContent>
    </comment>
    <comment ref="N64" authorId="0">
      <text>
        <r>
          <rPr>
            <b val="true"/>
            <sz val="8"/>
            <color rgb="FF000000"/>
            <rFont val="Tahoma"/>
            <family val="0"/>
          </rPr>
          <t xml:space="preserve">csprowl:
</t>
        </r>
        <r>
          <rPr>
            <sz val="8"/>
            <color rgb="FF000000"/>
            <rFont val="Tahoma"/>
            <family val="0"/>
          </rPr>
          <t xml:space="preserve">04/26 Jim Little says $3.4 million liquidation in financial settlements.  A large portion of it goes to the East region.  He will reclass from financial settlements to us and then split between regions.</t>
        </r>
      </text>
      <mc:AlternateContent>
        <mc:Choice Requires="v2">
          <commentPr autoFill="true" autoScale="false" colHidden="false" locked="false" rowHidden="false" textHAlign="justify" textVAlign="top">
            <anchor moveWithCells="false" sizeWithCells="false">
              <xdr:from>
                <xdr:col>14</xdr:col>
                <xdr:colOff>15</xdr:colOff>
                <xdr:row>62</xdr:row>
                <xdr:rowOff>14</xdr:rowOff>
              </xdr:from>
              <xdr:to>
                <xdr:col>15</xdr:col>
                <xdr:colOff>47</xdr:colOff>
                <xdr:row>67</xdr:row>
                <xdr:rowOff>13</xdr:rowOff>
              </xdr:to>
            </anchor>
          </commentPr>
        </mc:Choice>
        <mc:Fallback/>
      </mc:AlternateContent>
    </comment>
    <comment ref="O30" authorId="0">
      <text>
        <r>
          <rPr>
            <b val="true"/>
            <sz val="8"/>
            <color rgb="FF000000"/>
            <rFont val="Tahoma"/>
            <family val="0"/>
          </rPr>
          <t xml:space="preserve">csprowl:
</t>
        </r>
        <r>
          <rPr>
            <sz val="8"/>
            <color rgb="FF000000"/>
            <rFont val="Tahoma"/>
            <family val="0"/>
          </rPr>
          <t xml:space="preserve">check page of Jims OAs</t>
        </r>
      </text>
      <mc:AlternateContent>
        <mc:Choice Requires="v2">
          <commentPr autoFill="true" autoScale="false" colHidden="false" locked="false" rowHidden="false" textHAlign="justify" textVAlign="top">
            <anchor moveWithCells="false" sizeWithCells="false">
              <xdr:from>
                <xdr:col>16</xdr:col>
                <xdr:colOff>28</xdr:colOff>
                <xdr:row>28</xdr:row>
                <xdr:rowOff>5</xdr:rowOff>
              </xdr:from>
              <xdr:to>
                <xdr:col>17</xdr:col>
                <xdr:colOff>-87</xdr:colOff>
                <xdr:row>33</xdr:row>
                <xdr:rowOff>4</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G16" authorId="0">
      <text>
        <r>
          <rPr>
            <b val="true"/>
            <sz val="8"/>
            <color rgb="FF000000"/>
            <rFont val="Tahoma"/>
            <family val="0"/>
          </rPr>
          <t xml:space="preserve">csprowl:
</t>
        </r>
        <r>
          <rPr>
            <sz val="8"/>
            <color rgb="FF000000"/>
            <rFont val="Tahoma"/>
            <family val="0"/>
          </rPr>
          <t xml:space="preserve">various unidentified (23,008)</t>
        </r>
      </text>
      <mc:AlternateContent>
        <mc:Choice Requires="v2">
          <commentPr autoFill="true" autoScale="false" colHidden="false" locked="false" rowHidden="false" textHAlign="justify" textVAlign="top">
            <anchor moveWithCells="false" sizeWithCells="false">
              <xdr:from>
                <xdr:col>7</xdr:col>
                <xdr:colOff>15</xdr:colOff>
                <xdr:row>14</xdr:row>
                <xdr:rowOff>6</xdr:rowOff>
              </xdr:from>
              <xdr:to>
                <xdr:col>8</xdr:col>
                <xdr:colOff>45</xdr:colOff>
                <xdr:row>19</xdr:row>
                <xdr:rowOff>4</xdr:rowOff>
              </xdr:to>
            </anchor>
          </commentPr>
        </mc:Choice>
        <mc:Fallback/>
      </mc:AlternateContent>
    </comment>
    <comment ref="H16" authorId="0">
      <text>
        <r>
          <rPr>
            <b val="true"/>
            <sz val="8"/>
            <color rgb="FF000000"/>
            <rFont val="Tahoma"/>
            <family val="0"/>
          </rPr>
          <t xml:space="preserve">csprowl:</t>
        </r>
        <r>
          <rPr>
            <sz val="8"/>
            <color rgb="FF000000"/>
            <rFont val="Tahoma"/>
            <family val="0"/>
          </rPr>
          <t xml:space="preserve"> 
various unidentified (1,008)
</t>
        </r>
      </text>
      <mc:AlternateContent>
        <mc:Choice Requires="v2">
          <commentPr autoFill="true" autoScale="false" colHidden="false" locked="false" rowHidden="false" textHAlign="justify" textVAlign="top">
            <anchor moveWithCells="false" sizeWithCells="false">
              <xdr:from>
                <xdr:col>7</xdr:col>
                <xdr:colOff>64</xdr:colOff>
                <xdr:row>12</xdr:row>
                <xdr:rowOff>11</xdr:rowOff>
              </xdr:from>
              <xdr:to>
                <xdr:col>9</xdr:col>
                <xdr:colOff>33</xdr:colOff>
                <xdr:row>15</xdr:row>
                <xdr:rowOff>5</xdr:rowOff>
              </xdr:to>
            </anchor>
          </commentPr>
        </mc:Choice>
        <mc:Fallback/>
      </mc:AlternateContent>
    </comment>
    <comment ref="I16" authorId="0">
      <text>
        <r>
          <rPr>
            <b val="true"/>
            <sz val="8"/>
            <color rgb="FF000000"/>
            <rFont val="Tahoma"/>
            <family val="0"/>
          </rPr>
          <t xml:space="preserve">csprowl:
</t>
        </r>
        <r>
          <rPr>
            <sz val="8"/>
            <color rgb="FF000000"/>
            <rFont val="Tahoma"/>
            <family val="0"/>
          </rPr>
          <t xml:space="preserve">various unidentified         (2,954)
</t>
        </r>
      </text>
      <mc:AlternateContent>
        <mc:Choice Requires="v2">
          <commentPr autoFill="true" autoScale="false" colHidden="false" locked="false" rowHidden="false" textHAlign="justify" textVAlign="top">
            <anchor moveWithCells="false" sizeWithCells="false">
              <xdr:from>
                <xdr:col>9</xdr:col>
                <xdr:colOff>15</xdr:colOff>
                <xdr:row>14</xdr:row>
                <xdr:rowOff>9</xdr:rowOff>
              </xdr:from>
              <xdr:to>
                <xdr:col>10</xdr:col>
                <xdr:colOff>80</xdr:colOff>
                <xdr:row>19</xdr:row>
                <xdr:rowOff>7</xdr:rowOff>
              </xdr:to>
            </anchor>
          </commentPr>
        </mc:Choice>
        <mc:Fallback/>
      </mc:AlternateContent>
    </comment>
    <comment ref="J16" authorId="0">
      <text>
        <r>
          <rPr>
            <b val="true"/>
            <sz val="8"/>
            <color rgb="FF000000"/>
            <rFont val="Tahoma"/>
            <family val="0"/>
          </rPr>
          <t xml:space="preserve">csprowl:
</t>
        </r>
        <r>
          <rPr>
            <sz val="8"/>
            <color rgb="FF000000"/>
            <rFont val="Tahoma"/>
            <family val="0"/>
          </rPr>
          <t xml:space="preserve">Various  (4,769)</t>
        </r>
      </text>
      <mc:AlternateContent>
        <mc:Choice Requires="v2">
          <commentPr autoFill="true" autoScale="false" colHidden="false" locked="false" rowHidden="false" textHAlign="justify" textVAlign="top">
            <anchor moveWithCells="false" sizeWithCells="false">
              <xdr:from>
                <xdr:col>10</xdr:col>
                <xdr:colOff>0</xdr:colOff>
                <xdr:row>9</xdr:row>
                <xdr:rowOff>15</xdr:rowOff>
              </xdr:from>
              <xdr:to>
                <xdr:col>12</xdr:col>
                <xdr:colOff>6</xdr:colOff>
                <xdr:row>14</xdr:row>
                <xdr:rowOff>12</xdr:rowOff>
              </xdr:to>
            </anchor>
          </commentPr>
        </mc:Choice>
        <mc:Fallback/>
      </mc:AlternateContent>
    </comment>
    <comment ref="K16" authorId="0">
      <text>
        <r>
          <rPr>
            <b val="true"/>
            <sz val="8"/>
            <color rgb="FF000000"/>
            <rFont val="Tahoma"/>
            <family val="0"/>
          </rPr>
          <t xml:space="preserve">csprowl:
</t>
        </r>
        <r>
          <rPr>
            <sz val="8"/>
            <color rgb="FF000000"/>
            <rFont val="Tahoma"/>
            <family val="2"/>
          </rPr>
          <t xml:space="preserve">various unidentified                     (4,326)</t>
        </r>
      </text>
      <mc:AlternateContent>
        <mc:Choice Requires="v2">
          <commentPr autoFill="true" autoScale="false" colHidden="false" locked="false" rowHidden="false" textHAlign="justify" textVAlign="top">
            <anchor moveWithCells="false" sizeWithCells="false">
              <xdr:from>
                <xdr:col>11</xdr:col>
                <xdr:colOff>15</xdr:colOff>
                <xdr:row>14</xdr:row>
                <xdr:rowOff>9</xdr:rowOff>
              </xdr:from>
              <xdr:to>
                <xdr:col>13</xdr:col>
                <xdr:colOff>51</xdr:colOff>
                <xdr:row>19</xdr:row>
                <xdr:rowOff>11</xdr:rowOff>
              </xdr:to>
            </anchor>
          </commentPr>
        </mc:Choice>
        <mc:Fallback/>
      </mc:AlternateContent>
    </comment>
    <comment ref="L16" authorId="0">
      <text>
        <r>
          <rPr>
            <b val="true"/>
            <sz val="8"/>
            <color rgb="FF000000"/>
            <rFont val="Tahoma"/>
            <family val="0"/>
          </rPr>
          <t xml:space="preserve">csprowl:
</t>
        </r>
        <r>
          <rPr>
            <sz val="8"/>
            <color rgb="FF000000"/>
            <rFont val="Tahoma"/>
            <family val="0"/>
          </rPr>
          <t xml:space="preserve">various (6,206)</t>
        </r>
      </text>
      <mc:AlternateContent>
        <mc:Choice Requires="v2">
          <commentPr autoFill="true" autoScale="false" colHidden="false" locked="false" rowHidden="false" textHAlign="justify" textVAlign="top">
            <anchor moveWithCells="false" sizeWithCells="false">
              <xdr:from>
                <xdr:col>12</xdr:col>
                <xdr:colOff>15</xdr:colOff>
                <xdr:row>14</xdr:row>
                <xdr:rowOff>6</xdr:rowOff>
              </xdr:from>
              <xdr:to>
                <xdr:col>13</xdr:col>
                <xdr:colOff>45</xdr:colOff>
                <xdr:row>19</xdr:row>
                <xdr:rowOff>4</xdr:rowOff>
              </xdr:to>
            </anchor>
          </commentPr>
        </mc:Choice>
        <mc:Fallback/>
      </mc:AlternateContent>
    </comment>
    <comment ref="O16" authorId="0">
      <text>
        <r>
          <rPr>
            <b val="true"/>
            <sz val="8"/>
            <color rgb="FF000000"/>
            <rFont val="Tahoma"/>
            <family val="0"/>
          </rPr>
          <t xml:space="preserve">csprowl:
</t>
        </r>
        <r>
          <rPr>
            <sz val="8"/>
            <color rgb="FF000000"/>
            <rFont val="Tahoma"/>
            <family val="0"/>
          </rPr>
          <t xml:space="preserve">PEPL commodity pma
various unidentified
</t>
        </r>
      </text>
      <mc:AlternateContent>
        <mc:Choice Requires="v2">
          <commentPr autoFill="true" autoScale="false" colHidden="false" locked="false" rowHidden="false" textHAlign="justify" textVAlign="top">
            <anchor moveWithCells="false" sizeWithCells="false">
              <xdr:from>
                <xdr:col>15</xdr:col>
                <xdr:colOff>15</xdr:colOff>
                <xdr:row>14</xdr:row>
                <xdr:rowOff>6</xdr:rowOff>
              </xdr:from>
              <xdr:to>
                <xdr:col>16</xdr:col>
                <xdr:colOff>47</xdr:colOff>
                <xdr:row>19</xdr:row>
                <xdr:rowOff>4</xdr:rowOff>
              </xdr:to>
            </anchor>
          </commentPr>
        </mc:Choice>
        <mc:Fallback/>
      </mc:AlternateContent>
    </comment>
    <comment ref="Q16" authorId="0">
      <text>
        <r>
          <rPr>
            <b val="true"/>
            <sz val="8"/>
            <color rgb="FF000000"/>
            <rFont val="Tahoma"/>
            <family val="0"/>
          </rPr>
          <t xml:space="preserve">csprowl:
</t>
        </r>
        <r>
          <rPr>
            <sz val="8"/>
            <color rgb="FF000000"/>
            <rFont val="Tahoma"/>
            <family val="0"/>
          </rPr>
          <t xml:space="preserve">Reliant dmd reimb 32,263</t>
        </r>
      </text>
      <mc:AlternateContent>
        <mc:Choice Requires="v2">
          <commentPr autoFill="true" autoScale="false" colHidden="false" locked="false" rowHidden="false" textHAlign="justify" textVAlign="top">
            <anchor moveWithCells="false" sizeWithCells="false">
              <xdr:from>
                <xdr:col>17</xdr:col>
                <xdr:colOff>15</xdr:colOff>
                <xdr:row>14</xdr:row>
                <xdr:rowOff>6</xdr:rowOff>
              </xdr:from>
              <xdr:to>
                <xdr:col>18</xdr:col>
                <xdr:colOff>47</xdr:colOff>
                <xdr:row>19</xdr:row>
                <xdr:rowOff>4</xdr:rowOff>
              </xdr:to>
            </anchor>
          </commentPr>
        </mc:Choice>
        <mc:Fallback/>
      </mc:AlternateContent>
    </comment>
    <comment ref="Q19" authorId="0">
      <text>
        <r>
          <rPr>
            <b val="true"/>
            <sz val="8"/>
            <color rgb="FF000000"/>
            <rFont val="Tahoma"/>
            <family val="0"/>
          </rPr>
          <t xml:space="preserve">csprowl:
</t>
        </r>
        <r>
          <rPr>
            <sz val="8"/>
            <color rgb="FF000000"/>
            <rFont val="Tahoma"/>
            <family val="0"/>
          </rPr>
          <t xml:space="preserve">Fred Variance    ( 3,520,458)
LT Transport           378,664
Less liq reclassed to cover variances:
NO2838.1 H&amp;P     (392,150)
NB4325.4 WPS      571,299
NB4304.1 EMW     192,125.60
ND2551.4 EMW     573,360.75
NB4011.1 EMW     577,557.90
ND2551.2 EMW  1,366,058.28
Q40157.1 ??          327,599.98 02/15 Love says EMW   
E85005.K Thermo  136,472.76 02/15 Love says Denver
</t>
        </r>
        <r>
          <rPr>
            <sz val="8"/>
            <color rgb="FFFF0000"/>
            <rFont val="Tahoma"/>
            <family val="2"/>
          </rPr>
          <t xml:space="preserve">The primary thing left is:
NY6237.1 ??            200,880.00 2/15 Love says ck in flash not actual emailed Jim Little 02/16
 </t>
        </r>
      </text>
      <mc:AlternateContent>
        <mc:Choice Requires="v2">
          <commentPr autoFill="true" autoScale="false" colHidden="false" locked="false" rowHidden="false" textHAlign="justify" textVAlign="top">
            <anchor moveWithCells="false" sizeWithCells="false">
              <xdr:from>
                <xdr:col>18</xdr:col>
                <xdr:colOff>46</xdr:colOff>
                <xdr:row>18</xdr:row>
                <xdr:rowOff>6</xdr:rowOff>
              </xdr:from>
              <xdr:to>
                <xdr:col>23</xdr:col>
                <xdr:colOff>68</xdr:colOff>
                <xdr:row>34</xdr:row>
                <xdr:rowOff>15</xdr:rowOff>
              </xdr:to>
            </anchor>
          </commentPr>
        </mc:Choice>
        <mc:Fallback/>
      </mc:AlternateContent>
    </comment>
    <comment ref="Q39" authorId="0">
      <text>
        <r>
          <rPr>
            <b val="true"/>
            <sz val="8"/>
            <color rgb="FF000000"/>
            <rFont val="Tahoma"/>
            <family val="0"/>
          </rPr>
          <t xml:space="preserve">csprowl:
</t>
        </r>
        <r>
          <rPr>
            <sz val="8"/>
            <color rgb="FF000000"/>
            <rFont val="Tahoma"/>
            <family val="0"/>
          </rPr>
          <t xml:space="preserve">Ky severance  tx57,068
email to Jim Pond 04/16
NewPower sales 92,753 form to economics 04/16 04/17 missing liquidation N99383.3 email J Little
</t>
        </r>
      </text>
      <mc:AlternateContent>
        <mc:Choice Requires="v2">
          <commentPr autoFill="true" autoScale="false" colHidden="false" locked="false" rowHidden="false" textHAlign="justify" textVAlign="top">
            <anchor moveWithCells="false" sizeWithCells="false">
              <xdr:from>
                <xdr:col>18</xdr:col>
                <xdr:colOff>44</xdr:colOff>
                <xdr:row>34</xdr:row>
                <xdr:rowOff>10</xdr:rowOff>
              </xdr:from>
              <xdr:to>
                <xdr:col>20</xdr:col>
                <xdr:colOff>19</xdr:colOff>
                <xdr:row>43</xdr:row>
                <xdr:rowOff>7</xdr:rowOff>
              </xdr:to>
            </anchor>
          </commentPr>
        </mc:Choice>
        <mc:Fallback/>
      </mc:AlternateContent>
    </comment>
    <comment ref="Q43" authorId="0">
      <text>
        <r>
          <rPr>
            <b val="true"/>
            <sz val="8"/>
            <color rgb="FF000000"/>
            <rFont val="Tahoma"/>
            <family val="0"/>
          </rPr>
          <t xml:space="preserve">csprowl:
</t>
        </r>
        <r>
          <rPr>
            <sz val="8"/>
            <color rgb="FF000000"/>
            <rFont val="Tahoma"/>
            <family val="0"/>
          </rPr>
          <t xml:space="preserve">ANR commodity pma 12/00   23,025
Midwestern commodity            9,718
NNG commodity/sap              46.014
Trunkline commodity            (21,966)
UT commodity                         7,742
Michcon                                 32,182</t>
        </r>
      </text>
      <mc:AlternateContent>
        <mc:Choice Requires="v2">
          <commentPr autoFill="true" autoScale="false" colHidden="false" locked="false" rowHidden="false" textHAlign="justify" textVAlign="top">
            <anchor moveWithCells="false" sizeWithCells="false">
              <xdr:from>
                <xdr:col>18</xdr:col>
                <xdr:colOff>51</xdr:colOff>
                <xdr:row>35</xdr:row>
                <xdr:rowOff>9</xdr:rowOff>
              </xdr:from>
              <xdr:to>
                <xdr:col>21</xdr:col>
                <xdr:colOff>1</xdr:colOff>
                <xdr:row>45</xdr:row>
                <xdr:rowOff>13</xdr:rowOff>
              </xdr:to>
            </anchor>
          </commentPr>
        </mc:Choice>
        <mc:Fallback/>
      </mc:AlternateContent>
    </comment>
    <comment ref="Q46" authorId="0">
      <text>
        <r>
          <rPr>
            <b val="true"/>
            <sz val="8"/>
            <color rgb="FF000000"/>
            <rFont val="Tahoma"/>
            <family val="0"/>
          </rPr>
          <t xml:space="preserve">csprowl:
</t>
        </r>
        <r>
          <rPr>
            <sz val="8"/>
            <color rgb="FF000000"/>
            <rFont val="Tahoma"/>
            <family val="0"/>
          </rPr>
          <t xml:space="preserve">adjusted for NGPL liquidation reclass:
Q30444.1  1,042,885.70
Q30444.3     573,178.73
done in 01/01 GL</t>
        </r>
      </text>
      <mc:AlternateContent>
        <mc:Choice Requires="v2">
          <commentPr autoFill="true" autoScale="false" colHidden="false" locked="false" rowHidden="false" textHAlign="justify" textVAlign="top">
            <anchor moveWithCells="false" sizeWithCells="false">
              <xdr:from>
                <xdr:col>18</xdr:col>
                <xdr:colOff>51</xdr:colOff>
                <xdr:row>43</xdr:row>
                <xdr:rowOff>8</xdr:rowOff>
              </xdr:from>
              <xdr:to>
                <xdr:col>21</xdr:col>
                <xdr:colOff>1</xdr:colOff>
                <xdr:row>51</xdr:row>
                <xdr:rowOff>15</xdr:rowOff>
              </xdr:to>
            </anchor>
          </commentPr>
        </mc:Choice>
        <mc:Fallback/>
      </mc:AlternateContent>
    </comment>
    <comment ref="Q59" authorId="0">
      <text>
        <r>
          <rPr>
            <b val="true"/>
            <sz val="8"/>
            <color rgb="FF000000"/>
            <rFont val="Tahoma"/>
            <family val="0"/>
          </rPr>
          <t xml:space="preserve">csprowl:
</t>
        </r>
        <r>
          <rPr>
            <sz val="8"/>
            <color rgb="FF000000"/>
            <rFont val="Tahoma"/>
            <family val="0"/>
          </rPr>
          <t xml:space="preserve">Consumers   72,500
Relaint         37,271</t>
        </r>
      </text>
      <mc:AlternateContent>
        <mc:Choice Requires="v2">
          <commentPr autoFill="true" autoScale="false" colHidden="false" locked="false" rowHidden="false" textHAlign="justify" textVAlign="top">
            <anchor moveWithCells="false" sizeWithCells="false">
              <xdr:from>
                <xdr:col>18</xdr:col>
                <xdr:colOff>51</xdr:colOff>
                <xdr:row>54</xdr:row>
                <xdr:rowOff>7</xdr:rowOff>
              </xdr:from>
              <xdr:to>
                <xdr:col>20</xdr:col>
                <xdr:colOff>26</xdr:colOff>
                <xdr:row>59</xdr:row>
                <xdr:rowOff>6</xdr:rowOff>
              </xdr:to>
            </anchor>
          </commentPr>
        </mc:Choice>
        <mc:Fallback/>
      </mc:AlternateContent>
    </comment>
    <comment ref="R25" authorId="0">
      <text>
        <r>
          <rPr>
            <b val="true"/>
            <sz val="8"/>
            <color rgb="FF000000"/>
            <rFont val="Tahoma"/>
            <family val="0"/>
          </rPr>
          <t xml:space="preserve">csprowl:
</t>
        </r>
        <r>
          <rPr>
            <sz val="8"/>
            <color rgb="FF000000"/>
            <rFont val="Tahoma"/>
            <family val="0"/>
          </rPr>
          <t xml:space="preserve">Transcanada Energy Marketing      60,332.48
Utilicorp purchase S#579153          51,000
Utilicorp purchase S#579158          66,000   </t>
        </r>
      </text>
      <mc:AlternateContent>
        <mc:Choice Requires="v2">
          <commentPr autoFill="true" autoScale="false" colHidden="false" locked="false" rowHidden="false" textHAlign="justify" textVAlign="top">
            <anchor moveWithCells="false" sizeWithCells="false">
              <xdr:from>
                <xdr:col>20</xdr:col>
                <xdr:colOff>24</xdr:colOff>
                <xdr:row>24</xdr:row>
                <xdr:rowOff>6</xdr:rowOff>
              </xdr:from>
              <xdr:to>
                <xdr:col>23</xdr:col>
                <xdr:colOff>50</xdr:colOff>
                <xdr:row>30</xdr:row>
                <xdr:rowOff>1</xdr:rowOff>
              </xdr:to>
            </anchor>
          </commentPr>
        </mc:Choice>
        <mc:Fallback/>
      </mc:AlternateContent>
    </comment>
    <comment ref="R38" authorId="0">
      <text>
        <r>
          <rPr>
            <b val="true"/>
            <sz val="8"/>
            <color rgb="FF000000"/>
            <rFont val="Tahoma"/>
            <family val="0"/>
          </rPr>
          <t xml:space="preserve">csprowl:
</t>
        </r>
        <r>
          <rPr>
            <sz val="8"/>
            <color rgb="FF000000"/>
            <rFont val="Tahoma"/>
            <family val="0"/>
          </rPr>
          <t xml:space="preserve">support to settlements 03/05</t>
        </r>
      </text>
      <mc:AlternateContent>
        <mc:Choice Requires="v2">
          <commentPr autoFill="true" autoScale="false" colHidden="false" locked="false" rowHidden="false" textHAlign="justify" textVAlign="top">
            <anchor moveWithCells="false" sizeWithCells="false">
              <xdr:from>
                <xdr:col>18</xdr:col>
                <xdr:colOff>13</xdr:colOff>
                <xdr:row>33</xdr:row>
                <xdr:rowOff>5</xdr:rowOff>
              </xdr:from>
              <xdr:to>
                <xdr:col>19</xdr:col>
                <xdr:colOff>45</xdr:colOff>
                <xdr:row>37</xdr:row>
                <xdr:rowOff>9</xdr:rowOff>
              </xdr:to>
            </anchor>
          </commentPr>
        </mc:Choice>
        <mc:Fallback/>
      </mc:AlternateContent>
    </comment>
    <comment ref="R39" authorId="0">
      <text>
        <r>
          <rPr>
            <b val="true"/>
            <sz val="8"/>
            <color rgb="FF000000"/>
            <rFont val="Tahoma"/>
            <family val="0"/>
          </rPr>
          <t xml:space="preserve">csprowl:
</t>
        </r>
        <r>
          <rPr>
            <sz val="8"/>
            <color rgb="FF000000"/>
            <rFont val="Tahoma"/>
            <family val="2"/>
          </rPr>
          <t xml:space="preserve">Ky severance tx    85,027 entry from Barbara Hall/Tax email to Jim Pond 04/16
</t>
        </r>
        <r>
          <rPr>
            <sz val="8"/>
            <color rgb="FF000000"/>
            <rFont val="Tahoma"/>
            <family val="0"/>
          </rPr>
          <t xml:space="preserve">
Beldon&amp;Blake pur  (22,039) original variance was missing liquidation.  01/01 pma caused additional variance</t>
        </r>
      </text>
      <mc:AlternateContent>
        <mc:Choice Requires="v2">
          <commentPr autoFill="true" autoScale="false" colHidden="false" locked="false" rowHidden="false" textHAlign="justify" textVAlign="top">
            <anchor moveWithCells="false" sizeWithCells="false">
              <xdr:from>
                <xdr:col>18</xdr:col>
                <xdr:colOff>10</xdr:colOff>
                <xdr:row>33</xdr:row>
                <xdr:rowOff>13</xdr:rowOff>
              </xdr:from>
              <xdr:to>
                <xdr:col>21</xdr:col>
                <xdr:colOff>49</xdr:colOff>
                <xdr:row>41</xdr:row>
                <xdr:rowOff>7</xdr:rowOff>
              </xdr:to>
            </anchor>
          </commentPr>
        </mc:Choice>
        <mc:Fallback/>
      </mc:AlternateContent>
    </comment>
    <comment ref="R43" authorId="0">
      <text>
        <r>
          <rPr>
            <b val="true"/>
            <sz val="8"/>
            <color rgb="FF000000"/>
            <rFont val="Tahoma"/>
            <family val="0"/>
          </rPr>
          <t xml:space="preserve">csprowl:
</t>
        </r>
        <r>
          <rPr>
            <sz val="8"/>
            <color rgb="FF000000"/>
            <rFont val="Tahoma"/>
            <family val="0"/>
          </rPr>
          <t xml:space="preserve">Commodity
ANR PMA in SAP           -39,777
GRLK                                1,185
NNG  SAP                      73,411
Transok  01/01 GL        32,233 
Demand
ANR                                -7,627
GRLK                              92,126
GRLK SAP                      -72,625
NNG SAP                       -39,000
Trunk                            159,870
Dmd Reimb
NGPL                           106,714  </t>
        </r>
      </text>
      <mc:AlternateContent>
        <mc:Choice Requires="v2">
          <commentPr autoFill="true" autoScale="false" colHidden="false" locked="false" rowHidden="false" textHAlign="justify" textVAlign="top">
            <anchor moveWithCells="false" sizeWithCells="false">
              <xdr:from>
                <xdr:col>20</xdr:col>
                <xdr:colOff>40</xdr:colOff>
                <xdr:row>39</xdr:row>
                <xdr:rowOff>1</xdr:rowOff>
              </xdr:from>
              <xdr:to>
                <xdr:col>24</xdr:col>
                <xdr:colOff>3</xdr:colOff>
                <xdr:row>55</xdr:row>
                <xdr:rowOff>6</xdr:rowOff>
              </xdr:to>
            </anchor>
          </commentPr>
        </mc:Choice>
        <mc:Fallback/>
      </mc:AlternateContent>
    </comment>
    <comment ref="S16" authorId="0">
      <text>
        <r>
          <rPr>
            <b val="true"/>
            <sz val="8"/>
            <color rgb="FF000000"/>
            <rFont val="Tahoma"/>
            <family val="0"/>
          </rPr>
          <t xml:space="preserve">csprowl:
</t>
        </r>
        <r>
          <rPr>
            <sz val="8"/>
            <color rgb="FF000000"/>
            <rFont val="Tahoma"/>
            <family val="0"/>
          </rPr>
          <t xml:space="preserve">Consumers Energy buy QF0789.5                            (72,586)
ECS buy EE9092.6                                                      64,269
Kaztex buy NR7689.2                                              387,655
Reliant QI7044.1                                                     (222,122) 
Union buy QE5974.1                                               (235,000) S#517182 
commodity flashed revenue rather than expense  398,866
Nexen Petroleum purchase                                     (74,990) S#511916
Proliance sale        UA4                                             27,880  S#515154</t>
        </r>
      </text>
      <mc:AlternateContent>
        <mc:Choice Requires="v2">
          <commentPr autoFill="true" autoScale="false" colHidden="false" locked="false" rowHidden="false" textHAlign="justify" textVAlign="top">
            <anchor moveWithCells="false" sizeWithCells="false">
              <xdr:from>
                <xdr:col>19</xdr:col>
                <xdr:colOff>15</xdr:colOff>
                <xdr:row>14</xdr:row>
                <xdr:rowOff>6</xdr:rowOff>
              </xdr:from>
              <xdr:to>
                <xdr:col>23</xdr:col>
                <xdr:colOff>51</xdr:colOff>
                <xdr:row>25</xdr:row>
                <xdr:rowOff>8</xdr:rowOff>
              </xdr:to>
            </anchor>
          </commentPr>
        </mc:Choice>
        <mc:Fallback/>
      </mc:AlternateContent>
    </comment>
    <comment ref="S19" authorId="0">
      <text>
        <r>
          <rPr>
            <b val="true"/>
            <sz val="8"/>
            <color rgb="FF000000"/>
            <rFont val="Tahoma"/>
            <family val="0"/>
          </rPr>
          <t xml:space="preserve">csprowl:
</t>
        </r>
        <r>
          <rPr>
            <sz val="8"/>
            <color rgb="FF000000"/>
            <rFont val="Tahoma"/>
            <family val="0"/>
          </rPr>
          <t xml:space="preserve">In Actuals not flash: 4,755,040
Less reclass to phy  (4,140,628)           614,412
  </t>
        </r>
        <r>
          <rPr>
            <sz val="8"/>
            <color rgb="FFFF0000"/>
            <rFont val="Tahoma"/>
            <family val="2"/>
          </rPr>
          <t xml:space="preserve">mainly NV8650.4        820,795
             Transport         92,350
             E22563.8      (281,133) 
</t>
        </r>
        <r>
          <rPr>
            <sz val="8"/>
            <color rgb="FF000000"/>
            <rFont val="Tahoma"/>
            <family val="2"/>
          </rPr>
          <t xml:space="preserve">Discrepancy between flash and actual:
</t>
        </r>
        <r>
          <rPr>
            <sz val="8"/>
            <color rgb="FFFF0000"/>
            <rFont val="Tahoma"/>
            <family val="2"/>
          </rPr>
          <t xml:space="preserve">           NV8650.5         (57,369.73)     </t>
        </r>
        <r>
          <rPr>
            <sz val="8"/>
            <color rgb="FF000000"/>
            <rFont val="Tahoma"/>
            <family val="2"/>
          </rPr>
          <t xml:space="preserve">  (</t>
        </r>
        <r>
          <rPr>
            <sz val="8"/>
            <color rgb="FFFF0000"/>
            <rFont val="Tahoma"/>
            <family val="2"/>
          </rPr>
          <t xml:space="preserve"> </t>
        </r>
        <r>
          <rPr>
            <sz val="8"/>
            <color rgb="FF000000"/>
            <rFont val="Tahoma"/>
            <family val="2"/>
          </rPr>
          <t xml:space="preserve">57,370)
Discrepancies between actuals/flash   (503,809)
Total Variance                                       53,234</t>
        </r>
      </text>
      <mc:AlternateContent>
        <mc:Choice Requires="v2">
          <commentPr autoFill="true" autoScale="false" colHidden="false" locked="false" rowHidden="false" textHAlign="justify" textVAlign="top">
            <anchor moveWithCells="false" sizeWithCells="false">
              <xdr:from>
                <xdr:col>19</xdr:col>
                <xdr:colOff>15</xdr:colOff>
                <xdr:row>17</xdr:row>
                <xdr:rowOff>5</xdr:rowOff>
              </xdr:from>
              <xdr:to>
                <xdr:col>21</xdr:col>
                <xdr:colOff>88</xdr:colOff>
                <xdr:row>34</xdr:row>
                <xdr:rowOff>1</xdr:rowOff>
              </xdr:to>
            </anchor>
          </commentPr>
        </mc:Choice>
        <mc:Fallback/>
      </mc:AlternateContent>
    </comment>
    <comment ref="S23" authorId="0">
      <text>
        <r>
          <rPr>
            <b val="true"/>
            <sz val="8"/>
            <color rgb="FF000000"/>
            <rFont val="Tahoma"/>
            <family val="0"/>
          </rPr>
          <t xml:space="preserve">csprowl:
</t>
        </r>
        <r>
          <rPr>
            <sz val="8"/>
            <color rgb="FF000000"/>
            <rFont val="Tahoma"/>
            <family val="0"/>
          </rPr>
          <t xml:space="preserve">flashed 227,437 demand reimbursements
booked (221,250) 
reclass 163,576.97 to Ontario because it was flashed in error - taken in 03/01 GL
</t>
        </r>
        <r>
          <rPr>
            <sz val="8"/>
            <color rgb="FFFF0000"/>
            <rFont val="Tahoma"/>
            <family val="2"/>
          </rPr>
          <t xml:space="preserve">what's left here is:
221,250 S#384296  per Natalie 04/04 S#384296"pysical options w/options"
                compoundied w/a problem w/a gas accounting manual entry
  44,640 Flash-Related to AEC producer netback per Natlie 04/03
  19,220 flash Natalie looking into who should be reimbursing 04/04
 </t>
        </r>
      </text>
      <mc:AlternateContent>
        <mc:Choice Requires="v2">
          <commentPr autoFill="true" autoScale="false" colHidden="false" locked="false" rowHidden="false" textHAlign="justify" textVAlign="top">
            <anchor moveWithCells="false" sizeWithCells="false">
              <xdr:from>
                <xdr:col>19</xdr:col>
                <xdr:colOff>15</xdr:colOff>
                <xdr:row>21</xdr:row>
                <xdr:rowOff>5</xdr:rowOff>
              </xdr:from>
              <xdr:to>
                <xdr:col>23</xdr:col>
                <xdr:colOff>93</xdr:colOff>
                <xdr:row>33</xdr:row>
                <xdr:rowOff>4</xdr:rowOff>
              </xdr:to>
            </anchor>
          </commentPr>
        </mc:Choice>
        <mc:Fallback/>
      </mc:AlternateContent>
    </comment>
    <comment ref="S24" authorId="0">
      <text>
        <r>
          <rPr>
            <b val="true"/>
            <sz val="8"/>
            <color rgb="FF000000"/>
            <rFont val="Tahoma"/>
            <family val="0"/>
          </rPr>
          <t xml:space="preserve">csprowl:
Forms with Economics
</t>
        </r>
        <r>
          <rPr>
            <sz val="8"/>
            <color rgb="FF000000"/>
            <rFont val="Tahoma"/>
            <family val="2"/>
          </rPr>
          <t xml:space="preserve">Startech buy       363,208
</t>
        </r>
        <r>
          <rPr>
            <b val="true"/>
            <sz val="8"/>
            <color rgb="FF000000"/>
            <rFont val="Tahoma"/>
            <family val="0"/>
          </rPr>
          <t xml:space="preserve">Other issues:
</t>
        </r>
        <r>
          <rPr>
            <sz val="8"/>
            <color rgb="FF000000"/>
            <rFont val="Tahoma"/>
            <family val="0"/>
          </rPr>
          <t xml:space="preserve">EMW                    501,800   liquidation issue
WPSbuy              283,901  form doesn't tie to this because of a PMA in 02/01 GL so this needs to go back to Settlements
NNG buy              23,129 form to eco 04/19
</t>
        </r>
      </text>
      <mc:AlternateContent>
        <mc:Choice Requires="v2">
          <commentPr autoFill="true" autoScale="false" colHidden="false" locked="false" rowHidden="false" textHAlign="justify" textVAlign="top">
            <anchor moveWithCells="false" sizeWithCells="false">
              <xdr:from>
                <xdr:col>19</xdr:col>
                <xdr:colOff>13</xdr:colOff>
                <xdr:row>16</xdr:row>
                <xdr:rowOff>12</xdr:rowOff>
              </xdr:from>
              <xdr:to>
                <xdr:col>21</xdr:col>
                <xdr:colOff>47</xdr:colOff>
                <xdr:row>27</xdr:row>
                <xdr:rowOff>7</xdr:rowOff>
              </xdr:to>
            </anchor>
          </commentPr>
        </mc:Choice>
        <mc:Fallback/>
      </mc:AlternateContent>
    </comment>
    <comment ref="S25" authorId="0">
      <text>
        <r>
          <rPr>
            <b val="true"/>
            <sz val="8"/>
            <color rgb="FF000000"/>
            <rFont val="Tahoma"/>
            <family val="0"/>
          </rPr>
          <t xml:space="preserve">csprowl:
</t>
        </r>
        <r>
          <rPr>
            <sz val="8"/>
            <color rgb="FF000000"/>
            <rFont val="Tahoma"/>
            <family val="0"/>
          </rPr>
          <t xml:space="preserve">Consumers Energy buy QF0789.5  (72,586)
ECS buy EE9092.6                           64,269
Kaztex buy NR7689.2                    387,655
Reliant QI7044.1                            (222,122) 
Union buy QE5974.1                      (235,000) S#517182 
</t>
        </r>
      </text>
      <mc:AlternateContent>
        <mc:Choice Requires="v2">
          <commentPr autoFill="true" autoScale="false" colHidden="false" locked="false" rowHidden="false" textHAlign="justify" textVAlign="top">
            <anchor moveWithCells="false" sizeWithCells="false">
              <xdr:from>
                <xdr:col>19</xdr:col>
                <xdr:colOff>13</xdr:colOff>
                <xdr:row>23</xdr:row>
                <xdr:rowOff>10</xdr:rowOff>
              </xdr:from>
              <xdr:to>
                <xdr:col>22</xdr:col>
                <xdr:colOff>15</xdr:colOff>
                <xdr:row>30</xdr:row>
                <xdr:rowOff>4</xdr:rowOff>
              </xdr:to>
            </anchor>
          </commentPr>
        </mc:Choice>
        <mc:Fallback/>
      </mc:AlternateContent>
    </comment>
    <comment ref="S36" authorId="0">
      <text>
        <r>
          <rPr>
            <b val="true"/>
            <sz val="8"/>
            <color rgb="FF000000"/>
            <rFont val="Tahoma"/>
            <family val="0"/>
          </rPr>
          <t xml:space="preserve">csprowl:
</t>
        </r>
        <r>
          <rPr>
            <sz val="8"/>
            <color rgb="FF000000"/>
            <rFont val="Tahoma"/>
            <family val="0"/>
          </rPr>
          <t xml:space="preserve">form returned to settlements 02/15</t>
        </r>
      </text>
      <mc:AlternateContent>
        <mc:Choice Requires="v2">
          <commentPr autoFill="true" autoScale="false" colHidden="false" locked="false" rowHidden="false" textHAlign="justify" textVAlign="top">
            <anchor moveWithCells="false" sizeWithCells="false">
              <xdr:from>
                <xdr:col>19</xdr:col>
                <xdr:colOff>13</xdr:colOff>
                <xdr:row>32</xdr:row>
                <xdr:rowOff>1</xdr:rowOff>
              </xdr:from>
              <xdr:to>
                <xdr:col>20</xdr:col>
                <xdr:colOff>45</xdr:colOff>
                <xdr:row>36</xdr:row>
                <xdr:rowOff>5</xdr:rowOff>
              </xdr:to>
            </anchor>
          </commentPr>
        </mc:Choice>
        <mc:Fallback/>
      </mc:AlternateContent>
    </comment>
    <comment ref="S37" authorId="0">
      <text>
        <r>
          <rPr>
            <b val="true"/>
            <sz val="8"/>
            <color rgb="FF000000"/>
            <rFont val="Tahoma"/>
            <family val="0"/>
          </rPr>
          <t xml:space="preserve">csprowl:
</t>
        </r>
        <r>
          <rPr>
            <sz val="8"/>
            <color rgb="FF000000"/>
            <rFont val="Tahoma"/>
            <family val="0"/>
          </rPr>
          <t xml:space="preserve">reclassing liquidation to purchase created a new open item.  Support delivered 03/05
QH8834.2                421,600
S579153&amp;579158    120,900
421,600 GOES TO DEAL IN JANUARY PER OA FORM.  SUPPORT FOR BOTH PIECES TO ECONOMICS 03/16</t>
        </r>
      </text>
      <mc:AlternateContent>
        <mc:Choice Requires="v2">
          <commentPr autoFill="true" autoScale="false" colHidden="false" locked="false" rowHidden="false" textHAlign="justify" textVAlign="top">
            <anchor moveWithCells="false" sizeWithCells="false">
              <xdr:from>
                <xdr:col>19</xdr:col>
                <xdr:colOff>13</xdr:colOff>
                <xdr:row>28</xdr:row>
                <xdr:rowOff>1</xdr:rowOff>
              </xdr:from>
              <xdr:to>
                <xdr:col>20</xdr:col>
                <xdr:colOff>83</xdr:colOff>
                <xdr:row>43</xdr:row>
                <xdr:rowOff>1</xdr:rowOff>
              </xdr:to>
            </anchor>
          </commentPr>
        </mc:Choice>
        <mc:Fallback/>
      </mc:AlternateContent>
    </comment>
    <comment ref="S39" authorId="0">
      <text>
        <r>
          <rPr>
            <b val="true"/>
            <sz val="8"/>
            <color rgb="FF000000"/>
            <rFont val="Tahoma"/>
            <family val="0"/>
          </rPr>
          <t xml:space="preserve">csprowl:
</t>
        </r>
        <r>
          <rPr>
            <sz val="8"/>
            <color rgb="FF000000"/>
            <rFont val="Tahoma"/>
            <family val="0"/>
          </rPr>
          <t xml:space="preserve">coastal merchant sale  41,950
Coenergy trade buy    56,206
Williams buy                 63,140
WP&amp;L sale                   97,764 
03/01 PMAs
Kaztex sales             (25,514)
Oneok purchase         60,718
Scana sale                (68,324)
</t>
        </r>
      </text>
      <mc:AlternateContent>
        <mc:Choice Requires="v2">
          <commentPr autoFill="true" autoScale="false" colHidden="false" locked="false" rowHidden="false" textHAlign="justify" textVAlign="top">
            <anchor moveWithCells="false" sizeWithCells="false">
              <xdr:from>
                <xdr:col>19</xdr:col>
                <xdr:colOff>15</xdr:colOff>
                <xdr:row>31</xdr:row>
                <xdr:rowOff>1</xdr:rowOff>
              </xdr:from>
              <xdr:to>
                <xdr:col>22</xdr:col>
                <xdr:colOff>2</xdr:colOff>
                <xdr:row>40</xdr:row>
                <xdr:rowOff>1</xdr:rowOff>
              </xdr:to>
            </anchor>
          </commentPr>
        </mc:Choice>
        <mc:Fallback/>
      </mc:AlternateContent>
    </comment>
    <comment ref="S43" authorId="0">
      <text>
        <r>
          <rPr>
            <b val="true"/>
            <sz val="8"/>
            <color rgb="FF000000"/>
            <rFont val="Tahoma"/>
            <family val="0"/>
          </rPr>
          <t xml:space="preserve">csprowl:
</t>
        </r>
        <r>
          <rPr>
            <sz val="8"/>
            <color rgb="FF000000"/>
            <rFont val="Tahoma"/>
            <family val="0"/>
          </rPr>
          <t xml:space="preserve">Michcon com                                                                       66,562
ANR dmd                                                                           (24,306) 
form says PMA in 02/01 GL but I don't see it on line 25
Norther Border 03/01 commodity PMA                          (219,819)
NNG commodity 03/01 PMA                                              24,471</t>
        </r>
      </text>
      <mc:AlternateContent>
        <mc:Choice Requires="v2">
          <commentPr autoFill="true" autoScale="false" colHidden="false" locked="false" rowHidden="false" textHAlign="justify" textVAlign="top">
            <anchor moveWithCells="false" sizeWithCells="false">
              <xdr:from>
                <xdr:col>19</xdr:col>
                <xdr:colOff>13</xdr:colOff>
                <xdr:row>38</xdr:row>
                <xdr:rowOff>5</xdr:rowOff>
              </xdr:from>
              <xdr:to>
                <xdr:col>23</xdr:col>
                <xdr:colOff>15</xdr:colOff>
                <xdr:row>44</xdr:row>
                <xdr:rowOff>6</xdr:rowOff>
              </xdr:to>
            </anchor>
          </commentPr>
        </mc:Choice>
        <mc:Fallback/>
      </mc:AlternateContent>
    </comment>
    <comment ref="S46" authorId="0">
      <text>
        <r>
          <rPr>
            <b val="true"/>
            <sz val="8"/>
            <color rgb="FF000000"/>
            <rFont val="Tahoma"/>
            <family val="0"/>
          </rPr>
          <t xml:space="preserve">csprowl:
</t>
        </r>
        <r>
          <rPr>
            <sz val="8"/>
            <color rgb="FF000000"/>
            <rFont val="Tahoma"/>
            <family val="0"/>
          </rPr>
          <t xml:space="preserve">Synthetic storage adjusted for liquidation reclasses:
NGPL buy N50101.9     2,285,438
NGPL buy N50101.A    3,488,892
NGPL buy QG2048.1         43,697
NGPL sale Q30444.1 (1,830,550) syn stg?
NGPL sale Q30444.J     (141,720)
NGPL sale QG2048.3    (177,150)
NGPL sale QH5538.1     (17,715)</t>
        </r>
      </text>
      <mc:AlternateContent>
        <mc:Choice Requires="v2">
          <commentPr autoFill="true" autoScale="false" colHidden="false" locked="false" rowHidden="false" textHAlign="justify" textVAlign="top">
            <anchor moveWithCells="false" sizeWithCells="false">
              <xdr:from>
                <xdr:col>19</xdr:col>
                <xdr:colOff>13</xdr:colOff>
                <xdr:row>41</xdr:row>
                <xdr:rowOff>6</xdr:rowOff>
              </xdr:from>
              <xdr:to>
                <xdr:col>21</xdr:col>
                <xdr:colOff>44</xdr:colOff>
                <xdr:row>49</xdr:row>
                <xdr:rowOff>12</xdr:rowOff>
              </xdr:to>
            </anchor>
          </commentPr>
        </mc:Choice>
        <mc:Fallback/>
      </mc:AlternateContent>
    </comment>
    <comment ref="S72" authorId="0">
      <text>
        <r>
          <rPr>
            <b val="true"/>
            <sz val="8"/>
            <color rgb="FF000000"/>
            <rFont val="Tahoma"/>
            <family val="0"/>
          </rPr>
          <t xml:space="preserve">csprowl:
</t>
        </r>
        <r>
          <rPr>
            <sz val="8"/>
            <color rgb="FF000000"/>
            <rFont val="Tahoma"/>
            <family val="0"/>
          </rPr>
          <t xml:space="preserve">original volume 78,953
volume s/b        47,035
difference         31,918
times wacog         5.786
Per Melanie 04/19 this correction was made 04/18</t>
        </r>
      </text>
      <mc:AlternateContent>
        <mc:Choice Requires="v2">
          <commentPr autoFill="true" autoScale="false" colHidden="false" locked="false" rowHidden="false" textHAlign="justify" textVAlign="top">
            <anchor moveWithCells="false" sizeWithCells="false">
              <xdr:from>
                <xdr:col>19</xdr:col>
                <xdr:colOff>15</xdr:colOff>
                <xdr:row>70</xdr:row>
                <xdr:rowOff>0</xdr:rowOff>
              </xdr:from>
              <xdr:to>
                <xdr:col>20</xdr:col>
                <xdr:colOff>47</xdr:colOff>
                <xdr:row>79</xdr:row>
                <xdr:rowOff>10</xdr:rowOff>
              </xdr:to>
            </anchor>
          </commentPr>
        </mc:Choice>
        <mc:Fallback/>
      </mc:AlternateContent>
    </comment>
    <comment ref="T16" authorId="0">
      <text>
        <r>
          <rPr>
            <b val="true"/>
            <sz val="8"/>
            <color rgb="FF000000"/>
            <rFont val="Tahoma"/>
            <family val="0"/>
          </rPr>
          <t xml:space="preserve">csprowl:
</t>
        </r>
        <r>
          <rPr>
            <sz val="8"/>
            <color rgb="FF000000"/>
            <rFont val="Tahoma"/>
            <family val="0"/>
          </rPr>
          <t xml:space="preserve">Enron Canada buy      74,166.50
after reclass from AEC
Enron Canada sale      56,245.89
El Paso buy                  89,521.85
Peoples buy                 62,000
Sceptre buy S459229 (62,611)</t>
        </r>
      </text>
      <mc:AlternateContent>
        <mc:Choice Requires="v2">
          <commentPr autoFill="true" autoScale="false" colHidden="false" locked="false" rowHidden="false" textHAlign="justify" textVAlign="top">
            <anchor moveWithCells="false" sizeWithCells="false">
              <xdr:from>
                <xdr:col>20</xdr:col>
                <xdr:colOff>15</xdr:colOff>
                <xdr:row>10</xdr:row>
                <xdr:rowOff>9</xdr:rowOff>
              </xdr:from>
              <xdr:to>
                <xdr:col>22</xdr:col>
                <xdr:colOff>7</xdr:colOff>
                <xdr:row>19</xdr:row>
                <xdr:rowOff>4</xdr:rowOff>
              </xdr:to>
            </anchor>
          </commentPr>
        </mc:Choice>
        <mc:Fallback/>
      </mc:AlternateContent>
    </comment>
    <comment ref="T19" authorId="0">
      <text>
        <r>
          <rPr>
            <b val="true"/>
            <sz val="8"/>
            <color rgb="FF000000"/>
            <rFont val="Tahoma"/>
            <family val="0"/>
          </rPr>
          <t xml:space="preserve">csprowl:
</t>
        </r>
        <r>
          <rPr>
            <sz val="8"/>
            <color rgb="FF000000"/>
            <rFont val="Tahoma"/>
            <family val="0"/>
          </rPr>
          <t xml:space="preserve">Discrepancies between OA Flash and Details    483,934
In Actuals Not Flash:
Transport (1,234,271)
NG9514.3    (674,946)
NJ9516.2    (671,321)
NW7322.3    (53,999)
NW0661.2          (550)
QD3093.4          (430) 
QD3093.2       22,660
NW7322.4      53,999
QF1024.2     189,921
QH8834.3     674,946
Subtotal                                                        (1,693,991)
In both Actuals and Flash    E22563.8                   7,112
Feb PMA                                                          (507,763)
Total                                                             (1,710,709)
</t>
        </r>
      </text>
      <mc:AlternateContent>
        <mc:Choice Requires="v2">
          <commentPr autoFill="true" autoScale="false" colHidden="false" locked="false" rowHidden="false" textHAlign="justify" textVAlign="top">
            <anchor moveWithCells="false" sizeWithCells="false">
              <xdr:from>
                <xdr:col>20</xdr:col>
                <xdr:colOff>15</xdr:colOff>
                <xdr:row>6</xdr:row>
                <xdr:rowOff>11</xdr:rowOff>
              </xdr:from>
              <xdr:to>
                <xdr:col>23</xdr:col>
                <xdr:colOff>66</xdr:colOff>
                <xdr:row>22</xdr:row>
                <xdr:rowOff>1</xdr:rowOff>
              </xdr:to>
            </anchor>
          </commentPr>
        </mc:Choice>
        <mc:Fallback/>
      </mc:AlternateContent>
    </comment>
    <comment ref="T23" authorId="0">
      <text>
        <r>
          <rPr>
            <b val="true"/>
            <sz val="8"/>
            <color rgb="FF000000"/>
            <rFont val="Tahoma"/>
            <family val="0"/>
          </rPr>
          <t xml:space="preserve">csprowl:
</t>
        </r>
        <r>
          <rPr>
            <sz val="8"/>
            <color rgb="FF000000"/>
            <rFont val="Tahoma"/>
            <family val="0"/>
          </rPr>
          <t xml:space="preserve">44,640 flash related to AEC Per Natalie Baker 04/03 Producer Netback will reinput Sitara ticket
19,220 flash - Natalie looking into who should reimburse
13,207 included in this calculation in error - this is Reliant reimbursed from Eastment - will clear this out with 03/01 GL</t>
        </r>
      </text>
      <mc:AlternateContent>
        <mc:Choice Requires="v2">
          <commentPr autoFill="true" autoScale="false" colHidden="false" locked="false" rowHidden="false" textHAlign="justify" textVAlign="top">
            <anchor moveWithCells="false" sizeWithCells="false">
              <xdr:from>
                <xdr:col>20</xdr:col>
                <xdr:colOff>15</xdr:colOff>
                <xdr:row>21</xdr:row>
                <xdr:rowOff>5</xdr:rowOff>
              </xdr:from>
              <xdr:to>
                <xdr:col>25</xdr:col>
                <xdr:colOff>73</xdr:colOff>
                <xdr:row>26</xdr:row>
                <xdr:rowOff>4</xdr:rowOff>
              </xdr:to>
            </anchor>
          </commentPr>
        </mc:Choice>
        <mc:Fallback/>
      </mc:AlternateContent>
    </comment>
    <comment ref="T25" authorId="0">
      <text>
        <r>
          <rPr>
            <b val="true"/>
            <sz val="8"/>
            <color rgb="FF000000"/>
            <rFont val="Tahoma"/>
            <family val="0"/>
          </rPr>
          <t xml:space="preserve">csprowl:
</t>
        </r>
        <r>
          <rPr>
            <sz val="8"/>
            <color rgb="FF000000"/>
            <rFont val="Tahoma"/>
            <family val="0"/>
          </rPr>
          <t xml:space="preserve">Crestar     EC7377.0   (46,785.18)    since been reclassed to Ontario
ECS           EE9092.6  114,728.40
Marathon QH8672.1    58,900
Oneok      EF2667.3  (153,317) Jim Little manual adj to liq file
Ranger    N95094.2    65,100
Reliant     QI7044.2  370,896.47
NNG         QN8046.2 488,749.99  from West
NNG         QO0171.2 488,749.99 from West</t>
        </r>
      </text>
      <mc:AlternateContent>
        <mc:Choice Requires="v2">
          <commentPr autoFill="true" autoScale="false" colHidden="false" locked="false" rowHidden="false" textHAlign="justify" textVAlign="top">
            <anchor moveWithCells="false" sizeWithCells="false">
              <xdr:from>
                <xdr:col>20</xdr:col>
                <xdr:colOff>15</xdr:colOff>
                <xdr:row>23</xdr:row>
                <xdr:rowOff>13</xdr:rowOff>
              </xdr:from>
              <xdr:to>
                <xdr:col>24</xdr:col>
                <xdr:colOff>47</xdr:colOff>
                <xdr:row>36</xdr:row>
                <xdr:rowOff>4</xdr:rowOff>
              </xdr:to>
            </anchor>
          </commentPr>
        </mc:Choice>
        <mc:Fallback/>
      </mc:AlternateContent>
    </comment>
    <comment ref="T30" authorId="0">
      <text>
        <r>
          <rPr>
            <b val="true"/>
            <sz val="8"/>
            <color rgb="FF000000"/>
            <rFont val="Tahoma"/>
            <family val="0"/>
          </rPr>
          <t xml:space="preserve">csprowl:
</t>
        </r>
        <r>
          <rPr>
            <sz val="8"/>
            <color rgb="FF000000"/>
            <rFont val="Tahoma"/>
            <family val="0"/>
          </rPr>
          <t xml:space="preserve">form from settlements 04/17-expected PMA didn't match March PMA report - Mary reworking form.</t>
        </r>
      </text>
      <mc:AlternateContent>
        <mc:Choice Requires="v2">
          <commentPr autoFill="true" autoScale="false" colHidden="false" locked="false" rowHidden="false" textHAlign="justify" textVAlign="top">
            <anchor moveWithCells="false" sizeWithCells="false">
              <xdr:from>
                <xdr:col>20</xdr:col>
                <xdr:colOff>15</xdr:colOff>
                <xdr:row>28</xdr:row>
                <xdr:rowOff>5</xdr:rowOff>
              </xdr:from>
              <xdr:to>
                <xdr:col>21</xdr:col>
                <xdr:colOff>47</xdr:colOff>
                <xdr:row>33</xdr:row>
                <xdr:rowOff>4</xdr:rowOff>
              </xdr:to>
            </anchor>
          </commentPr>
        </mc:Choice>
        <mc:Fallback/>
      </mc:AlternateContent>
    </comment>
    <comment ref="T39" authorId="0">
      <text>
        <r>
          <rPr>
            <b val="true"/>
            <sz val="8"/>
            <color rgb="FF000000"/>
            <rFont val="Tahoma"/>
            <family val="0"/>
          </rPr>
          <t xml:space="preserve">csprowl:
</t>
        </r>
        <r>
          <rPr>
            <sz val="8"/>
            <color rgb="FF000000"/>
            <rFont val="Tahoma"/>
            <family val="0"/>
          </rPr>
          <t xml:space="preserve">CES-Midcon sale           41,954      03/01PMA 
Devon purchase          (67,902)
Devon sale                   87,093      03/01 PMA
NNG purchase              68,185
Occidental purchase   (82,060)     03/01 PMA
Reliant sales                (39,820) 
reclass made variance bigger
Union purchase            44,000
W&amp;T Offshore purch   (26,857)   03/01 PMA  </t>
        </r>
      </text>
      <mc:AlternateContent>
        <mc:Choice Requires="v2">
          <commentPr autoFill="true" autoScale="false" colHidden="false" locked="false" rowHidden="false" textHAlign="justify" textVAlign="top">
            <anchor moveWithCells="false" sizeWithCells="false">
              <xdr:from>
                <xdr:col>20</xdr:col>
                <xdr:colOff>15</xdr:colOff>
                <xdr:row>37</xdr:row>
                <xdr:rowOff>5</xdr:rowOff>
              </xdr:from>
              <xdr:to>
                <xdr:col>23</xdr:col>
                <xdr:colOff>43</xdr:colOff>
                <xdr:row>48</xdr:row>
                <xdr:rowOff>12</xdr:rowOff>
              </xdr:to>
            </anchor>
          </commentPr>
        </mc:Choice>
        <mc:Fallback/>
      </mc:AlternateContent>
    </comment>
    <comment ref="T43" authorId="0">
      <text>
        <r>
          <rPr>
            <b val="true"/>
            <sz val="8"/>
            <color rgb="FF000000"/>
            <rFont val="Tahoma"/>
            <family val="0"/>
          </rPr>
          <t xml:space="preserve">csprowl:
</t>
        </r>
        <r>
          <rPr>
            <sz val="8"/>
            <color rgb="FF000000"/>
            <rFont val="Tahoma"/>
            <family val="0"/>
          </rPr>
          <t xml:space="preserve">Reliant Field com   (24,078) per form expecting pma
Trunkline comm      59,666   need form
GRLK Dmd           (781,950)  per form expecting pma
Trunk Dmd           101,185    need form</t>
        </r>
      </text>
      <mc:AlternateContent>
        <mc:Choice Requires="v2">
          <commentPr autoFill="true" autoScale="false" colHidden="false" locked="false" rowHidden="false" textHAlign="justify" textVAlign="top">
            <anchor moveWithCells="false" sizeWithCells="false">
              <xdr:from>
                <xdr:col>20</xdr:col>
                <xdr:colOff>38</xdr:colOff>
                <xdr:row>41</xdr:row>
                <xdr:rowOff>6</xdr:rowOff>
              </xdr:from>
              <xdr:to>
                <xdr:col>23</xdr:col>
                <xdr:colOff>86</xdr:colOff>
                <xdr:row>47</xdr:row>
                <xdr:rowOff>12</xdr:rowOff>
              </xdr:to>
            </anchor>
          </commentPr>
        </mc:Choice>
        <mc:Fallback/>
      </mc:AlternateContent>
    </comment>
    <comment ref="U21" authorId="0">
      <text>
        <r>
          <rPr>
            <b val="true"/>
            <sz val="8"/>
            <color rgb="FF000000"/>
            <rFont val="Tahoma"/>
            <family val="0"/>
          </rPr>
          <t xml:space="preserve">csprowl:
</t>
        </r>
        <r>
          <rPr>
            <sz val="8"/>
            <color rgb="FF000000"/>
            <rFont val="Tahoma"/>
            <family val="0"/>
          </rPr>
          <t xml:space="preserve">check page of Jims OAs</t>
        </r>
      </text>
      <mc:AlternateContent>
        <mc:Choice Requires="v2">
          <commentPr autoFill="true" autoScale="false" colHidden="false" locked="false" rowHidden="false" textHAlign="justify" textVAlign="top">
            <anchor moveWithCells="false" sizeWithCells="false">
              <xdr:from>
                <xdr:col>21</xdr:col>
                <xdr:colOff>15</xdr:colOff>
                <xdr:row>19</xdr:row>
                <xdr:rowOff>5</xdr:rowOff>
              </xdr:from>
              <xdr:to>
                <xdr:col>23</xdr:col>
                <xdr:colOff>19</xdr:colOff>
                <xdr:row>24</xdr:row>
                <xdr:rowOff>4</xdr:rowOff>
              </xdr:to>
            </anchor>
          </commentPr>
        </mc:Choice>
        <mc:Fallback/>
      </mc:AlternateContent>
    </comment>
  </commentList>
</comments>
</file>

<file path=xl/sharedStrings.xml><?xml version="1.0" encoding="utf-8"?>
<sst xmlns="http://schemas.openxmlformats.org/spreadsheetml/2006/main" count="199" uniqueCount="104">
  <si>
    <t xml:space="preserve">Enron North America</t>
  </si>
  <si>
    <t xml:space="preserve">CENTRAL Desk</t>
  </si>
  <si>
    <t xml:space="preserve">Summary of Flash to Actual Variance</t>
  </si>
  <si>
    <t xml:space="preserve">(income)/Expense to Desk</t>
  </si>
  <si>
    <t xml:space="preserve">Pre 2000</t>
  </si>
  <si>
    <t xml:space="preserve">1QTR2000</t>
  </si>
  <si>
    <t xml:space="preserve">2QTR2000</t>
  </si>
  <si>
    <t xml:space="preserve">3QTR 2000</t>
  </si>
  <si>
    <t xml:space="preserve">0010</t>
  </si>
  <si>
    <t xml:space="preserve">0011</t>
  </si>
  <si>
    <t xml:space="preserve">0012</t>
  </si>
  <si>
    <t xml:space="preserve">0101</t>
  </si>
  <si>
    <t xml:space="preserve">0102</t>
  </si>
  <si>
    <t xml:space="preserve">0103</t>
  </si>
  <si>
    <t xml:space="preserve">Total</t>
  </si>
  <si>
    <t xml:space="preserve">Total Flash to Actual Variance </t>
  </si>
  <si>
    <t xml:space="preserve">stated as of  03/31/01 GL</t>
  </si>
  <si>
    <r>
      <rPr>
        <b val="true"/>
        <sz val="9"/>
        <rFont val="Arial"/>
        <family val="2"/>
      </rPr>
      <t xml:space="preserve">Proposed Adjustments to NGP&amp;L, </t>
    </r>
    <r>
      <rPr>
        <b val="true"/>
        <sz val="9"/>
        <color rgb="FF3366FF"/>
        <rFont val="Arial"/>
        <family val="2"/>
      </rPr>
      <t xml:space="preserve"> 04/30//01</t>
    </r>
  </si>
  <si>
    <t xml:space="preserve"> Pmas</t>
  </si>
  <si>
    <t xml:space="preserve"> </t>
  </si>
  <si>
    <t xml:space="preserve">Outstanding Variances </t>
  </si>
  <si>
    <t xml:space="preserve">Economics - agreed upon not yet taken</t>
  </si>
  <si>
    <t xml:space="preserve">Economics</t>
  </si>
  <si>
    <t xml:space="preserve">Agave purchase</t>
  </si>
  <si>
    <t xml:space="preserve">El Paso Merchant Energy purchase</t>
  </si>
  <si>
    <t xml:space="preserve">OXY USA purchase</t>
  </si>
  <si>
    <t xml:space="preserve">Crosstimbers purchase</t>
  </si>
  <si>
    <t xml:space="preserve">Crosstimbers sale</t>
  </si>
  <si>
    <t xml:space="preserve">Wisconsin Power and Light sale</t>
  </si>
  <si>
    <t xml:space="preserve">Riceland Petroleum</t>
  </si>
  <si>
    <t xml:space="preserve">Demand variance</t>
  </si>
  <si>
    <t xml:space="preserve">Fuel</t>
  </si>
  <si>
    <t xml:space="preserve">Financial Liquidations - variances</t>
  </si>
  <si>
    <t xml:space="preserve">Interdesk variance</t>
  </si>
  <si>
    <t xml:space="preserve">DPR vs Consolidated flash variance</t>
  </si>
  <si>
    <t xml:space="preserve">Prior Month Mark to Market</t>
  </si>
  <si>
    <t xml:space="preserve">look at this</t>
  </si>
  <si>
    <t xml:space="preserve">Transport Demand Reimbursement -NGPL </t>
  </si>
  <si>
    <t xml:space="preserve">Various purchase and sales forms under review</t>
  </si>
  <si>
    <t xml:space="preserve">Lone liquidations</t>
  </si>
  <si>
    <t xml:space="preserve">Settlements</t>
  </si>
  <si>
    <t xml:space="preserve">Bridgeline purchase disconnect between Unify and SAP</t>
  </si>
  <si>
    <t xml:space="preserve">CES-Devon</t>
  </si>
  <si>
    <t xml:space="preserve">Clinton Energy 03/01  GL Sales PMA</t>
  </si>
  <si>
    <t xml:space="preserve">Demand Reimbursement related to Enron Canada</t>
  </si>
  <si>
    <t xml:space="preserve">HPL Purchase and sales</t>
  </si>
  <si>
    <t xml:space="preserve">Occidental 03/01 GL Purchase PMA</t>
  </si>
  <si>
    <t xml:space="preserve">Spinaker purchase</t>
  </si>
  <si>
    <t xml:space="preserve">Utilicorp purchase</t>
  </si>
  <si>
    <t xml:space="preserve">Wisconsin Power and Light purchase PMA in 01/01 GL</t>
  </si>
  <si>
    <t xml:space="preserve">Miscellaneous variances</t>
  </si>
  <si>
    <t xml:space="preserve">Volume Management</t>
  </si>
  <si>
    <t xml:space="preserve">Demand and commodity and demand reimbursement</t>
  </si>
  <si>
    <t xml:space="preserve">UA4</t>
  </si>
  <si>
    <t xml:space="preserve">Storage variance/Synthetic Storage</t>
  </si>
  <si>
    <t xml:space="preserve">Gas Accounting</t>
  </si>
  <si>
    <t xml:space="preserve">Correction needed to interdesk purchase related HPL</t>
  </si>
  <si>
    <t xml:space="preserve">Financial Liquidation  PMA need taggs - Jim will get for me per telecon 04/26</t>
  </si>
  <si>
    <t xml:space="preserve">Broker fee variance</t>
  </si>
  <si>
    <t xml:space="preserve">Sceptre liquidation N76448.5 verify calculation</t>
  </si>
  <si>
    <t xml:space="preserve">EMW Liquidation issues  Q57171.2 missing price and basis, Q12891.2 missing basis, QF1024.2 missing from file</t>
  </si>
  <si>
    <t xml:space="preserve">EMW Liquidation missing basis piece of QI8933.2</t>
  </si>
  <si>
    <t xml:space="preserve">Missing N50101.F</t>
  </si>
  <si>
    <t xml:space="preserve">Missing liquidation N99383.3 for The New Power Company sales variance</t>
  </si>
  <si>
    <t xml:space="preserve">Missing QM1278.1 Reliant purchase variance</t>
  </si>
  <si>
    <t xml:space="preserve">Missing NU3490.A Wisconsin Power and Light sales variance</t>
  </si>
  <si>
    <t xml:space="preserve">Missing liquidation Q12679.1 Metropolitan Utilities District purchase</t>
  </si>
  <si>
    <t xml:space="preserve">Missing liquidations Q08792.2 (Consumers) and Q08792.2 Reliant</t>
  </si>
  <si>
    <t xml:space="preserve">Missing liquidations Q64191.3, NN2218.2, N29115.1, NL4737.1, Q64459.3, Q56717.2</t>
  </si>
  <si>
    <t xml:space="preserve">Missing liquidation NI3428.4 WPS energy Services November purchase</t>
  </si>
  <si>
    <t xml:space="preserve">Financial Liquidations - Gas Accounting to reconcile</t>
  </si>
  <si>
    <t xml:space="preserve">FT-Central</t>
  </si>
  <si>
    <t xml:space="preserve">OA Group Not Analyzed</t>
  </si>
  <si>
    <t xml:space="preserve">Kentucky Serverance Tax</t>
  </si>
  <si>
    <t xml:space="preserve">Demand reimbursement issue between 08/00 and 12/00</t>
  </si>
  <si>
    <t xml:space="preserve">Outstanding Variances, resolution expected 04/01 GL</t>
  </si>
  <si>
    <t xml:space="preserve">ERAC purchase expected entry</t>
  </si>
  <si>
    <t xml:space="preserve">Northern Natural volume correction</t>
  </si>
  <si>
    <t xml:space="preserve">Financial Entries - Miscellaneous OA schedule exceeds last day</t>
  </si>
  <si>
    <t xml:space="preserve">Financial Liquidations - Accounting entry more than Fred file</t>
  </si>
  <si>
    <t xml:space="preserve">Financial Liquidations - Reclass N70012F</t>
  </si>
  <si>
    <t xml:space="preserve">Reclasses from Ontario</t>
  </si>
  <si>
    <t xml:space="preserve">Reclasses from Peoples</t>
  </si>
  <si>
    <t xml:space="preserve">Reclasses to West</t>
  </si>
  <si>
    <t xml:space="preserve">Reclasses from West</t>
  </si>
  <si>
    <t xml:space="preserve">all liquidations need to break out</t>
  </si>
  <si>
    <t xml:space="preserve">Reclass sales liquidations to/from Ontario</t>
  </si>
  <si>
    <t xml:space="preserve">Total Identified Flash to Actual Variances</t>
  </si>
  <si>
    <t xml:space="preserve">Unexplained Variance</t>
  </si>
  <si>
    <t xml:space="preserve">0001</t>
  </si>
  <si>
    <t xml:space="preserve">0002</t>
  </si>
  <si>
    <t xml:space="preserve">0003</t>
  </si>
  <si>
    <t xml:space="preserve">0004</t>
  </si>
  <si>
    <t xml:space="preserve">0005</t>
  </si>
  <si>
    <t xml:space="preserve">0006</t>
  </si>
  <si>
    <t xml:space="preserve">0007</t>
  </si>
  <si>
    <t xml:space="preserve">0008</t>
  </si>
  <si>
    <t xml:space="preserve">0009</t>
  </si>
  <si>
    <t xml:space="preserve">check against wacog maybe a take to the desk</t>
  </si>
  <si>
    <t xml:space="preserve">Financial Liquidation expected PMA</t>
  </si>
  <si>
    <t xml:space="preserve">Sitara</t>
  </si>
  <si>
    <t xml:space="preserve">Volume</t>
  </si>
  <si>
    <t xml:space="preserve">Amount.</t>
  </si>
  <si>
    <t xml:space="preserve">total variance</t>
  </si>
</sst>
</file>

<file path=xl/styles.xml><?xml version="1.0" encoding="utf-8"?>
<styleSheet xmlns="http://schemas.openxmlformats.org/spreadsheetml/2006/main">
  <numFmts count="8">
    <numFmt numFmtId="164" formatCode="General"/>
    <numFmt numFmtId="165" formatCode="_(* #,##0.00_);_(* \(#,##0.00\);_(* \-??_);_(@_)"/>
    <numFmt numFmtId="166" formatCode="_(* #,##0_);_(* \(#,##0\);_(* \-??_);_(@_)"/>
    <numFmt numFmtId="167" formatCode="#,##0"/>
    <numFmt numFmtId="168" formatCode="_(\$* #,##0.00_);_(\$* \(#,##0.00\);_(\$* \-??_);_(@_)"/>
    <numFmt numFmtId="169" formatCode="_(\$* #,##0_);_(\$* \(#,##0\);_(\$* \-??_);_(@_)"/>
    <numFmt numFmtId="170" formatCode="_(* #,##0.000_);_(* \(#,##0.000\);_(* \-??_);_(@_)"/>
    <numFmt numFmtId="171" formatCode="_(* #,##0.0000_);_(* \(#,##0.0000\);_(* \-??_);_(@_)"/>
  </numFmts>
  <fonts count="27">
    <font>
      <sz val="8"/>
      <name val="Arial"/>
      <family val="0"/>
    </font>
    <font>
      <sz val="10"/>
      <name val="Arial"/>
      <family val="0"/>
    </font>
    <font>
      <sz val="10"/>
      <name val="Arial"/>
      <family val="0"/>
    </font>
    <font>
      <sz val="10"/>
      <name val="Arial"/>
      <family val="0"/>
    </font>
    <font>
      <sz val="8"/>
      <name val="Arial"/>
      <family val="2"/>
    </font>
    <font>
      <b val="true"/>
      <sz val="11"/>
      <name val="Arial"/>
      <family val="2"/>
    </font>
    <font>
      <b val="true"/>
      <sz val="12"/>
      <name val="Arial"/>
      <family val="2"/>
    </font>
    <font>
      <b val="true"/>
      <sz val="10"/>
      <name val="Arial"/>
      <family val="2"/>
    </font>
    <font>
      <b val="true"/>
      <sz val="6"/>
      <name val="Arial"/>
      <family val="2"/>
    </font>
    <font>
      <b val="true"/>
      <sz val="10"/>
      <color rgb="FF3366FF"/>
      <name val="Arial"/>
      <family val="2"/>
    </font>
    <font>
      <b val="true"/>
      <sz val="10"/>
      <color rgb="FF3366FF"/>
      <name val="Arial"/>
      <family val="0"/>
    </font>
    <font>
      <b val="true"/>
      <sz val="8"/>
      <name val="Arial"/>
      <family val="2"/>
    </font>
    <font>
      <b val="true"/>
      <sz val="9"/>
      <name val="Arial"/>
      <family val="2"/>
    </font>
    <font>
      <b val="true"/>
      <sz val="9"/>
      <color rgb="FF3366FF"/>
      <name val="Arial"/>
      <family val="2"/>
    </font>
    <font>
      <b val="true"/>
      <sz val="8"/>
      <name val="Arial"/>
      <family val="0"/>
    </font>
    <font>
      <b val="true"/>
      <u val="single"/>
      <sz val="8"/>
      <name val="Arial"/>
      <family val="2"/>
    </font>
    <font>
      <b val="true"/>
      <sz val="8"/>
      <color rgb="FF0000FF"/>
      <name val="Arial"/>
      <family val="2"/>
    </font>
    <font>
      <sz val="8"/>
      <color rgb="FFFF0000"/>
      <name val="Arial"/>
      <family val="2"/>
    </font>
    <font>
      <sz val="9"/>
      <name val="Arial"/>
      <family val="2"/>
    </font>
    <font>
      <sz val="8"/>
      <color rgb="FFFF00FF"/>
      <name val="Arial"/>
      <family val="2"/>
    </font>
    <font>
      <b val="true"/>
      <sz val="8"/>
      <color rgb="FFFF00FF"/>
      <name val="Arial"/>
      <family val="2"/>
    </font>
    <font>
      <b val="true"/>
      <sz val="8"/>
      <color rgb="FFFF0000"/>
      <name val="Arial"/>
      <family val="2"/>
    </font>
    <font>
      <b val="true"/>
      <sz val="8"/>
      <color rgb="FF000000"/>
      <name val="Tahoma"/>
      <family val="0"/>
    </font>
    <font>
      <sz val="8"/>
      <color rgb="FF000000"/>
      <name val="Tahoma"/>
      <family val="0"/>
    </font>
    <font>
      <sz val="8"/>
      <color rgb="FF000000"/>
      <name val="Tahoma"/>
      <family val="2"/>
    </font>
    <font>
      <sz val="8"/>
      <color rgb="FFFF0000"/>
      <name val="Tahoma"/>
      <family val="2"/>
    </font>
    <font>
      <sz val="8"/>
      <color rgb="FF0000FF"/>
      <name val="Arial"/>
      <family val="2"/>
    </font>
  </fonts>
  <fills count="2">
    <fill>
      <patternFill patternType="none"/>
    </fill>
    <fill>
      <patternFill patternType="gray125"/>
    </fill>
  </fills>
  <borders count="3">
    <border diagonalUp="false" diagonalDown="false">
      <left/>
      <right/>
      <top/>
      <bottom/>
      <diagonal/>
    </border>
    <border diagonalUp="false" diagonalDown="false">
      <left/>
      <right/>
      <top/>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6" fontId="4" fillId="0" borderId="0" xfId="15" applyFont="true" applyBorder="true" applyAlignment="true" applyProtection="tru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6" fontId="5" fillId="0" borderId="0" xfId="15" applyFont="true" applyBorder="true" applyAlignment="true" applyProtection="true">
      <alignment horizontal="center" vertical="bottom" textRotation="0" wrapText="false" indent="0" shrinkToFit="false"/>
      <protection locked="true" hidden="false"/>
    </xf>
    <xf numFmtId="166" fontId="6" fillId="0" borderId="0" xfId="15" applyFont="true" applyBorder="true" applyAlignment="true" applyProtection="true">
      <alignment horizontal="center" vertical="bottom" textRotation="0" wrapText="false" indent="0" shrinkToFit="false"/>
      <protection locked="true" hidden="false"/>
    </xf>
    <xf numFmtId="166" fontId="7" fillId="0" borderId="0" xfId="15" applyFont="true" applyBorder="true" applyAlignment="true" applyProtection="true">
      <alignment horizontal="center" vertical="bottom" textRotation="0" wrapText="false" indent="0" shrinkToFit="false"/>
      <protection locked="true" hidden="false"/>
    </xf>
    <xf numFmtId="167" fontId="7" fillId="0" borderId="0" xfId="15" applyFont="true" applyBorder="true" applyAlignment="true" applyProtection="true">
      <alignment horizontal="center" vertical="bottom" textRotation="0" wrapText="false" indent="0" shrinkToFit="false"/>
      <protection locked="true" hidden="false"/>
    </xf>
    <xf numFmtId="164" fontId="8" fillId="0" borderId="1" xfId="0" applyFont="true" applyBorder="true" applyAlignment="tru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7" fillId="0" borderId="0" xfId="15" applyFont="true" applyBorder="true" applyAlignment="true" applyProtection="true">
      <alignment horizontal="general" vertical="bottom" textRotation="0" wrapText="false" indent="0" shrinkToFit="false"/>
      <protection locked="true" hidden="false"/>
    </xf>
    <xf numFmtId="166" fontId="9" fillId="0" borderId="0" xfId="15" applyFont="true" applyBorder="true" applyAlignment="true" applyProtection="true">
      <alignment horizontal="general" vertical="bottom" textRotation="0" wrapText="false" indent="0" shrinkToFit="false"/>
      <protection locked="true" hidden="false"/>
    </xf>
    <xf numFmtId="169" fontId="10" fillId="0" borderId="0" xfId="17" applyFont="true" applyBorder="true" applyAlignment="true" applyProtection="true">
      <alignment horizontal="general" vertical="bottom" textRotation="0" wrapText="false" indent="0" shrinkToFit="false"/>
      <protection locked="true" hidden="false"/>
    </xf>
    <xf numFmtId="169"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11"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9" fontId="11" fillId="0" borderId="0" xfId="0" applyFont="true" applyBorder="false" applyAlignment="false" applyProtection="false">
      <alignment horizontal="general" vertical="bottom" textRotation="0" wrapText="false" indent="0" shrinkToFit="false"/>
      <protection locked="true" hidden="false"/>
    </xf>
    <xf numFmtId="167" fontId="11" fillId="0" borderId="0" xfId="0" applyFont="true" applyBorder="true" applyAlignment="false" applyProtection="false">
      <alignment horizontal="general" vertical="bottom" textRotation="0" wrapText="false" indent="0" shrinkToFit="false"/>
      <protection locked="true" hidden="false"/>
    </xf>
    <xf numFmtId="167" fontId="11" fillId="0" borderId="0" xfId="0" applyFont="true" applyBorder="false" applyAlignment="false" applyProtection="false">
      <alignment horizontal="general" vertical="bottom" textRotation="0" wrapText="false" indent="0" shrinkToFit="false"/>
      <protection locked="true" hidden="false"/>
    </xf>
    <xf numFmtId="166" fontId="12" fillId="0" borderId="0" xfId="15" applyFont="true" applyBorder="true" applyAlignment="true" applyProtection="true">
      <alignment horizontal="general"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6" fontId="0" fillId="0" borderId="1" xfId="15" applyFont="true" applyBorder="true" applyAlignment="true" applyProtection="true">
      <alignment horizontal="general" vertical="bottom" textRotation="0" wrapText="false" indent="0" shrinkToFit="false"/>
      <protection locked="true" hidden="false"/>
    </xf>
    <xf numFmtId="166" fontId="4" fillId="0" borderId="1"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7" fontId="14" fillId="0" borderId="0" xfId="0" applyFont="true" applyBorder="false" applyAlignment="false" applyProtection="false">
      <alignment horizontal="general" vertical="bottom" textRotation="0" wrapText="false" indent="0" shrinkToFit="false"/>
      <protection locked="true" hidden="false"/>
    </xf>
    <xf numFmtId="167" fontId="4" fillId="0" borderId="1" xfId="0" applyFont="true" applyBorder="true" applyAlignment="false" applyProtection="false">
      <alignment horizontal="general" vertical="bottom" textRotation="0" wrapText="false" indent="0" shrinkToFit="false"/>
      <protection locked="true" hidden="false"/>
    </xf>
    <xf numFmtId="166" fontId="15" fillId="0" borderId="0" xfId="15" applyFont="true" applyBorder="true" applyAlignment="true" applyProtection="true">
      <alignment horizontal="general" vertical="bottom" textRotation="0" wrapText="false" indent="0" shrinkToFit="false"/>
      <protection locked="true" hidden="false"/>
    </xf>
    <xf numFmtId="167" fontId="4" fillId="0" borderId="0" xfId="0" applyFont="true" applyBorder="true" applyAlignment="false" applyProtection="false">
      <alignment horizontal="general" vertical="bottom" textRotation="0" wrapText="false" indent="0" shrinkToFit="false"/>
      <protection locked="true" hidden="false"/>
    </xf>
    <xf numFmtId="166" fontId="16" fillId="0" borderId="0" xfId="15" applyFont="true" applyBorder="true" applyAlignment="true" applyProtection="true">
      <alignment horizontal="center" vertical="bottom" textRotation="0" wrapText="false" indent="0" shrinkToFit="false"/>
      <protection locked="true" hidden="false"/>
    </xf>
    <xf numFmtId="166" fontId="16" fillId="0" borderId="0" xfId="15" applyFont="true" applyBorder="true" applyAlignment="true" applyProtection="true">
      <alignment horizontal="general" vertical="bottom" textRotation="0" wrapText="false" indent="0" shrinkToFit="false"/>
      <protection locked="true" hidden="false"/>
    </xf>
    <xf numFmtId="166" fontId="17" fillId="0" borderId="0" xfId="15" applyFont="true" applyBorder="true" applyAlignment="true" applyProtection="true">
      <alignment horizontal="center" vertical="bottom" textRotation="0" wrapText="false" indent="0" shrinkToFit="false"/>
      <protection locked="true" hidden="false"/>
    </xf>
    <xf numFmtId="165" fontId="4" fillId="0" borderId="0" xfId="15" applyFont="true" applyBorder="true" applyAlignment="true" applyProtection="true">
      <alignment horizontal="general" vertical="bottom" textRotation="0" wrapText="false" indent="0" shrinkToFit="false"/>
      <protection locked="true" hidden="false"/>
    </xf>
    <xf numFmtId="166" fontId="17" fillId="0" borderId="0" xfId="15" applyFont="true" applyBorder="true" applyAlignment="true" applyProtection="true">
      <alignment horizontal="general" vertical="bottom" textRotation="0" wrapText="false" indent="0" shrinkToFit="false"/>
      <protection locked="true" hidden="false"/>
    </xf>
    <xf numFmtId="166" fontId="18" fillId="0" borderId="0" xfId="15" applyFont="true" applyBorder="true" applyAlignment="true" applyProtection="true">
      <alignment horizontal="general" vertical="bottom" textRotation="0" wrapText="false" indent="0" shrinkToFit="false"/>
      <protection locked="true" hidden="false"/>
    </xf>
    <xf numFmtId="166" fontId="19" fillId="0" borderId="0" xfId="15" applyFont="true" applyBorder="true" applyAlignment="true" applyProtection="true">
      <alignment horizontal="general" vertical="bottom" textRotation="0" wrapText="false" indent="0" shrinkToFit="false"/>
      <protection locked="true" hidden="false"/>
    </xf>
    <xf numFmtId="166" fontId="20" fillId="0" borderId="0" xfId="15" applyFont="true" applyBorder="true" applyAlignment="true" applyProtection="true">
      <alignment horizontal="general" vertical="bottom" textRotation="0" wrapText="false" indent="0" shrinkToFit="false"/>
      <protection locked="true" hidden="false"/>
    </xf>
    <xf numFmtId="166" fontId="4" fillId="0" borderId="0" xfId="15" applyFont="true" applyBorder="true" applyAlignment="true" applyProtection="true">
      <alignment horizontal="general" vertical="bottom" textRotation="0" wrapText="true" indent="0" shrinkToFit="false"/>
      <protection locked="true" hidden="false"/>
    </xf>
    <xf numFmtId="166" fontId="18" fillId="0" borderId="1" xfId="15" applyFont="true" applyBorder="true" applyAlignment="true" applyProtection="true">
      <alignment horizontal="general" vertical="bottom" textRotation="0" wrapText="false" indent="0" shrinkToFit="false"/>
      <protection locked="true" hidden="false"/>
    </xf>
    <xf numFmtId="166" fontId="16" fillId="0" borderId="1" xfId="15" applyFont="true" applyBorder="true" applyAlignment="true" applyProtection="true">
      <alignment horizontal="general" vertical="bottom" textRotation="0" wrapText="false" indent="0" shrinkToFit="false"/>
      <protection locked="true" hidden="false"/>
    </xf>
    <xf numFmtId="166" fontId="21" fillId="0" borderId="0" xfId="15" applyFont="true" applyBorder="true" applyAlignment="true" applyProtection="true">
      <alignment horizontal="general" vertical="bottom" textRotation="0" wrapText="false" indent="0" shrinkToFit="false"/>
      <protection locked="true" hidden="false"/>
    </xf>
    <xf numFmtId="167" fontId="4" fillId="0" borderId="0" xfId="15" applyFont="true" applyBorder="true" applyAlignment="true" applyProtection="true">
      <alignment horizontal="general" vertical="bottom" textRotation="0" wrapText="false" indent="0" shrinkToFit="false"/>
      <protection locked="true" hidden="false"/>
    </xf>
    <xf numFmtId="166" fontId="11" fillId="0" borderId="2" xfId="15" applyFont="true" applyBorder="true" applyAlignment="true" applyProtection="tru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tru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26" fillId="0" borderId="0" xfId="15" applyFont="true" applyBorder="true" applyAlignment="true" applyProtection="true">
      <alignment horizontal="center" vertical="bottom" textRotation="0" wrapText="false" indent="0" shrinkToFit="false"/>
      <protection locked="true" hidden="false"/>
    </xf>
    <xf numFmtId="166" fontId="0" fillId="0" borderId="0" xfId="15" applyFont="true" applyBorder="true" applyAlignment="true" applyProtection="true">
      <alignment horizontal="center"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8125" defaultRowHeight="11.25" customHeight="true" zeroHeight="false" outlineLevelRow="0" outlineLevelCol="0"/>
  <cols>
    <col collapsed="false" customWidth="true" hidden="false" outlineLevel="0" max="1" min="1" style="1" width="3.16"/>
    <col collapsed="false" customWidth="true" hidden="false" outlineLevel="0" max="2" min="2" style="1" width="4.99"/>
    <col collapsed="false" customWidth="true" hidden="false" outlineLevel="0" max="3" min="3" style="1" width="54.5"/>
    <col collapsed="false" customWidth="true" hidden="false" outlineLevel="0" max="4" min="4" style="1" width="6.5"/>
    <col collapsed="false" customWidth="true" hidden="false" outlineLevel="0" max="5" min="5" style="1" width="6.33"/>
    <col collapsed="false" customWidth="true" hidden="false" outlineLevel="0" max="6" min="6" style="1" width="0.16"/>
    <col collapsed="false" customWidth="true" hidden="false" outlineLevel="0" max="7" min="7" style="1" width="13.16"/>
    <col collapsed="false" customWidth="true" hidden="false" outlineLevel="0" max="9" min="8" style="1" width="16.33"/>
    <col collapsed="false" customWidth="true" hidden="false" outlineLevel="0" max="16" min="10" style="2" width="15.99"/>
    <col collapsed="false" customWidth="true" hidden="false" outlineLevel="0" max="17" min="17" style="2" width="19.33"/>
    <col collapsed="false" customWidth="true" hidden="false" outlineLevel="0" max="18" min="18" style="2" width="17.15"/>
    <col collapsed="false" customWidth="true" hidden="false" outlineLevel="0" max="19" min="19" style="2" width="14.33"/>
    <col collapsed="false" customWidth="true" hidden="false" outlineLevel="0" max="20" min="20" style="2" width="12.65"/>
    <col collapsed="false" customWidth="false" hidden="false" outlineLevel="0" max="257" min="21" style="2" width="9.33"/>
  </cols>
  <sheetData>
    <row r="1" customFormat="false" ht="15" hidden="false" customHeight="false" outlineLevel="0" collapsed="false">
      <c r="A1" s="3" t="s">
        <v>0</v>
      </c>
      <c r="B1" s="3"/>
      <c r="C1" s="3"/>
      <c r="D1" s="3"/>
      <c r="E1" s="3"/>
      <c r="F1" s="3"/>
      <c r="G1" s="3"/>
      <c r="H1" s="3"/>
      <c r="I1" s="3"/>
      <c r="J1" s="3"/>
      <c r="K1" s="3"/>
      <c r="L1" s="3"/>
      <c r="M1" s="3"/>
      <c r="N1" s="3"/>
      <c r="O1" s="3"/>
    </row>
    <row r="2" customFormat="false" ht="15.75" hidden="false" customHeight="false" outlineLevel="0" collapsed="false">
      <c r="A2" s="4" t="s">
        <v>1</v>
      </c>
      <c r="B2" s="4"/>
      <c r="C2" s="4"/>
      <c r="D2" s="4"/>
      <c r="E2" s="4"/>
      <c r="F2" s="4"/>
      <c r="G2" s="4"/>
      <c r="H2" s="4"/>
      <c r="I2" s="4"/>
      <c r="J2" s="4"/>
      <c r="K2" s="4"/>
      <c r="L2" s="4"/>
      <c r="M2" s="4"/>
      <c r="N2" s="4"/>
      <c r="O2" s="4"/>
    </row>
    <row r="3" customFormat="false" ht="15" hidden="false" customHeight="false" outlineLevel="0" collapsed="false">
      <c r="A3" s="3" t="s">
        <v>2</v>
      </c>
      <c r="B3" s="3"/>
      <c r="C3" s="3"/>
      <c r="D3" s="3"/>
      <c r="E3" s="3"/>
      <c r="F3" s="3"/>
      <c r="G3" s="3"/>
      <c r="H3" s="3"/>
      <c r="I3" s="3"/>
      <c r="J3" s="3"/>
      <c r="K3" s="3"/>
      <c r="L3" s="3"/>
      <c r="M3" s="3"/>
      <c r="N3" s="3"/>
      <c r="O3" s="3"/>
    </row>
    <row r="4" customFormat="false" ht="15" hidden="false" customHeight="false" outlineLevel="0" collapsed="false">
      <c r="A4" s="3" t="s">
        <v>3</v>
      </c>
      <c r="B4" s="3"/>
      <c r="C4" s="3"/>
      <c r="D4" s="3"/>
      <c r="E4" s="3"/>
      <c r="F4" s="3"/>
      <c r="G4" s="3"/>
      <c r="H4" s="3"/>
      <c r="I4" s="3"/>
      <c r="J4" s="3"/>
      <c r="K4" s="3"/>
      <c r="L4" s="3"/>
      <c r="M4" s="3"/>
      <c r="N4" s="3"/>
      <c r="O4" s="3"/>
    </row>
    <row r="5" customFormat="false" ht="12.75" hidden="false" customHeight="false" outlineLevel="0" collapsed="false">
      <c r="A5" s="5"/>
      <c r="B5" s="5"/>
      <c r="C5" s="5"/>
      <c r="F5" s="5"/>
      <c r="G5" s="5"/>
      <c r="H5" s="5"/>
      <c r="I5" s="5"/>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row>
    <row r="6" customFormat="false" ht="11.25" hidden="false" customHeight="true" outlineLevel="0" collapsed="false">
      <c r="A6" s="5"/>
      <c r="B6" s="5"/>
      <c r="C6" s="5"/>
      <c r="F6" s="5"/>
      <c r="G6" s="5"/>
      <c r="H6" s="5"/>
      <c r="I6" s="5"/>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row>
    <row r="7" customFormat="false" ht="11.25" hidden="false" customHeight="false" outlineLevel="0" collapsed="false">
      <c r="F7" s="7"/>
      <c r="G7" s="8" t="s">
        <v>4</v>
      </c>
      <c r="H7" s="8" t="s">
        <v>5</v>
      </c>
      <c r="I7" s="8" t="s">
        <v>6</v>
      </c>
      <c r="J7" s="8" t="s">
        <v>7</v>
      </c>
      <c r="K7" s="8" t="s">
        <v>8</v>
      </c>
      <c r="L7" s="8" t="s">
        <v>9</v>
      </c>
      <c r="M7" s="8" t="s">
        <v>10</v>
      </c>
      <c r="N7" s="8" t="s">
        <v>11</v>
      </c>
      <c r="O7" s="8" t="s">
        <v>12</v>
      </c>
      <c r="P7" s="8" t="s">
        <v>13</v>
      </c>
      <c r="Q7" s="8"/>
      <c r="R7" s="8" t="s">
        <v>14</v>
      </c>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row>
    <row r="8" customFormat="false" ht="21.75" hidden="false" customHeight="true" outlineLevel="0" collapsed="false">
      <c r="A8" s="10" t="s">
        <v>15</v>
      </c>
      <c r="B8" s="10"/>
      <c r="C8" s="10"/>
      <c r="D8" s="11"/>
      <c r="E8" s="11"/>
      <c r="F8" s="11" t="n">
        <v>0</v>
      </c>
      <c r="G8" s="11" t="n">
        <v>-23008</v>
      </c>
      <c r="H8" s="11" t="n">
        <f aca="false">-1008-2954-4769</f>
        <v>-8731</v>
      </c>
      <c r="I8" s="11" t="n">
        <f aca="false">-4326-6206-4138</f>
        <v>-14670</v>
      </c>
      <c r="J8" s="11" t="n">
        <f aca="false">1157+374261+923</f>
        <v>376341</v>
      </c>
      <c r="K8" s="11" t="n">
        <v>1141398</v>
      </c>
      <c r="L8" s="11" t="n">
        <v>2464716</v>
      </c>
      <c r="M8" s="11" t="n">
        <v>6401816</v>
      </c>
      <c r="N8" s="11" t="n">
        <v>-3302298</v>
      </c>
      <c r="O8" s="11" t="n">
        <v>776748</v>
      </c>
      <c r="P8" s="11" t="n">
        <v>-3964283</v>
      </c>
      <c r="Q8" s="12"/>
      <c r="R8" s="12" t="n">
        <f aca="false">SUM(F8:Q8)</f>
        <v>3848029</v>
      </c>
      <c r="S8" s="13"/>
      <c r="T8" s="3" t="s">
        <v>0</v>
      </c>
      <c r="U8" s="3"/>
      <c r="V8" s="3"/>
      <c r="W8" s="3"/>
      <c r="X8" s="3"/>
      <c r="Y8" s="3"/>
      <c r="Z8" s="3"/>
      <c r="AA8" s="3"/>
      <c r="AB8" s="3"/>
      <c r="AC8" s="3"/>
      <c r="AD8" s="3"/>
      <c r="AE8" s="3"/>
      <c r="AF8" s="3"/>
      <c r="AG8" s="3"/>
      <c r="AH8" s="3"/>
      <c r="AI8" s="3"/>
      <c r="AJ8" s="3"/>
      <c r="AK8" s="3"/>
      <c r="AL8" s="3"/>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row>
    <row r="9" customFormat="false" ht="12" hidden="false" customHeight="true" outlineLevel="0" collapsed="false">
      <c r="A9" s="15"/>
      <c r="B9" s="15" t="s">
        <v>16</v>
      </c>
      <c r="C9" s="15"/>
      <c r="D9" s="15"/>
      <c r="E9" s="15"/>
      <c r="F9" s="15"/>
      <c r="G9" s="15"/>
      <c r="H9" s="15"/>
      <c r="I9" s="15"/>
      <c r="J9" s="16"/>
      <c r="K9" s="16"/>
      <c r="L9" s="16"/>
      <c r="M9" s="16"/>
      <c r="N9" s="16"/>
      <c r="O9" s="16"/>
      <c r="P9" s="16"/>
      <c r="Q9" s="16"/>
      <c r="R9" s="17"/>
      <c r="S9" s="16"/>
      <c r="T9" s="4" t="s">
        <v>1</v>
      </c>
      <c r="U9" s="4"/>
      <c r="V9" s="4"/>
      <c r="W9" s="4"/>
      <c r="X9" s="4"/>
      <c r="Y9" s="4"/>
      <c r="Z9" s="4"/>
      <c r="AA9" s="4"/>
      <c r="AB9" s="4"/>
      <c r="AC9" s="4"/>
      <c r="AD9" s="4"/>
      <c r="AE9" s="4"/>
      <c r="AF9" s="4"/>
      <c r="AG9" s="4"/>
      <c r="AH9" s="4"/>
      <c r="AI9" s="4"/>
      <c r="AJ9" s="4"/>
      <c r="AK9" s="4"/>
      <c r="AL9" s="4"/>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2" hidden="false" customHeight="true" outlineLevel="0" collapsed="false">
      <c r="A10" s="15"/>
      <c r="B10" s="15"/>
      <c r="C10" s="15"/>
      <c r="D10" s="15"/>
      <c r="E10" s="15"/>
      <c r="F10" s="15"/>
      <c r="G10" s="15"/>
      <c r="H10" s="15"/>
      <c r="I10" s="15"/>
      <c r="J10" s="18"/>
      <c r="K10" s="18"/>
      <c r="L10" s="18"/>
      <c r="M10" s="18"/>
      <c r="N10" s="18"/>
      <c r="O10" s="18"/>
      <c r="P10" s="18"/>
      <c r="Q10" s="18"/>
      <c r="R10" s="18"/>
      <c r="S10" s="19"/>
      <c r="T10" s="3" t="s">
        <v>2</v>
      </c>
      <c r="U10" s="3"/>
      <c r="V10" s="3"/>
      <c r="W10" s="3"/>
      <c r="X10" s="3"/>
      <c r="Y10" s="3"/>
      <c r="Z10" s="3"/>
      <c r="AA10" s="3"/>
      <c r="AB10" s="3"/>
      <c r="AC10" s="3"/>
      <c r="AD10" s="3"/>
      <c r="AE10" s="3"/>
      <c r="AF10" s="3"/>
      <c r="AG10" s="3"/>
      <c r="AH10" s="3"/>
      <c r="AI10" s="3"/>
      <c r="AJ10" s="3"/>
      <c r="AK10" s="3"/>
      <c r="AL10" s="3"/>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row>
    <row r="11" customFormat="false" ht="15" hidden="false" customHeight="false" outlineLevel="0" collapsed="false">
      <c r="B11" s="20" t="s">
        <v>17</v>
      </c>
      <c r="H11" s="21"/>
      <c r="I11" s="21"/>
      <c r="J11" s="21"/>
      <c r="K11" s="21"/>
      <c r="L11" s="21"/>
      <c r="M11" s="21"/>
      <c r="N11" s="21"/>
      <c r="O11" s="21"/>
      <c r="P11" s="21"/>
      <c r="Q11" s="21"/>
      <c r="R11" s="21"/>
      <c r="T11" s="3" t="s">
        <v>3</v>
      </c>
      <c r="U11" s="3"/>
      <c r="V11" s="3"/>
      <c r="W11" s="3"/>
      <c r="X11" s="3"/>
      <c r="Y11" s="3"/>
      <c r="Z11" s="3"/>
      <c r="AA11" s="3"/>
      <c r="AB11" s="3"/>
      <c r="AC11" s="3"/>
      <c r="AD11" s="3"/>
      <c r="AE11" s="3"/>
      <c r="AF11" s="3"/>
      <c r="AG11" s="3"/>
      <c r="AH11" s="3"/>
      <c r="AI11" s="3"/>
      <c r="AJ11" s="3"/>
      <c r="AK11" s="3"/>
      <c r="AL11" s="3"/>
    </row>
    <row r="12" customFormat="false" ht="11.25" hidden="false" customHeight="false" outlineLevel="0" collapsed="false">
      <c r="A12" s="21"/>
      <c r="B12" s="21"/>
      <c r="C12" s="2" t="s">
        <v>18</v>
      </c>
      <c r="F12" s="22"/>
      <c r="G12" s="23"/>
      <c r="H12" s="22"/>
      <c r="I12" s="22"/>
      <c r="J12" s="22"/>
      <c r="K12" s="22"/>
      <c r="L12" s="22"/>
      <c r="M12" s="22"/>
      <c r="N12" s="22"/>
      <c r="O12" s="22"/>
      <c r="P12" s="22"/>
      <c r="Q12" s="21"/>
      <c r="R12" s="22" t="n">
        <f aca="false">SUM(F12:Q12)</f>
        <v>0</v>
      </c>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row>
    <row r="13" customFormat="false" ht="11.25" hidden="false" customHeight="false" outlineLevel="0" collapsed="false">
      <c r="C13" s="1" t="s">
        <v>19</v>
      </c>
      <c r="F13" s="21"/>
      <c r="G13" s="1" t="n">
        <f aca="false">SUM(G12)</f>
        <v>0</v>
      </c>
      <c r="H13" s="1" t="n">
        <f aca="false">SUM(H12)</f>
        <v>0</v>
      </c>
      <c r="I13" s="1" t="n">
        <f aca="false">SUM(I12)</f>
        <v>0</v>
      </c>
      <c r="J13" s="1" t="n">
        <f aca="false">SUM(J12)</f>
        <v>0</v>
      </c>
      <c r="K13" s="1" t="n">
        <f aca="false">SUM(K12)</f>
        <v>0</v>
      </c>
      <c r="L13" s="1" t="n">
        <f aca="false">SUM(L12)</f>
        <v>0</v>
      </c>
      <c r="M13" s="1" t="n">
        <f aca="false">SUM(M12)</f>
        <v>0</v>
      </c>
      <c r="N13" s="1" t="n">
        <f aca="false">SUM(N12)</f>
        <v>0</v>
      </c>
      <c r="O13" s="1" t="n">
        <f aca="false">SUM(O12)</f>
        <v>0</v>
      </c>
      <c r="P13" s="21"/>
      <c r="Q13" s="21"/>
      <c r="R13" s="21" t="n">
        <f aca="false">SUM(R12)</f>
        <v>0</v>
      </c>
      <c r="T13" s="21"/>
    </row>
    <row r="14" customFormat="false" ht="12" hidden="false" customHeight="false" outlineLevel="0" collapsed="false">
      <c r="B14" s="20" t="s">
        <v>20</v>
      </c>
      <c r="F14" s="21"/>
      <c r="H14" s="21"/>
      <c r="I14" s="21"/>
      <c r="J14" s="21"/>
      <c r="K14" s="21"/>
      <c r="L14" s="21"/>
      <c r="M14" s="21"/>
      <c r="N14" s="21"/>
      <c r="O14" s="21"/>
      <c r="P14" s="21"/>
      <c r="Q14" s="21"/>
      <c r="R14" s="21"/>
    </row>
    <row r="15" customFormat="false" ht="12" hidden="false" customHeight="false" outlineLevel="0" collapsed="false">
      <c r="B15" s="20"/>
      <c r="C15" s="25" t="s">
        <v>21</v>
      </c>
      <c r="F15" s="21"/>
      <c r="H15" s="21"/>
      <c r="I15" s="21"/>
      <c r="J15" s="21"/>
      <c r="K15" s="21"/>
      <c r="L15" s="21"/>
      <c r="M15" s="21"/>
      <c r="N15" s="21"/>
      <c r="O15" s="21"/>
      <c r="P15" s="21"/>
      <c r="Q15" s="21"/>
      <c r="R15" s="21"/>
    </row>
    <row r="16" customFormat="false" ht="11.25" hidden="false" customHeight="true" outlineLevel="0" collapsed="false">
      <c r="C16" s="2" t="s">
        <v>18</v>
      </c>
      <c r="D16" s="2"/>
      <c r="E16" s="2"/>
      <c r="F16" s="26"/>
      <c r="G16" s="23" t="n">
        <v>-23008</v>
      </c>
      <c r="H16" s="22" t="n">
        <f aca="false">-1008-2954-4769</f>
        <v>-8731</v>
      </c>
      <c r="I16" s="22" t="n">
        <f aca="false">-4326-6206-4138</f>
        <v>-14670</v>
      </c>
      <c r="J16" s="22" t="n">
        <f aca="false">1157+26218+10543+923</f>
        <v>38841</v>
      </c>
      <c r="K16" s="22" t="n">
        <f aca="false">87392+21084</f>
        <v>108476</v>
      </c>
      <c r="L16" s="22" t="n">
        <f aca="false">136431+11962</f>
        <v>148393</v>
      </c>
      <c r="M16" s="22" t="n">
        <f aca="false">-13281</f>
        <v>-13281</v>
      </c>
      <c r="N16" s="22" t="n">
        <f aca="false">-175049-3524</f>
        <v>-178573</v>
      </c>
      <c r="O16" s="22" t="n">
        <v>-710010</v>
      </c>
      <c r="P16" s="22"/>
      <c r="Q16" s="21"/>
      <c r="R16" s="22" t="n">
        <f aca="false">SUM(F16:Q16)</f>
        <v>-652563</v>
      </c>
    </row>
    <row r="17" customFormat="false" ht="11.25" hidden="false" customHeight="false" outlineLevel="0" collapsed="false">
      <c r="F17" s="21"/>
      <c r="G17" s="1" t="n">
        <f aca="false">SUM(G16)</f>
        <v>-23008</v>
      </c>
      <c r="H17" s="1" t="n">
        <f aca="false">SUM(H16)</f>
        <v>-8731</v>
      </c>
      <c r="I17" s="1" t="n">
        <f aca="false">SUM(I16)</f>
        <v>-14670</v>
      </c>
      <c r="J17" s="1" t="n">
        <f aca="false">SUM(J16)</f>
        <v>38841</v>
      </c>
      <c r="K17" s="1" t="n">
        <f aca="false">SUM(K16)</f>
        <v>108476</v>
      </c>
      <c r="L17" s="1" t="n">
        <f aca="false">SUM(L16)</f>
        <v>148393</v>
      </c>
      <c r="M17" s="1" t="n">
        <f aca="false">SUM(M16)</f>
        <v>-13281</v>
      </c>
      <c r="N17" s="1" t="n">
        <f aca="false">SUM(N16)</f>
        <v>-178573</v>
      </c>
      <c r="O17" s="1" t="n">
        <f aca="false">SUM(O16)</f>
        <v>-710010</v>
      </c>
      <c r="P17" s="21"/>
      <c r="Q17" s="21"/>
      <c r="R17" s="21" t="n">
        <f aca="false">SUM(R16)</f>
        <v>-652563</v>
      </c>
      <c r="T17" s="21"/>
    </row>
    <row r="18" customFormat="false" ht="11.25" hidden="false" customHeight="false" outlineLevel="0" collapsed="false">
      <c r="C18" s="27" t="s">
        <v>22</v>
      </c>
      <c r="F18" s="21"/>
      <c r="H18" s="21"/>
      <c r="I18" s="21"/>
      <c r="J18" s="21"/>
      <c r="K18" s="21"/>
      <c r="L18" s="21"/>
      <c r="M18" s="21"/>
      <c r="N18" s="21"/>
      <c r="O18" s="21"/>
      <c r="P18" s="21"/>
      <c r="Q18" s="21"/>
      <c r="R18" s="21"/>
      <c r="T18" s="21"/>
    </row>
    <row r="19" customFormat="false" ht="11.25" hidden="false" customHeight="false" outlineLevel="0" collapsed="false">
      <c r="C19" s="1" t="s">
        <v>23</v>
      </c>
      <c r="F19" s="21"/>
      <c r="H19" s="21"/>
      <c r="I19" s="21"/>
      <c r="J19" s="21"/>
      <c r="K19" s="21"/>
      <c r="L19" s="21"/>
      <c r="M19" s="21"/>
      <c r="N19" s="21"/>
      <c r="O19" s="21"/>
      <c r="P19" s="21" t="n">
        <v>-259455</v>
      </c>
      <c r="Q19" s="21"/>
      <c r="R19" s="21" t="n">
        <f aca="false">SUM(F19:Q19)</f>
        <v>-259455</v>
      </c>
      <c r="T19" s="21"/>
    </row>
    <row r="20" customFormat="false" ht="11.25" hidden="false" customHeight="false" outlineLevel="0" collapsed="false">
      <c r="C20" s="1" t="s">
        <v>24</v>
      </c>
      <c r="F20" s="21"/>
      <c r="H20" s="21"/>
      <c r="I20" s="21"/>
      <c r="J20" s="21"/>
      <c r="K20" s="21"/>
      <c r="L20" s="21"/>
      <c r="M20" s="21"/>
      <c r="N20" s="21"/>
      <c r="O20" s="21"/>
      <c r="P20" s="21" t="n">
        <v>342373</v>
      </c>
      <c r="Q20" s="21"/>
      <c r="R20" s="21" t="n">
        <f aca="false">SUM(F20:Q20)</f>
        <v>342373</v>
      </c>
      <c r="T20" s="21"/>
    </row>
    <row r="21" customFormat="false" ht="11.25" hidden="false" customHeight="false" outlineLevel="0" collapsed="false">
      <c r="C21" s="1" t="s">
        <v>25</v>
      </c>
      <c r="F21" s="21"/>
      <c r="H21" s="21"/>
      <c r="I21" s="21"/>
      <c r="J21" s="21"/>
      <c r="K21" s="21"/>
      <c r="L21" s="21"/>
      <c r="M21" s="21"/>
      <c r="N21" s="21"/>
      <c r="O21" s="21"/>
      <c r="P21" s="21" t="n">
        <v>553956</v>
      </c>
      <c r="Q21" s="21"/>
      <c r="R21" s="21" t="n">
        <f aca="false">SUM(F21:Q21)</f>
        <v>553956</v>
      </c>
      <c r="T21" s="21"/>
    </row>
    <row r="22" customFormat="false" ht="11.25" hidden="false" customHeight="false" outlineLevel="0" collapsed="false">
      <c r="C22" s="1" t="s">
        <v>26</v>
      </c>
      <c r="F22" s="21"/>
      <c r="H22" s="21"/>
      <c r="I22" s="21"/>
      <c r="J22" s="21"/>
      <c r="K22" s="21"/>
      <c r="L22" s="21"/>
      <c r="M22" s="21"/>
      <c r="N22" s="21"/>
      <c r="O22" s="21"/>
      <c r="P22" s="21" t="n">
        <v>3058894</v>
      </c>
      <c r="Q22" s="21"/>
      <c r="R22" s="21" t="n">
        <f aca="false">SUM(F22:Q22)</f>
        <v>3058894</v>
      </c>
      <c r="T22" s="21"/>
    </row>
    <row r="23" customFormat="false" ht="11.25" hidden="false" customHeight="false" outlineLevel="0" collapsed="false">
      <c r="C23" s="1" t="s">
        <v>27</v>
      </c>
      <c r="F23" s="21"/>
      <c r="H23" s="21"/>
      <c r="I23" s="21"/>
      <c r="J23" s="21"/>
      <c r="K23" s="21"/>
      <c r="L23" s="21"/>
      <c r="M23" s="21"/>
      <c r="N23" s="21"/>
      <c r="O23" s="21"/>
      <c r="P23" s="21" t="n">
        <v>-3394440</v>
      </c>
      <c r="Q23" s="21"/>
      <c r="R23" s="21" t="n">
        <f aca="false">SUM(F23:Q23)</f>
        <v>-3394440</v>
      </c>
      <c r="T23" s="21"/>
    </row>
    <row r="24" customFormat="false" ht="11.25" hidden="false" customHeight="false" outlineLevel="0" collapsed="false">
      <c r="C24" s="1" t="s">
        <v>28</v>
      </c>
      <c r="F24" s="21"/>
      <c r="H24" s="21"/>
      <c r="I24" s="21"/>
      <c r="J24" s="21"/>
      <c r="K24" s="21"/>
      <c r="L24" s="21"/>
      <c r="M24" s="21"/>
      <c r="N24" s="21"/>
      <c r="O24" s="21"/>
      <c r="P24" s="21" t="n">
        <v>-772500</v>
      </c>
      <c r="Q24" s="21"/>
      <c r="R24" s="21" t="n">
        <f aca="false">SUM(F24:Q24)</f>
        <v>-772500</v>
      </c>
      <c r="T24" s="21"/>
    </row>
    <row r="25" customFormat="false" ht="11.25" hidden="false" customHeight="false" outlineLevel="0" collapsed="false">
      <c r="C25" s="1" t="s">
        <v>29</v>
      </c>
      <c r="F25" s="21"/>
      <c r="H25" s="21"/>
      <c r="I25" s="21"/>
      <c r="J25" s="21"/>
      <c r="K25" s="21"/>
      <c r="L25" s="21"/>
      <c r="M25" s="21"/>
      <c r="N25" s="21"/>
      <c r="O25" s="21"/>
      <c r="P25" s="21" t="n">
        <v>254382</v>
      </c>
      <c r="Q25" s="21"/>
      <c r="R25" s="21" t="n">
        <f aca="false">SUM(F25:Q25)</f>
        <v>254382</v>
      </c>
      <c r="T25" s="21"/>
    </row>
    <row r="26" customFormat="false" ht="11.25" hidden="false" customHeight="false" outlineLevel="0" collapsed="false">
      <c r="C26" s="1" t="s">
        <v>30</v>
      </c>
      <c r="F26" s="21"/>
      <c r="H26" s="21"/>
      <c r="I26" s="21"/>
      <c r="J26" s="21"/>
      <c r="K26" s="21"/>
      <c r="L26" s="21"/>
      <c r="M26" s="21"/>
      <c r="N26" s="21"/>
      <c r="O26" s="21"/>
      <c r="P26" s="21" t="n">
        <v>-1419341</v>
      </c>
      <c r="Q26" s="21"/>
      <c r="R26" s="21" t="n">
        <f aca="false">SUM(F26:Q26)</f>
        <v>-1419341</v>
      </c>
      <c r="T26" s="21"/>
    </row>
    <row r="27" customFormat="false" ht="11.25" hidden="false" customHeight="false" outlineLevel="0" collapsed="false">
      <c r="C27" s="1" t="s">
        <v>31</v>
      </c>
      <c r="F27" s="21"/>
      <c r="H27" s="21"/>
      <c r="I27" s="21"/>
      <c r="J27" s="21"/>
      <c r="K27" s="21"/>
      <c r="L27" s="21"/>
      <c r="M27" s="21"/>
      <c r="N27" s="21"/>
      <c r="O27" s="21"/>
      <c r="P27" s="21" t="n">
        <v>-208856</v>
      </c>
      <c r="Q27" s="21"/>
      <c r="R27" s="21" t="n">
        <f aca="false">SUM(F27:Q27)</f>
        <v>-208856</v>
      </c>
      <c r="T27" s="21"/>
    </row>
    <row r="28" customFormat="false" ht="11.25" hidden="false" customHeight="false" outlineLevel="0" collapsed="false">
      <c r="C28" s="21" t="s">
        <v>32</v>
      </c>
      <c r="F28" s="21"/>
      <c r="G28" s="28"/>
      <c r="H28" s="21"/>
      <c r="I28" s="21"/>
      <c r="J28" s="21"/>
      <c r="K28" s="21" t="n">
        <v>210531</v>
      </c>
      <c r="L28" s="21" t="n">
        <v>111333</v>
      </c>
      <c r="M28" s="21" t="n">
        <f aca="false">-4140628-503809+4755040-57369</f>
        <v>53234</v>
      </c>
      <c r="N28" s="21" t="n">
        <f aca="false">483934-1883912.2+7112</f>
        <v>-1392866.2</v>
      </c>
      <c r="O28" s="21"/>
      <c r="P28" s="21" t="n">
        <v>-871834</v>
      </c>
      <c r="Q28" s="21"/>
      <c r="R28" s="21" t="n">
        <f aca="false">SUM(F28:Q28)</f>
        <v>-1889602.2</v>
      </c>
    </row>
    <row r="29" customFormat="false" ht="11.25" hidden="false" customHeight="false" outlineLevel="0" collapsed="false">
      <c r="C29" s="21" t="s">
        <v>33</v>
      </c>
      <c r="F29" s="21"/>
      <c r="G29" s="28"/>
      <c r="H29" s="21"/>
      <c r="I29" s="21"/>
      <c r="J29" s="21"/>
      <c r="K29" s="21"/>
      <c r="L29" s="21"/>
      <c r="M29" s="21"/>
      <c r="N29" s="21"/>
      <c r="O29" s="21" t="n">
        <v>458029</v>
      </c>
      <c r="P29" s="21" t="n">
        <v>-788561</v>
      </c>
      <c r="Q29" s="21"/>
      <c r="R29" s="21" t="n">
        <f aca="false">SUM(F29:Q29)</f>
        <v>-330532</v>
      </c>
    </row>
    <row r="30" customFormat="false" ht="11.25" hidden="false" customHeight="false" outlineLevel="0" collapsed="false">
      <c r="C30" s="21" t="s">
        <v>34</v>
      </c>
      <c r="F30" s="21"/>
      <c r="G30" s="28"/>
      <c r="H30" s="21"/>
      <c r="I30" s="21"/>
      <c r="J30" s="21"/>
      <c r="K30" s="21"/>
      <c r="L30" s="21"/>
      <c r="M30" s="21"/>
      <c r="N30" s="21"/>
      <c r="O30" s="21" t="n">
        <v>119194</v>
      </c>
      <c r="P30" s="21"/>
      <c r="Q30" s="21"/>
      <c r="R30" s="21" t="n">
        <f aca="false">SUM(F30:Q30)</f>
        <v>119194</v>
      </c>
    </row>
    <row r="31" customFormat="false" ht="11.25" hidden="false" customHeight="false" outlineLevel="0" collapsed="false">
      <c r="C31" s="21" t="s">
        <v>35</v>
      </c>
      <c r="F31" s="21"/>
      <c r="G31" s="28"/>
      <c r="H31" s="21"/>
      <c r="I31" s="21"/>
      <c r="J31" s="21"/>
      <c r="K31" s="21"/>
      <c r="L31" s="21"/>
      <c r="M31" s="29" t="s">
        <v>36</v>
      </c>
      <c r="N31" s="21"/>
      <c r="O31" s="21" t="n">
        <v>-102133</v>
      </c>
      <c r="P31" s="21"/>
      <c r="Q31" s="21"/>
      <c r="R31" s="21" t="n">
        <f aca="false">SUM(F31:Q31)</f>
        <v>-102133</v>
      </c>
    </row>
    <row r="32" customFormat="false" ht="11.25" hidden="false" customHeight="false" outlineLevel="0" collapsed="false">
      <c r="C32" s="1" t="s">
        <v>37</v>
      </c>
      <c r="F32" s="21"/>
      <c r="G32" s="28"/>
      <c r="H32" s="21"/>
      <c r="I32" s="21"/>
      <c r="J32" s="21"/>
      <c r="K32" s="21"/>
      <c r="L32" s="21"/>
      <c r="M32" s="30" t="n">
        <f aca="false">448687-163576.97</f>
        <v>285110.03</v>
      </c>
      <c r="N32" s="21" t="n">
        <v>63860</v>
      </c>
      <c r="O32" s="21"/>
      <c r="P32" s="21"/>
      <c r="Q32" s="21"/>
      <c r="R32" s="21" t="n">
        <f aca="false">SUM(F32:Q32)</f>
        <v>348970.03</v>
      </c>
    </row>
    <row r="33" customFormat="false" ht="11.25" hidden="false" customHeight="false" outlineLevel="0" collapsed="false">
      <c r="C33" s="1" t="s">
        <v>38</v>
      </c>
      <c r="F33" s="21"/>
      <c r="G33" s="28"/>
      <c r="H33" s="21"/>
      <c r="I33" s="21"/>
      <c r="J33" s="21"/>
      <c r="K33" s="21"/>
      <c r="L33" s="21"/>
      <c r="M33" s="21" t="n">
        <f aca="false">501800+363208+283600+23129</f>
        <v>1171737</v>
      </c>
      <c r="N33" s="21"/>
      <c r="O33" s="21"/>
      <c r="P33" s="21"/>
      <c r="Q33" s="21"/>
      <c r="R33" s="21" t="n">
        <f aca="false">SUM(F33:Q33)</f>
        <v>1171737</v>
      </c>
    </row>
    <row r="34" customFormat="false" ht="11.25" hidden="false" customHeight="false" outlineLevel="0" collapsed="false">
      <c r="C34" s="21" t="s">
        <v>39</v>
      </c>
      <c r="D34" s="2"/>
      <c r="E34" s="2"/>
      <c r="F34" s="26"/>
      <c r="G34" s="26"/>
      <c r="H34" s="22"/>
      <c r="I34" s="22"/>
      <c r="J34" s="22"/>
      <c r="K34" s="22"/>
      <c r="L34" s="22"/>
      <c r="M34" s="22"/>
      <c r="N34" s="22" t="n">
        <f aca="false">-46785+114725+58900-153317+65100+370896+977500</f>
        <v>1387019</v>
      </c>
      <c r="O34" s="22" t="n">
        <f aca="false">-21700+128408-308317-683202-57780+1507459-1216617-328639-324422+183300+1007624+18330+1524934-320750-320750</f>
        <v>787878</v>
      </c>
      <c r="P34" s="22"/>
      <c r="Q34" s="21"/>
      <c r="R34" s="22" t="n">
        <f aca="false">SUM(F34:Q34)</f>
        <v>2174897</v>
      </c>
    </row>
    <row r="35" customFormat="false" ht="11.25" hidden="false" customHeight="false" outlineLevel="0" collapsed="false">
      <c r="C35" s="25"/>
      <c r="D35" s="2"/>
      <c r="E35" s="2"/>
      <c r="F35" s="2"/>
      <c r="G35" s="2"/>
      <c r="H35" s="21"/>
      <c r="I35" s="21"/>
      <c r="J35" s="21"/>
      <c r="K35" s="21" t="n">
        <f aca="false">SUM(K28:K34)</f>
        <v>210531</v>
      </c>
      <c r="L35" s="21" t="n">
        <f aca="false">SUM(L28:L34)</f>
        <v>111333</v>
      </c>
      <c r="M35" s="21" t="n">
        <f aca="false">SUM(M28:M34)</f>
        <v>1510081.03</v>
      </c>
      <c r="N35" s="21" t="n">
        <f aca="false">SUM(N28:N34)</f>
        <v>58012.8000000001</v>
      </c>
      <c r="O35" s="21" t="n">
        <f aca="false">SUM(O28:O34)</f>
        <v>1262968</v>
      </c>
      <c r="P35" s="21" t="n">
        <f aca="false">SUM(P19:P34)</f>
        <v>-3505382</v>
      </c>
      <c r="Q35" s="21"/>
      <c r="R35" s="21" t="n">
        <f aca="false">SUM(R19:R34)</f>
        <v>-352456.17</v>
      </c>
    </row>
    <row r="36" customFormat="false" ht="11.25" hidden="false" customHeight="false" outlineLevel="0" collapsed="false">
      <c r="C36" s="2"/>
      <c r="F36" s="21"/>
      <c r="H36" s="21"/>
      <c r="I36" s="21"/>
      <c r="J36" s="21"/>
      <c r="K36" s="21"/>
      <c r="L36" s="21"/>
      <c r="M36" s="21"/>
      <c r="N36" s="21"/>
      <c r="O36" s="21"/>
      <c r="P36" s="21"/>
      <c r="Q36" s="21"/>
      <c r="R36" s="21"/>
    </row>
    <row r="37" customFormat="false" ht="11.25" hidden="false" customHeight="false" outlineLevel="0" collapsed="false">
      <c r="B37" s="31"/>
      <c r="C37" s="27" t="s">
        <v>40</v>
      </c>
      <c r="F37" s="21"/>
      <c r="H37" s="21"/>
      <c r="I37" s="21"/>
      <c r="J37" s="21"/>
      <c r="K37" s="21"/>
      <c r="L37" s="21"/>
      <c r="M37" s="21"/>
      <c r="N37" s="21"/>
      <c r="O37" s="21"/>
      <c r="P37" s="21"/>
      <c r="Q37" s="21"/>
      <c r="R37" s="21"/>
    </row>
    <row r="38" customFormat="false" ht="11.25" hidden="false" customHeight="false" outlineLevel="0" collapsed="false">
      <c r="B38" s="31"/>
      <c r="C38" s="1" t="s">
        <v>41</v>
      </c>
      <c r="F38" s="21"/>
      <c r="H38" s="21"/>
      <c r="I38" s="21"/>
      <c r="J38" s="21"/>
      <c r="K38" s="21"/>
      <c r="L38" s="21"/>
      <c r="M38" s="21" t="n">
        <v>51797</v>
      </c>
      <c r="N38" s="21"/>
      <c r="O38" s="21"/>
      <c r="P38" s="21"/>
      <c r="Q38" s="21"/>
      <c r="R38" s="21" t="n">
        <f aca="false">SUM(G38:P38)</f>
        <v>51797</v>
      </c>
    </row>
    <row r="39" customFormat="false" ht="11.25" hidden="false" customHeight="false" outlineLevel="0" collapsed="false">
      <c r="B39" s="31"/>
      <c r="C39" s="1" t="s">
        <v>42</v>
      </c>
      <c r="F39" s="21"/>
      <c r="H39" s="21"/>
      <c r="I39" s="21"/>
      <c r="J39" s="21"/>
      <c r="K39" s="21"/>
      <c r="L39" s="21"/>
      <c r="M39" s="21"/>
      <c r="N39" s="21" t="n">
        <v>191452</v>
      </c>
      <c r="O39" s="21" t="n">
        <v>83313</v>
      </c>
      <c r="P39" s="21"/>
      <c r="Q39" s="21"/>
      <c r="R39" s="21" t="n">
        <f aca="false">SUM(G39:P39)</f>
        <v>274765</v>
      </c>
    </row>
    <row r="40" customFormat="false" ht="11.25" hidden="false" customHeight="false" outlineLevel="0" collapsed="false">
      <c r="B40" s="31"/>
      <c r="C40" s="1" t="s">
        <v>43</v>
      </c>
      <c r="F40" s="21"/>
      <c r="H40" s="21"/>
      <c r="I40" s="21"/>
      <c r="J40" s="21"/>
      <c r="K40" s="21"/>
      <c r="L40" s="21"/>
      <c r="M40" s="21" t="n">
        <v>-206279</v>
      </c>
      <c r="N40" s="21"/>
      <c r="O40" s="21"/>
      <c r="P40" s="21"/>
      <c r="Q40" s="21"/>
      <c r="R40" s="21" t="n">
        <f aca="false">SUM(G40:P40)</f>
        <v>-206279</v>
      </c>
    </row>
    <row r="41" customFormat="false" ht="11.25" hidden="false" customHeight="false" outlineLevel="0" collapsed="false">
      <c r="B41" s="31"/>
      <c r="C41" s="1" t="s">
        <v>44</v>
      </c>
      <c r="F41" s="21"/>
      <c r="G41" s="28"/>
      <c r="H41" s="21"/>
      <c r="I41" s="21"/>
      <c r="J41" s="21"/>
      <c r="K41" s="21"/>
      <c r="L41" s="21"/>
      <c r="M41" s="21"/>
      <c r="N41" s="21" t="n">
        <f aca="false">1040608+516686-755556.06</f>
        <v>801737.94</v>
      </c>
      <c r="O41" s="21" t="n">
        <v>199748</v>
      </c>
      <c r="P41" s="21"/>
      <c r="Q41" s="21"/>
      <c r="R41" s="21" t="n">
        <f aca="false">SUM(G41:P41)</f>
        <v>1001485.94</v>
      </c>
    </row>
    <row r="42" customFormat="false" ht="11.25" hidden="false" customHeight="false" outlineLevel="0" collapsed="false">
      <c r="B42" s="31"/>
      <c r="C42" s="1" t="s">
        <v>45</v>
      </c>
      <c r="F42" s="21"/>
      <c r="G42" s="28"/>
      <c r="H42" s="21"/>
      <c r="I42" s="21"/>
      <c r="J42" s="21"/>
      <c r="K42" s="21"/>
      <c r="L42" s="21"/>
      <c r="M42" s="21" t="n">
        <v>42066</v>
      </c>
      <c r="N42" s="21"/>
      <c r="O42" s="21"/>
      <c r="P42" s="21"/>
      <c r="Q42" s="21"/>
      <c r="R42" s="21" t="n">
        <f aca="false">SUM(G42:P42)</f>
        <v>42066</v>
      </c>
    </row>
    <row r="43" customFormat="false" ht="11.25" hidden="false" customHeight="false" outlineLevel="0" collapsed="false">
      <c r="B43" s="31"/>
      <c r="C43" s="1" t="s">
        <v>46</v>
      </c>
      <c r="F43" s="21"/>
      <c r="G43" s="28"/>
      <c r="H43" s="21"/>
      <c r="I43" s="21"/>
      <c r="J43" s="21"/>
      <c r="K43" s="21"/>
      <c r="L43" s="21"/>
      <c r="M43" s="21" t="n">
        <v>-178667</v>
      </c>
      <c r="N43" s="21"/>
      <c r="O43" s="21"/>
      <c r="P43" s="21"/>
      <c r="Q43" s="21"/>
      <c r="R43" s="21" t="n">
        <f aca="false">SUM(G43:P43)</f>
        <v>-178667</v>
      </c>
    </row>
    <row r="44" customFormat="false" ht="11.25" hidden="false" customHeight="false" outlineLevel="0" collapsed="false">
      <c r="B44" s="31"/>
      <c r="C44" s="1" t="s">
        <v>47</v>
      </c>
      <c r="F44" s="21"/>
      <c r="G44" s="28"/>
      <c r="H44" s="21"/>
      <c r="I44" s="21"/>
      <c r="J44" s="21"/>
      <c r="K44" s="21"/>
      <c r="L44" s="21"/>
      <c r="M44" s="21" t="n">
        <v>247488</v>
      </c>
      <c r="N44" s="21"/>
      <c r="O44" s="21"/>
      <c r="P44" s="21"/>
      <c r="Q44" s="21"/>
      <c r="R44" s="21" t="n">
        <f aca="false">SUM(G44:P44)</f>
        <v>247488</v>
      </c>
    </row>
    <row r="45" customFormat="false" ht="11.25" hidden="false" customHeight="false" outlineLevel="0" collapsed="false">
      <c r="B45" s="31"/>
      <c r="C45" s="1" t="s">
        <v>48</v>
      </c>
      <c r="F45" s="21"/>
      <c r="G45" s="28"/>
      <c r="H45" s="21"/>
      <c r="I45" s="21"/>
      <c r="J45" s="21"/>
      <c r="K45" s="21"/>
      <c r="L45" s="21"/>
      <c r="M45" s="21" t="n">
        <v>542500</v>
      </c>
      <c r="N45" s="21"/>
      <c r="O45" s="21"/>
      <c r="P45" s="21"/>
      <c r="Q45" s="21"/>
      <c r="R45" s="21" t="n">
        <f aca="false">SUM(G45:P45)</f>
        <v>542500</v>
      </c>
    </row>
    <row r="46" customFormat="false" ht="11.25" hidden="false" customHeight="false" outlineLevel="0" collapsed="false">
      <c r="B46" s="31"/>
      <c r="C46" s="1" t="s">
        <v>49</v>
      </c>
      <c r="F46" s="21"/>
      <c r="G46" s="28"/>
      <c r="H46" s="21"/>
      <c r="I46" s="21"/>
      <c r="J46" s="21"/>
      <c r="K46" s="21"/>
      <c r="L46" s="21" t="n">
        <v>632935</v>
      </c>
      <c r="M46" s="21"/>
      <c r="N46" s="21"/>
      <c r="O46" s="21"/>
      <c r="P46" s="21"/>
      <c r="Q46" s="21"/>
      <c r="R46" s="21" t="n">
        <f aca="false">SUM(G46:P46)</f>
        <v>632935</v>
      </c>
    </row>
    <row r="47" customFormat="false" ht="11.25" hidden="false" customHeight="false" outlineLevel="0" collapsed="false">
      <c r="B47" s="31"/>
      <c r="C47" s="1" t="s">
        <v>50</v>
      </c>
      <c r="F47" s="21"/>
      <c r="G47" s="26"/>
      <c r="H47" s="22"/>
      <c r="I47" s="22"/>
      <c r="J47" s="22"/>
      <c r="K47" s="22"/>
      <c r="L47" s="22"/>
      <c r="M47" s="22" t="n">
        <f aca="false">41950+56206+63140+97765-25514+60718-68324</f>
        <v>225941</v>
      </c>
      <c r="N47" s="22" t="n">
        <f aca="false">41954-67902+87093+68185-82060-39820+44000-26857</f>
        <v>24593</v>
      </c>
      <c r="O47" s="22"/>
      <c r="P47" s="22"/>
      <c r="Q47" s="21"/>
      <c r="R47" s="22" t="n">
        <f aca="false">SUM(G47:P47)</f>
        <v>250534</v>
      </c>
    </row>
    <row r="48" customFormat="false" ht="11.25" hidden="false" customHeight="false" outlineLevel="0" collapsed="false">
      <c r="F48" s="21"/>
      <c r="H48" s="21"/>
      <c r="I48" s="21"/>
      <c r="J48" s="21"/>
      <c r="K48" s="21"/>
      <c r="L48" s="21" t="n">
        <f aca="false">SUM(L37:L47)</f>
        <v>632935</v>
      </c>
      <c r="M48" s="21" t="n">
        <f aca="false">SUM(M38:M47)</f>
        <v>724846</v>
      </c>
      <c r="N48" s="21" t="n">
        <f aca="false">SUM(N38:N47)</f>
        <v>1017782.94</v>
      </c>
      <c r="O48" s="21" t="n">
        <f aca="false">SUM(O38:O47)</f>
        <v>283061</v>
      </c>
      <c r="P48" s="21"/>
      <c r="Q48" s="21"/>
      <c r="R48" s="21" t="n">
        <f aca="false">SUM(R38:R47)</f>
        <v>2658624.94</v>
      </c>
    </row>
    <row r="49" customFormat="false" ht="11.25" hidden="false" customHeight="false" outlineLevel="0" collapsed="false">
      <c r="F49" s="21"/>
      <c r="H49" s="21"/>
      <c r="I49" s="21"/>
      <c r="J49" s="21"/>
      <c r="K49" s="21"/>
      <c r="L49" s="21"/>
      <c r="M49" s="21"/>
      <c r="N49" s="21"/>
      <c r="O49" s="21"/>
      <c r="P49" s="21"/>
      <c r="Q49" s="21"/>
      <c r="R49" s="21"/>
    </row>
    <row r="50" customFormat="false" ht="11.25" hidden="false" customHeight="false" outlineLevel="0" collapsed="false">
      <c r="B50" s="31"/>
      <c r="C50" s="27" t="s">
        <v>51</v>
      </c>
      <c r="F50" s="21"/>
      <c r="H50" s="21"/>
      <c r="I50" s="21"/>
      <c r="J50" s="21"/>
      <c r="K50" s="21"/>
      <c r="L50" s="21"/>
      <c r="M50" s="21"/>
      <c r="N50" s="21"/>
      <c r="O50" s="21"/>
      <c r="P50" s="21"/>
      <c r="Q50" s="21"/>
      <c r="R50" s="21"/>
      <c r="T50" s="32"/>
    </row>
    <row r="51" customFormat="false" ht="11.25" hidden="false" customHeight="false" outlineLevel="0" collapsed="false">
      <c r="B51" s="31"/>
      <c r="C51" s="21" t="s">
        <v>52</v>
      </c>
      <c r="F51" s="21"/>
      <c r="G51" s="28"/>
      <c r="H51" s="21"/>
      <c r="I51" s="21"/>
      <c r="J51" s="21"/>
      <c r="K51" s="21" t="n">
        <v>16693</v>
      </c>
      <c r="L51" s="21" t="n">
        <f aca="false">19500+159870+106714</f>
        <v>286084</v>
      </c>
      <c r="M51" s="21" t="n">
        <f aca="false">66562+24471-219819-24306+71049</f>
        <v>-82043</v>
      </c>
      <c r="N51" s="21" t="n">
        <f aca="false">-24078+59666-781950+101185</f>
        <v>-645177</v>
      </c>
      <c r="O51" s="21" t="n">
        <f aca="false">26242-11023-45289+868</f>
        <v>-29202</v>
      </c>
      <c r="P51" s="21"/>
      <c r="Q51" s="21"/>
      <c r="R51" s="21" t="n">
        <f aca="false">SUM(F51:Q51)</f>
        <v>-453645</v>
      </c>
      <c r="T51" s="32"/>
    </row>
    <row r="52" customFormat="false" ht="11.25" hidden="false" customHeight="false" outlineLevel="0" collapsed="false">
      <c r="B52" s="31"/>
      <c r="C52" s="21" t="s">
        <v>31</v>
      </c>
      <c r="F52" s="21"/>
      <c r="G52" s="28"/>
      <c r="H52" s="21"/>
      <c r="I52" s="21"/>
      <c r="J52" s="21"/>
      <c r="K52" s="21" t="n">
        <f aca="false">-24981*5.3517</f>
        <v>-133690.8177</v>
      </c>
      <c r="L52" s="21"/>
      <c r="M52" s="21" t="n">
        <f aca="false">667811-274704</f>
        <v>393107</v>
      </c>
      <c r="N52" s="21" t="n">
        <f aca="false">1355782-621295</f>
        <v>734487</v>
      </c>
      <c r="O52" s="21" t="n">
        <f aca="false">1299473-144510</f>
        <v>1154963</v>
      </c>
      <c r="P52" s="21"/>
      <c r="Q52" s="21"/>
      <c r="R52" s="21" t="n">
        <f aca="false">SUM(F52:Q52)</f>
        <v>2148866.1823</v>
      </c>
      <c r="T52" s="32"/>
    </row>
    <row r="53" customFormat="false" ht="11.25" hidden="false" customHeight="false" outlineLevel="0" collapsed="false">
      <c r="B53" s="31"/>
      <c r="C53" s="21" t="s">
        <v>53</v>
      </c>
      <c r="F53" s="21"/>
      <c r="G53" s="28"/>
      <c r="H53" s="21"/>
      <c r="I53" s="21"/>
      <c r="J53" s="21"/>
      <c r="K53" s="21"/>
      <c r="L53" s="21"/>
      <c r="M53" s="21"/>
      <c r="N53" s="21"/>
      <c r="O53" s="1" t="n">
        <f aca="false">-28052</f>
        <v>-28052</v>
      </c>
      <c r="P53" s="33"/>
      <c r="Q53" s="21"/>
      <c r="R53" s="21" t="n">
        <f aca="false">SUM(F53:Q53)</f>
        <v>-28052</v>
      </c>
      <c r="T53" s="32"/>
    </row>
    <row r="54" customFormat="false" ht="11.25" hidden="false" customHeight="false" outlineLevel="0" collapsed="false">
      <c r="B54" s="31"/>
      <c r="C54" s="1" t="s">
        <v>54</v>
      </c>
      <c r="F54" s="22"/>
      <c r="G54" s="23"/>
      <c r="H54" s="22"/>
      <c r="I54" s="22"/>
      <c r="J54" s="22"/>
      <c r="K54" s="22" t="n">
        <f aca="false">-2054+1668844-1110231</f>
        <v>556559</v>
      </c>
      <c r="L54" s="22" t="n">
        <f aca="false">-139296+2952375-646537-1342918</f>
        <v>823624</v>
      </c>
      <c r="M54" s="22" t="n">
        <f aca="false">-528202+4628626-1717759</f>
        <v>2382665</v>
      </c>
      <c r="N54" s="22" t="n">
        <f aca="false">-17051+3786653-3081646</f>
        <v>687956</v>
      </c>
      <c r="O54" s="22" t="n">
        <f aca="false">-23392+759833-916778</f>
        <v>-180337</v>
      </c>
      <c r="P54" s="22"/>
      <c r="Q54" s="21"/>
      <c r="R54" s="22" t="n">
        <f aca="false">SUM(F54:Q54)</f>
        <v>4270467</v>
      </c>
      <c r="T54" s="32"/>
    </row>
    <row r="55" customFormat="false" ht="12" hidden="false" customHeight="false" outlineLevel="0" collapsed="false">
      <c r="B55" s="31"/>
      <c r="C55" s="2"/>
      <c r="F55" s="21"/>
      <c r="G55" s="34"/>
      <c r="H55" s="21"/>
      <c r="I55" s="21"/>
      <c r="J55" s="21"/>
      <c r="K55" s="21" t="n">
        <f aca="false">SUM(K51:K54)</f>
        <v>439561.1823</v>
      </c>
      <c r="L55" s="21" t="n">
        <f aca="false">SUM(L50:L54)</f>
        <v>1109708</v>
      </c>
      <c r="M55" s="21" t="n">
        <f aca="false">SUM(M51:M54)</f>
        <v>2693729</v>
      </c>
      <c r="N55" s="21" t="n">
        <f aca="false">SUM(N51:N54)</f>
        <v>777266</v>
      </c>
      <c r="O55" s="21" t="n">
        <f aca="false">SUM(O51:O54)</f>
        <v>917372</v>
      </c>
      <c r="P55" s="21"/>
      <c r="Q55" s="21"/>
      <c r="R55" s="21" t="n">
        <f aca="false">SUM(R51:R54)</f>
        <v>5937636.1823</v>
      </c>
      <c r="T55" s="32"/>
    </row>
    <row r="56" customFormat="false" ht="12" hidden="false" customHeight="false" outlineLevel="0" collapsed="false">
      <c r="B56" s="31"/>
      <c r="C56" s="27" t="s">
        <v>55</v>
      </c>
      <c r="F56" s="21"/>
      <c r="G56" s="34"/>
      <c r="H56" s="21"/>
      <c r="I56" s="21"/>
      <c r="J56" s="21"/>
      <c r="K56" s="21"/>
      <c r="L56" s="21"/>
      <c r="M56" s="21"/>
      <c r="N56" s="21"/>
      <c r="O56" s="21"/>
      <c r="P56" s="21"/>
      <c r="Q56" s="21"/>
      <c r="R56" s="21"/>
      <c r="T56" s="32"/>
    </row>
    <row r="57" customFormat="false" ht="12" hidden="false" customHeight="false" outlineLevel="0" collapsed="false">
      <c r="B57" s="31"/>
      <c r="C57" s="1" t="s">
        <v>56</v>
      </c>
      <c r="F57" s="21"/>
      <c r="G57" s="34"/>
      <c r="H57" s="21"/>
      <c r="I57" s="21"/>
      <c r="J57" s="21"/>
      <c r="K57" s="21"/>
      <c r="L57" s="21"/>
      <c r="M57" s="21"/>
      <c r="N57" s="21" t="n">
        <f aca="false">-810137+212829</f>
        <v>-597308</v>
      </c>
      <c r="O57" s="21"/>
      <c r="P57" s="21"/>
      <c r="Q57" s="21"/>
      <c r="R57" s="21" t="n">
        <f aca="false">SUM(F57:Q57)</f>
        <v>-597308</v>
      </c>
      <c r="T57" s="32"/>
    </row>
    <row r="58" customFormat="false" ht="12" hidden="false" customHeight="false" outlineLevel="0" collapsed="false">
      <c r="B58" s="31"/>
      <c r="C58" s="35" t="s">
        <v>57</v>
      </c>
      <c r="F58" s="21"/>
      <c r="G58" s="34"/>
      <c r="H58" s="21"/>
      <c r="I58" s="21"/>
      <c r="J58" s="21"/>
      <c r="K58" s="21"/>
      <c r="L58" s="21"/>
      <c r="M58" s="21"/>
      <c r="N58" s="36" t="n">
        <v>-507763</v>
      </c>
      <c r="O58" s="21"/>
      <c r="P58" s="21"/>
      <c r="Q58" s="21"/>
      <c r="R58" s="21" t="n">
        <f aca="false">SUM(F58:Q58)</f>
        <v>-507763</v>
      </c>
      <c r="T58" s="32"/>
    </row>
    <row r="59" customFormat="false" ht="12" hidden="false" customHeight="false" outlineLevel="0" collapsed="false">
      <c r="B59" s="31"/>
      <c r="C59" s="1" t="s">
        <v>58</v>
      </c>
      <c r="F59" s="21"/>
      <c r="G59" s="34"/>
      <c r="H59" s="21"/>
      <c r="I59" s="21"/>
      <c r="J59" s="21"/>
      <c r="K59" s="21"/>
      <c r="L59" s="21"/>
      <c r="M59" s="21" t="n">
        <v>-16581</v>
      </c>
      <c r="N59" s="21"/>
      <c r="O59" s="21"/>
      <c r="P59" s="21"/>
      <c r="Q59" s="21"/>
      <c r="R59" s="21" t="n">
        <f aca="false">SUM(F59:Q59)</f>
        <v>-16581</v>
      </c>
      <c r="T59" s="32"/>
    </row>
    <row r="60" customFormat="false" ht="12" hidden="false" customHeight="false" outlineLevel="0" collapsed="false">
      <c r="B60" s="31"/>
      <c r="C60" s="1" t="s">
        <v>59</v>
      </c>
      <c r="F60" s="21"/>
      <c r="G60" s="34"/>
      <c r="H60" s="21"/>
      <c r="I60" s="21"/>
      <c r="J60" s="21"/>
      <c r="K60" s="21"/>
      <c r="L60" s="21"/>
      <c r="M60" s="21"/>
      <c r="N60" s="21" t="n">
        <v>86800</v>
      </c>
      <c r="O60" s="21"/>
      <c r="P60" s="21"/>
      <c r="Q60" s="21"/>
      <c r="R60" s="21" t="n">
        <f aca="false">SUM(F60:Q60)</f>
        <v>86800</v>
      </c>
      <c r="T60" s="32"/>
    </row>
    <row r="61" customFormat="false" ht="12" hidden="false" customHeight="false" outlineLevel="0" collapsed="false">
      <c r="B61" s="31"/>
      <c r="C61" s="1" t="s">
        <v>60</v>
      </c>
      <c r="F61" s="21"/>
      <c r="G61" s="34"/>
      <c r="H61" s="21"/>
      <c r="I61" s="21"/>
      <c r="J61" s="21"/>
      <c r="K61" s="21"/>
      <c r="L61" s="21"/>
      <c r="M61" s="21"/>
      <c r="N61" s="21" t="n">
        <v>-3792534</v>
      </c>
      <c r="O61" s="21"/>
      <c r="P61" s="21"/>
      <c r="Q61" s="21"/>
      <c r="R61" s="21" t="n">
        <f aca="false">SUM(F61:Q61)</f>
        <v>-3792534</v>
      </c>
      <c r="T61" s="32"/>
    </row>
    <row r="62" customFormat="false" ht="12" hidden="false" customHeight="false" outlineLevel="0" collapsed="false">
      <c r="B62" s="31"/>
      <c r="C62" s="1" t="s">
        <v>61</v>
      </c>
      <c r="F62" s="21"/>
      <c r="G62" s="34"/>
      <c r="H62" s="21"/>
      <c r="I62" s="21"/>
      <c r="J62" s="21"/>
      <c r="K62" s="21"/>
      <c r="L62" s="21"/>
      <c r="M62" s="21"/>
      <c r="N62" s="21"/>
      <c r="O62" s="21" t="n">
        <v>98265</v>
      </c>
      <c r="P62" s="21"/>
      <c r="Q62" s="21"/>
      <c r="R62" s="21" t="n">
        <f aca="false">SUM(F62:Q62)</f>
        <v>98265</v>
      </c>
      <c r="T62" s="32"/>
    </row>
    <row r="63" customFormat="false" ht="12" hidden="false" customHeight="false" outlineLevel="0" collapsed="false">
      <c r="B63" s="31"/>
      <c r="C63" s="1" t="s">
        <v>62</v>
      </c>
      <c r="F63" s="21"/>
      <c r="G63" s="34"/>
      <c r="H63" s="21"/>
      <c r="I63" s="21"/>
      <c r="J63" s="21"/>
      <c r="K63" s="21" t="n">
        <v>96938</v>
      </c>
      <c r="L63" s="21"/>
      <c r="M63" s="21"/>
      <c r="N63" s="21"/>
      <c r="O63" s="21"/>
      <c r="P63" s="21"/>
      <c r="Q63" s="21"/>
      <c r="R63" s="21"/>
      <c r="T63" s="32"/>
    </row>
    <row r="64" customFormat="false" ht="12" hidden="false" customHeight="false" outlineLevel="0" collapsed="false">
      <c r="B64" s="31"/>
      <c r="C64" s="1" t="s">
        <v>63</v>
      </c>
      <c r="F64" s="21"/>
      <c r="G64" s="34"/>
      <c r="H64" s="21"/>
      <c r="I64" s="21"/>
      <c r="J64" s="21"/>
      <c r="K64" s="21" t="n">
        <v>92753</v>
      </c>
      <c r="L64" s="21"/>
      <c r="M64" s="21"/>
      <c r="N64" s="21" t="n">
        <v>307363</v>
      </c>
      <c r="O64" s="21" t="n">
        <v>138465</v>
      </c>
      <c r="P64" s="21"/>
      <c r="Q64" s="21"/>
      <c r="R64" s="21" t="n">
        <f aca="false">SUM(F64:Q64)</f>
        <v>538581</v>
      </c>
      <c r="T64" s="32"/>
    </row>
    <row r="65" customFormat="false" ht="12" hidden="false" customHeight="false" outlineLevel="0" collapsed="false">
      <c r="B65" s="31"/>
      <c r="C65" s="1" t="s">
        <v>64</v>
      </c>
      <c r="F65" s="21"/>
      <c r="G65" s="34"/>
      <c r="H65" s="21"/>
      <c r="I65" s="21"/>
      <c r="J65" s="21"/>
      <c r="K65" s="21"/>
      <c r="L65" s="21"/>
      <c r="M65" s="21"/>
      <c r="N65" s="21"/>
      <c r="O65" s="21" t="n">
        <v>158201</v>
      </c>
      <c r="P65" s="21"/>
      <c r="Q65" s="21"/>
      <c r="R65" s="21" t="n">
        <f aca="false">SUM(F65:Q65)</f>
        <v>158201</v>
      </c>
      <c r="T65" s="32"/>
    </row>
    <row r="66" customFormat="false" ht="12" hidden="false" customHeight="false" outlineLevel="0" collapsed="false">
      <c r="B66" s="31"/>
      <c r="C66" s="1" t="s">
        <v>65</v>
      </c>
      <c r="F66" s="21"/>
      <c r="G66" s="34"/>
      <c r="H66" s="21"/>
      <c r="I66" s="21"/>
      <c r="J66" s="21"/>
      <c r="K66" s="21"/>
      <c r="L66" s="21"/>
      <c r="M66" s="21"/>
      <c r="N66" s="21" t="n">
        <v>72450</v>
      </c>
      <c r="O66" s="21"/>
      <c r="P66" s="21"/>
      <c r="Q66" s="21"/>
      <c r="R66" s="21" t="n">
        <f aca="false">SUM(F66:Q66)</f>
        <v>72450</v>
      </c>
      <c r="T66" s="32"/>
    </row>
    <row r="67" customFormat="false" ht="11.25" hidden="false" customHeight="false" outlineLevel="0" collapsed="false">
      <c r="B67" s="31"/>
      <c r="C67" s="1" t="s">
        <v>66</v>
      </c>
      <c r="K67" s="2" t="n">
        <v>26300</v>
      </c>
      <c r="R67" s="21" t="n">
        <f aca="false">SUM(F67:Q67)</f>
        <v>26300</v>
      </c>
      <c r="T67" s="32"/>
    </row>
    <row r="68" customFormat="false" ht="12" hidden="false" customHeight="false" outlineLevel="0" collapsed="false">
      <c r="B68" s="31"/>
      <c r="C68" s="1" t="s">
        <v>67</v>
      </c>
      <c r="F68" s="21"/>
      <c r="G68" s="34"/>
      <c r="H68" s="21"/>
      <c r="I68" s="21"/>
      <c r="J68" s="21"/>
      <c r="K68" s="21" t="n">
        <f aca="false">72500+37271</f>
        <v>109771</v>
      </c>
      <c r="L68" s="21"/>
      <c r="M68" s="21"/>
      <c r="N68" s="21"/>
      <c r="O68" s="21"/>
      <c r="P68" s="21"/>
      <c r="Q68" s="21"/>
      <c r="R68" s="21" t="n">
        <f aca="false">SUM(F68:Q68)</f>
        <v>109771</v>
      </c>
      <c r="T68" s="32"/>
    </row>
    <row r="69" customFormat="false" ht="12" hidden="false" customHeight="false" outlineLevel="0" collapsed="false">
      <c r="B69" s="31"/>
      <c r="C69" s="1" t="s">
        <v>68</v>
      </c>
      <c r="F69" s="21"/>
      <c r="G69" s="34"/>
      <c r="H69" s="21"/>
      <c r="I69" s="21"/>
      <c r="J69" s="21"/>
      <c r="K69" s="21"/>
      <c r="L69" s="21" t="n">
        <f aca="false">-22500-20850+61662+15602+27225+77500</f>
        <v>138639</v>
      </c>
      <c r="M69" s="21"/>
      <c r="N69" s="21"/>
      <c r="O69" s="21"/>
      <c r="P69" s="21"/>
      <c r="Q69" s="21"/>
      <c r="R69" s="21" t="n">
        <f aca="false">SUM(F69:Q69)</f>
        <v>138639</v>
      </c>
      <c r="T69" s="32"/>
    </row>
    <row r="70" customFormat="false" ht="12" hidden="false" customHeight="false" outlineLevel="0" collapsed="false">
      <c r="B70" s="31"/>
      <c r="C70" s="1" t="s">
        <v>69</v>
      </c>
      <c r="G70" s="34"/>
      <c r="L70" s="2" t="n">
        <v>238681</v>
      </c>
      <c r="R70" s="21" t="n">
        <f aca="false">SUM(F70:Q70)</f>
        <v>238681</v>
      </c>
    </row>
    <row r="71" customFormat="false" ht="12" hidden="false" customHeight="false" outlineLevel="0" collapsed="false">
      <c r="B71" s="31"/>
      <c r="C71" s="21" t="s">
        <v>70</v>
      </c>
      <c r="F71" s="21"/>
      <c r="G71" s="34"/>
      <c r="H71" s="21"/>
      <c r="I71" s="21"/>
      <c r="J71" s="21"/>
      <c r="K71" s="21"/>
      <c r="L71" s="21"/>
      <c r="M71" s="21" t="n">
        <v>17500</v>
      </c>
      <c r="O71" s="2" t="n">
        <v>372680</v>
      </c>
      <c r="P71" s="21"/>
      <c r="Q71" s="21"/>
      <c r="R71" s="21" t="n">
        <f aca="false">SUM(F71:Q71)</f>
        <v>390180</v>
      </c>
    </row>
    <row r="72" customFormat="false" ht="12" hidden="false" customHeight="false" outlineLevel="0" collapsed="false">
      <c r="B72" s="31"/>
      <c r="C72" s="37" t="s">
        <v>71</v>
      </c>
      <c r="F72" s="21"/>
      <c r="G72" s="38"/>
      <c r="H72" s="22"/>
      <c r="I72" s="22"/>
      <c r="J72" s="22"/>
      <c r="K72" s="22"/>
      <c r="L72" s="22"/>
      <c r="M72" s="22" t="n">
        <v>1729206</v>
      </c>
      <c r="N72" s="22" t="n">
        <v>470078</v>
      </c>
      <c r="O72" s="22" t="n">
        <v>-2555927</v>
      </c>
      <c r="P72" s="22"/>
      <c r="Q72" s="21"/>
      <c r="R72" s="22" t="n">
        <f aca="false">SUM(F72:Q72)</f>
        <v>-356643</v>
      </c>
      <c r="T72" s="32"/>
    </row>
    <row r="73" customFormat="false" ht="12" hidden="false" customHeight="false" outlineLevel="0" collapsed="false">
      <c r="B73" s="31"/>
      <c r="C73" s="2"/>
      <c r="F73" s="21"/>
      <c r="G73" s="34"/>
      <c r="H73" s="21"/>
      <c r="I73" s="21"/>
      <c r="J73" s="21"/>
      <c r="K73" s="21" t="n">
        <f aca="false">SUM(K57:K72)</f>
        <v>325762</v>
      </c>
      <c r="L73" s="21" t="n">
        <f aca="false">SUM(L57:L72)</f>
        <v>377320</v>
      </c>
      <c r="M73" s="21" t="n">
        <f aca="false">SUM(M56:M72)</f>
        <v>1730125</v>
      </c>
      <c r="N73" s="21" t="n">
        <f aca="false">SUM(N57:N72)</f>
        <v>-3960914</v>
      </c>
      <c r="O73" s="21" t="n">
        <f aca="false">SUM(O57:O72)</f>
        <v>-1788316</v>
      </c>
      <c r="P73" s="21"/>
      <c r="Q73" s="21"/>
      <c r="R73" s="21" t="n">
        <f aca="false">SUM(R57:R72)</f>
        <v>-3412961</v>
      </c>
      <c r="T73" s="32"/>
    </row>
    <row r="74" customFormat="false" ht="12" hidden="false" customHeight="false" outlineLevel="0" collapsed="false">
      <c r="B74" s="31"/>
      <c r="C74" s="2"/>
      <c r="F74" s="21"/>
      <c r="G74" s="34"/>
      <c r="H74" s="21"/>
      <c r="I74" s="21"/>
      <c r="J74" s="21"/>
      <c r="K74" s="21"/>
      <c r="L74" s="21"/>
      <c r="M74" s="21"/>
      <c r="N74" s="21"/>
      <c r="O74" s="21"/>
      <c r="P74" s="21"/>
      <c r="Q74" s="21"/>
      <c r="R74" s="21"/>
      <c r="T74" s="32"/>
    </row>
    <row r="75" customFormat="false" ht="11.25" hidden="false" customHeight="false" outlineLevel="0" collapsed="false">
      <c r="C75" s="27" t="s">
        <v>72</v>
      </c>
      <c r="F75" s="21"/>
      <c r="H75" s="21"/>
      <c r="I75" s="21"/>
      <c r="J75" s="21"/>
      <c r="K75" s="21"/>
      <c r="L75" s="21"/>
      <c r="M75" s="21"/>
      <c r="N75" s="21"/>
      <c r="O75" s="21"/>
      <c r="P75" s="21"/>
      <c r="Q75" s="21"/>
      <c r="R75" s="21"/>
    </row>
    <row r="76" customFormat="false" ht="11.25" hidden="false" customHeight="false" outlineLevel="0" collapsed="false">
      <c r="C76" s="1" t="s">
        <v>73</v>
      </c>
      <c r="F76" s="21"/>
      <c r="H76" s="21"/>
      <c r="I76" s="21"/>
      <c r="J76" s="21"/>
      <c r="K76" s="21" t="n">
        <v>57068</v>
      </c>
      <c r="L76" s="21" t="n">
        <v>85027</v>
      </c>
      <c r="M76" s="21"/>
      <c r="N76" s="21"/>
      <c r="O76" s="21"/>
      <c r="P76" s="21"/>
      <c r="Q76" s="21"/>
      <c r="R76" s="21"/>
    </row>
    <row r="77" customFormat="false" ht="11.25" hidden="false" customHeight="false" outlineLevel="0" collapsed="false">
      <c r="A77" s="21"/>
      <c r="B77" s="21"/>
      <c r="C77" s="21" t="s">
        <v>74</v>
      </c>
      <c r="F77" s="22"/>
      <c r="G77" s="23"/>
      <c r="H77" s="22"/>
      <c r="I77" s="22"/>
      <c r="J77" s="39" t="n">
        <v>337500</v>
      </c>
      <c r="K77" s="22"/>
      <c r="L77" s="22"/>
      <c r="M77" s="22"/>
      <c r="N77" s="22"/>
      <c r="O77" s="22"/>
      <c r="P77" s="22" t="n">
        <f aca="false">-3964283-P35</f>
        <v>-458901</v>
      </c>
      <c r="Q77" s="21"/>
      <c r="R77" s="22" t="n">
        <f aca="false">SUM(F77:Q77)</f>
        <v>-121401</v>
      </c>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c r="GG77" s="24"/>
      <c r="GH77" s="24"/>
      <c r="GI77" s="24"/>
      <c r="GJ77" s="24"/>
      <c r="GK77" s="24"/>
      <c r="GL77" s="24"/>
      <c r="GM77" s="24"/>
      <c r="GN77" s="24"/>
      <c r="GO77" s="24"/>
      <c r="GP77" s="24"/>
      <c r="GQ77" s="24"/>
      <c r="GR77" s="24"/>
      <c r="GS77" s="24"/>
      <c r="GT77" s="24"/>
      <c r="GU77" s="24"/>
      <c r="GV77" s="24"/>
      <c r="GW77" s="24"/>
      <c r="GX77" s="24"/>
      <c r="GY77" s="24"/>
      <c r="GZ77" s="24"/>
      <c r="HA77" s="24"/>
      <c r="HB77" s="24"/>
      <c r="HC77" s="24"/>
      <c r="HD77" s="24"/>
      <c r="HE77" s="24"/>
      <c r="HF77" s="24"/>
      <c r="HG77" s="24"/>
      <c r="HH77" s="24"/>
      <c r="HI77" s="24"/>
      <c r="HJ77" s="24"/>
      <c r="HK77" s="24"/>
      <c r="HL77" s="24"/>
      <c r="HM77" s="24"/>
      <c r="HN77" s="24"/>
      <c r="HO77" s="24"/>
      <c r="HP77" s="24"/>
      <c r="HQ77" s="24"/>
      <c r="HR77" s="24"/>
      <c r="HS77" s="24"/>
      <c r="HT77" s="24"/>
      <c r="HU77" s="24"/>
      <c r="HV77" s="24"/>
      <c r="HW77" s="24"/>
      <c r="HX77" s="24"/>
      <c r="HY77" s="24"/>
      <c r="HZ77" s="24"/>
      <c r="IA77" s="24"/>
      <c r="IB77" s="24"/>
      <c r="IC77" s="24"/>
      <c r="ID77" s="24"/>
      <c r="IE77" s="24"/>
      <c r="IF77" s="24"/>
      <c r="IG77" s="24"/>
      <c r="IH77" s="24"/>
      <c r="II77" s="24"/>
      <c r="IJ77" s="24"/>
      <c r="IK77" s="24"/>
      <c r="IL77" s="24"/>
      <c r="IM77" s="24"/>
      <c r="IN77" s="24"/>
      <c r="IO77" s="24"/>
      <c r="IP77" s="24"/>
      <c r="IQ77" s="24"/>
      <c r="IR77" s="24"/>
      <c r="IS77" s="24"/>
      <c r="IT77" s="24"/>
      <c r="IU77" s="24"/>
      <c r="IV77" s="24"/>
      <c r="IW77" s="24"/>
    </row>
    <row r="78" customFormat="false" ht="11.25" hidden="false" customHeight="false" outlineLevel="0" collapsed="false">
      <c r="C78" s="1" t="s">
        <v>19</v>
      </c>
      <c r="F78" s="21"/>
      <c r="H78" s="21"/>
      <c r="I78" s="21"/>
      <c r="J78" s="30" t="n">
        <f aca="false">SUM(J77)</f>
        <v>337500</v>
      </c>
      <c r="K78" s="21" t="n">
        <f aca="false">SUM(K76:K77)</f>
        <v>57068</v>
      </c>
      <c r="L78" s="21" t="n">
        <f aca="false">SUM(L76:L77)</f>
        <v>85027</v>
      </c>
      <c r="M78" s="21"/>
      <c r="N78" s="21"/>
      <c r="O78" s="21"/>
      <c r="P78" s="21" t="n">
        <f aca="false">SUM(P75:P77)</f>
        <v>-458901</v>
      </c>
      <c r="Q78" s="21"/>
      <c r="R78" s="21" t="n">
        <f aca="false">SUM(R75:R77)</f>
        <v>-121401</v>
      </c>
    </row>
    <row r="79" customFormat="false" ht="11.25" hidden="false" customHeight="false" outlineLevel="0" collapsed="false">
      <c r="F79" s="21"/>
      <c r="H79" s="21"/>
      <c r="I79" s="21"/>
      <c r="J79" s="21"/>
      <c r="K79" s="21"/>
      <c r="L79" s="21"/>
      <c r="M79" s="21"/>
      <c r="N79" s="21"/>
      <c r="O79" s="21"/>
      <c r="P79" s="21"/>
      <c r="Q79" s="21"/>
      <c r="R79" s="21"/>
    </row>
    <row r="80" customFormat="false" ht="12" hidden="false" customHeight="false" outlineLevel="0" collapsed="false">
      <c r="B80" s="20" t="s">
        <v>75</v>
      </c>
      <c r="C80" s="27"/>
      <c r="F80" s="21"/>
      <c r="H80" s="21"/>
      <c r="I80" s="21"/>
      <c r="J80" s="21"/>
      <c r="K80" s="21"/>
      <c r="L80" s="21"/>
      <c r="M80" s="21"/>
      <c r="N80" s="21"/>
      <c r="O80" s="21"/>
      <c r="P80" s="21"/>
      <c r="Q80" s="21"/>
      <c r="R80" s="21"/>
    </row>
    <row r="81" customFormat="false" ht="11.25" hidden="false" customHeight="false" outlineLevel="0" collapsed="false">
      <c r="C81" s="27" t="s">
        <v>40</v>
      </c>
      <c r="F81" s="21"/>
      <c r="H81" s="21"/>
      <c r="I81" s="21"/>
      <c r="J81" s="21"/>
      <c r="K81" s="21"/>
      <c r="L81" s="21"/>
      <c r="M81" s="21"/>
      <c r="N81" s="21"/>
      <c r="O81" s="21"/>
      <c r="P81" s="21"/>
      <c r="Q81" s="21"/>
      <c r="R81" s="21"/>
    </row>
    <row r="82" customFormat="false" ht="11.25" hidden="false" customHeight="false" outlineLevel="0" collapsed="false">
      <c r="C82" s="1" t="s">
        <v>76</v>
      </c>
      <c r="F82" s="21"/>
      <c r="G82" s="28"/>
      <c r="H82" s="21"/>
      <c r="I82" s="21"/>
      <c r="J82" s="21"/>
      <c r="K82" s="21"/>
      <c r="L82" s="21"/>
      <c r="M82" s="21"/>
      <c r="N82" s="21"/>
      <c r="O82" s="21" t="n">
        <v>250621</v>
      </c>
      <c r="P82" s="21"/>
      <c r="Q82" s="21"/>
      <c r="R82" s="21" t="n">
        <f aca="false">SUM(G82:P82)</f>
        <v>250621</v>
      </c>
    </row>
    <row r="83" customFormat="false" ht="11.25" hidden="false" customHeight="false" outlineLevel="0" collapsed="false">
      <c r="C83" s="1" t="s">
        <v>77</v>
      </c>
      <c r="F83" s="21"/>
      <c r="G83" s="23"/>
      <c r="H83" s="22"/>
      <c r="I83" s="22"/>
      <c r="J83" s="22"/>
      <c r="K83" s="22"/>
      <c r="L83" s="22"/>
      <c r="M83" s="22" t="n">
        <f aca="false">(-78953+47035)*5.786</f>
        <v>-184677.548</v>
      </c>
      <c r="N83" s="22"/>
      <c r="O83" s="22"/>
      <c r="P83" s="22"/>
      <c r="Q83" s="21"/>
      <c r="R83" s="22" t="n">
        <f aca="false">SUM(F83:Q83)</f>
        <v>-184677.548</v>
      </c>
    </row>
    <row r="84" customFormat="false" ht="11.25" hidden="false" customHeight="false" outlineLevel="0" collapsed="false">
      <c r="C84" s="27"/>
      <c r="F84" s="21"/>
      <c r="H84" s="21"/>
      <c r="I84" s="21"/>
      <c r="J84" s="21"/>
      <c r="K84" s="21"/>
      <c r="L84" s="21"/>
      <c r="M84" s="21" t="n">
        <f aca="false">SUM(M83)</f>
        <v>-184677.548</v>
      </c>
      <c r="N84" s="21"/>
      <c r="O84" s="21" t="n">
        <f aca="false">SUM(O82:O83)</f>
        <v>250621</v>
      </c>
      <c r="P84" s="21"/>
      <c r="Q84" s="21"/>
      <c r="R84" s="21" t="n">
        <f aca="false">SUM(R83)</f>
        <v>-184677.548</v>
      </c>
    </row>
    <row r="85" customFormat="false" ht="11.25" hidden="false" customHeight="false" outlineLevel="0" collapsed="false">
      <c r="C85" s="27"/>
      <c r="F85" s="21"/>
      <c r="H85" s="21"/>
      <c r="I85" s="21"/>
      <c r="J85" s="21"/>
      <c r="K85" s="21"/>
      <c r="L85" s="21"/>
      <c r="M85" s="21"/>
      <c r="N85" s="21"/>
      <c r="O85" s="21"/>
      <c r="P85" s="21"/>
      <c r="Q85" s="21"/>
      <c r="R85" s="21"/>
    </row>
    <row r="86" customFormat="false" ht="11.25" hidden="false" customHeight="false" outlineLevel="0" collapsed="false">
      <c r="B86" s="31"/>
      <c r="C86" s="27" t="s">
        <v>55</v>
      </c>
      <c r="F86" s="21"/>
      <c r="H86" s="21"/>
      <c r="I86" s="21"/>
      <c r="J86" s="21"/>
      <c r="K86" s="21"/>
      <c r="L86" s="21"/>
      <c r="M86" s="21"/>
      <c r="N86" s="21"/>
      <c r="O86" s="21"/>
      <c r="P86" s="21"/>
      <c r="Q86" s="21"/>
      <c r="R86" s="21"/>
    </row>
    <row r="87" customFormat="false" ht="11.25" hidden="true" customHeight="false" outlineLevel="0" collapsed="false">
      <c r="B87" s="31"/>
      <c r="C87" s="21" t="s">
        <v>70</v>
      </c>
      <c r="F87" s="21"/>
      <c r="H87" s="21"/>
      <c r="I87" s="21"/>
      <c r="J87" s="21"/>
      <c r="K87" s="21"/>
      <c r="L87" s="21"/>
      <c r="M87" s="21"/>
      <c r="N87" s="21"/>
      <c r="O87" s="21"/>
      <c r="P87" s="21"/>
      <c r="Q87" s="21"/>
      <c r="R87" s="21" t="n">
        <f aca="false">SUM(G87:Q87)</f>
        <v>0</v>
      </c>
    </row>
    <row r="88" customFormat="false" ht="0.75" hidden="true" customHeight="true" outlineLevel="0" collapsed="false">
      <c r="B88" s="31"/>
      <c r="C88" s="21" t="s">
        <v>78</v>
      </c>
      <c r="F88" s="21"/>
      <c r="H88" s="21"/>
      <c r="I88" s="21"/>
      <c r="J88" s="21"/>
      <c r="K88" s="21"/>
      <c r="L88" s="21"/>
      <c r="M88" s="21"/>
      <c r="N88" s="21"/>
      <c r="O88" s="21"/>
      <c r="P88" s="21"/>
      <c r="Q88" s="21"/>
      <c r="R88" s="21" t="n">
        <f aca="false">SUM(G88:Q88)</f>
        <v>0</v>
      </c>
    </row>
    <row r="89" customFormat="false" ht="11.25" hidden="true" customHeight="false" outlineLevel="0" collapsed="false">
      <c r="B89" s="31"/>
      <c r="C89" s="21" t="s">
        <v>79</v>
      </c>
      <c r="F89" s="21"/>
      <c r="H89" s="21"/>
      <c r="I89" s="21"/>
      <c r="J89" s="21"/>
      <c r="K89" s="21"/>
      <c r="L89" s="21"/>
      <c r="M89" s="21"/>
      <c r="N89" s="21"/>
      <c r="O89" s="21"/>
      <c r="P89" s="21"/>
      <c r="Q89" s="21"/>
      <c r="R89" s="21" t="n">
        <f aca="false">SUM(G89:Q89)</f>
        <v>0</v>
      </c>
    </row>
    <row r="90" customFormat="false" ht="11.25" hidden="true" customHeight="false" outlineLevel="0" collapsed="false">
      <c r="B90" s="31"/>
      <c r="C90" s="21" t="s">
        <v>80</v>
      </c>
      <c r="F90" s="21"/>
      <c r="H90" s="21"/>
      <c r="I90" s="21"/>
      <c r="J90" s="21"/>
      <c r="K90" s="21"/>
      <c r="L90" s="21"/>
      <c r="M90" s="21"/>
      <c r="N90" s="21"/>
      <c r="O90" s="21"/>
      <c r="P90" s="21"/>
      <c r="Q90" s="21"/>
      <c r="R90" s="21" t="n">
        <f aca="false">SUM(G90:Q90)</f>
        <v>0</v>
      </c>
    </row>
    <row r="91" customFormat="false" ht="11.25" hidden="false" customHeight="false" outlineLevel="0" collapsed="false">
      <c r="B91" s="31"/>
      <c r="C91" s="21" t="s">
        <v>81</v>
      </c>
      <c r="F91" s="21"/>
      <c r="H91" s="21"/>
      <c r="I91" s="21"/>
      <c r="J91" s="21"/>
      <c r="K91" s="21"/>
      <c r="L91" s="21"/>
      <c r="M91" s="21"/>
      <c r="N91" s="21" t="n">
        <v>-14243</v>
      </c>
      <c r="O91" s="21"/>
      <c r="P91" s="21"/>
      <c r="Q91" s="21"/>
      <c r="R91" s="21" t="n">
        <f aca="false">SUM(F91:Q91)</f>
        <v>-14243</v>
      </c>
    </row>
    <row r="92" customFormat="false" ht="11.25" hidden="false" customHeight="false" outlineLevel="0" collapsed="false">
      <c r="B92" s="31"/>
      <c r="C92" s="21" t="s">
        <v>82</v>
      </c>
      <c r="F92" s="21"/>
      <c r="H92" s="21"/>
      <c r="I92" s="21"/>
      <c r="J92" s="21"/>
      <c r="K92" s="21"/>
      <c r="L92" s="21"/>
      <c r="M92" s="21"/>
      <c r="N92" s="21" t="n">
        <v>-4130</v>
      </c>
      <c r="O92" s="21"/>
      <c r="P92" s="21"/>
      <c r="Q92" s="21"/>
      <c r="R92" s="21" t="n">
        <f aca="false">SUM(F92:Q92)</f>
        <v>-4130</v>
      </c>
    </row>
    <row r="93" customFormat="false" ht="11.25" hidden="false" customHeight="false" outlineLevel="0" collapsed="false">
      <c r="B93" s="31"/>
      <c r="C93" s="21" t="s">
        <v>83</v>
      </c>
      <c r="F93" s="21"/>
      <c r="H93" s="21"/>
      <c r="I93" s="21"/>
      <c r="J93" s="21"/>
      <c r="K93" s="21"/>
      <c r="L93" s="21"/>
      <c r="M93" s="21"/>
      <c r="N93" s="21"/>
      <c r="O93" s="21"/>
      <c r="P93" s="21"/>
      <c r="Q93" s="21"/>
      <c r="R93" s="21" t="n">
        <f aca="false">SUM(F93:Q93)</f>
        <v>0</v>
      </c>
    </row>
    <row r="94" customFormat="false" ht="11.25" hidden="false" customHeight="false" outlineLevel="0" collapsed="false">
      <c r="B94" s="31"/>
      <c r="C94" s="21" t="s">
        <v>84</v>
      </c>
      <c r="F94" s="21"/>
      <c r="H94" s="21"/>
      <c r="I94" s="21"/>
      <c r="J94" s="21"/>
      <c r="K94" s="21"/>
      <c r="L94" s="21"/>
      <c r="M94" s="21"/>
      <c r="N94" s="21" t="n">
        <v>-997500</v>
      </c>
      <c r="O94" s="21"/>
      <c r="P94" s="21"/>
      <c r="Q94" s="21"/>
      <c r="R94" s="21" t="n">
        <f aca="false">SUM(F94:Q94)</f>
        <v>-997500</v>
      </c>
    </row>
    <row r="95" customFormat="false" ht="11.25" hidden="false" customHeight="false" outlineLevel="0" collapsed="false">
      <c r="B95" s="31"/>
      <c r="C95" s="33" t="s">
        <v>85</v>
      </c>
      <c r="F95" s="21"/>
      <c r="I95" s="21"/>
      <c r="J95" s="21"/>
      <c r="K95" s="21"/>
      <c r="L95" s="21"/>
      <c r="M95" s="21"/>
      <c r="N95" s="21"/>
      <c r="O95" s="40" t="n">
        <v>542022</v>
      </c>
      <c r="P95" s="21"/>
      <c r="Q95" s="21"/>
      <c r="R95" s="21" t="n">
        <f aca="false">SUM(F95:Q95)</f>
        <v>542022</v>
      </c>
    </row>
    <row r="96" customFormat="false" ht="11.25" hidden="false" customHeight="false" outlineLevel="0" collapsed="false">
      <c r="B96" s="31"/>
      <c r="C96" s="21" t="s">
        <v>86</v>
      </c>
      <c r="F96" s="22"/>
      <c r="G96" s="23"/>
      <c r="H96" s="22"/>
      <c r="I96" s="22"/>
      <c r="J96" s="22"/>
      <c r="K96" s="22"/>
      <c r="L96" s="22"/>
      <c r="M96" s="22"/>
      <c r="N96" s="22"/>
      <c r="O96" s="22"/>
      <c r="P96" s="22"/>
      <c r="Q96" s="21"/>
      <c r="R96" s="22" t="n">
        <f aca="false">SUM(F96:Q96)</f>
        <v>0</v>
      </c>
    </row>
    <row r="97" customFormat="false" ht="11.25" hidden="false" customHeight="false" outlineLevel="0" collapsed="false">
      <c r="C97" s="1" t="s">
        <v>19</v>
      </c>
      <c r="F97" s="21"/>
      <c r="G97" s="21"/>
      <c r="H97" s="21"/>
      <c r="I97" s="21"/>
      <c r="J97" s="21"/>
      <c r="K97" s="21"/>
      <c r="L97" s="21"/>
      <c r="M97" s="21"/>
      <c r="N97" s="21" t="n">
        <f aca="false">SUM(N91:N96)</f>
        <v>-1015873</v>
      </c>
      <c r="O97" s="21" t="n">
        <f aca="false">SUM(O91:O96)</f>
        <v>542022</v>
      </c>
      <c r="P97" s="21"/>
      <c r="Q97" s="21"/>
      <c r="R97" s="21" t="n">
        <f aca="false">SUM(R87:R96)</f>
        <v>-473851</v>
      </c>
    </row>
    <row r="98" customFormat="false" ht="11.25" hidden="false" customHeight="false" outlineLevel="0" collapsed="false">
      <c r="J98" s="41"/>
      <c r="K98" s="41"/>
      <c r="L98" s="41"/>
      <c r="M98" s="41"/>
      <c r="N98" s="41"/>
      <c r="O98" s="41"/>
      <c r="P98" s="41"/>
      <c r="Q98" s="41"/>
      <c r="R98" s="41"/>
    </row>
    <row r="99" customFormat="false" ht="19.5" hidden="false" customHeight="true" outlineLevel="0" collapsed="false">
      <c r="A99" s="15" t="s">
        <v>87</v>
      </c>
      <c r="D99" s="15"/>
      <c r="F99" s="42" t="n">
        <f aca="false">+F13+F36+F48+F55+F78+F97+F35+F36</f>
        <v>0</v>
      </c>
      <c r="G99" s="42" t="n">
        <f aca="false">G13+G17+G35+G48+G55+G73+G78+G84+G97</f>
        <v>-23008</v>
      </c>
      <c r="H99" s="42" t="n">
        <f aca="false">H13+H17+H35+H48+H55+H73+H78+H84+H97</f>
        <v>-8731</v>
      </c>
      <c r="I99" s="42" t="n">
        <f aca="false">I13+I17+I35+I48+I55+I73+I78+I84+I97</f>
        <v>-14670</v>
      </c>
      <c r="J99" s="42" t="n">
        <f aca="false">J13+J17+J35+J48+J55+J73+J78+J84+J97</f>
        <v>376341</v>
      </c>
      <c r="K99" s="42" t="n">
        <f aca="false">K13+K17+K35+K48+K55+K73+K78+K84+K97</f>
        <v>1141398.1823</v>
      </c>
      <c r="L99" s="42" t="n">
        <f aca="false">L13+L17+L35+L48+L55+L73+L78+L84+L97</f>
        <v>2464716</v>
      </c>
      <c r="M99" s="42" t="n">
        <f aca="false">M13+M17+M35+M48+M55+M73+M78+M84+M97</f>
        <v>6460822.482</v>
      </c>
      <c r="N99" s="42" t="n">
        <f aca="false">N13+N17+N35+N48+N55+N73+N78+N84+N97</f>
        <v>-3302298.26</v>
      </c>
      <c r="O99" s="42" t="n">
        <f aca="false">O13+O17+O35+O48+O55+O73+O78+O84+O97</f>
        <v>757718</v>
      </c>
      <c r="P99" s="42" t="n">
        <f aca="false">P13+P17+P35+P48+P55+P73+P78+P84+P97</f>
        <v>-3964283</v>
      </c>
      <c r="Q99" s="15"/>
      <c r="R99" s="42" t="n">
        <f aca="false">+R13+R36+R48+R55+R78+R97+R35+R36+R17+R73++R84+R79</f>
        <v>3398351.4043</v>
      </c>
      <c r="S99" s="43" t="n">
        <f aca="false">R13+R17+R35+R48+R55+R73+R78+R84+R97</f>
        <v>3398351.4043</v>
      </c>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c r="EO99" s="44"/>
      <c r="EP99" s="44"/>
      <c r="EQ99" s="44"/>
      <c r="ER99" s="44"/>
      <c r="ES99" s="44"/>
      <c r="ET99" s="44"/>
      <c r="EU99" s="44"/>
      <c r="EV99" s="44"/>
      <c r="EW99" s="44"/>
      <c r="EX99" s="44"/>
      <c r="EY99" s="44"/>
      <c r="EZ99" s="44"/>
      <c r="FA99" s="44"/>
      <c r="FB99" s="44"/>
      <c r="FC99" s="44"/>
      <c r="FD99" s="44"/>
      <c r="FE99" s="44"/>
      <c r="FF99" s="44"/>
      <c r="FG99" s="44"/>
      <c r="FH99" s="44"/>
      <c r="FI99" s="44"/>
      <c r="FJ99" s="44"/>
      <c r="FK99" s="44"/>
      <c r="FL99" s="44"/>
      <c r="FM99" s="44"/>
      <c r="FN99" s="44"/>
      <c r="FO99" s="44"/>
      <c r="FP99" s="44"/>
      <c r="FQ99" s="44"/>
      <c r="FR99" s="44"/>
      <c r="FS99" s="44"/>
      <c r="FT99" s="44"/>
      <c r="FU99" s="44"/>
      <c r="FV99" s="44"/>
      <c r="FW99" s="44"/>
      <c r="FX99" s="44"/>
      <c r="FY99" s="44"/>
      <c r="FZ99" s="44"/>
      <c r="GA99" s="44"/>
      <c r="GB99" s="44"/>
      <c r="GC99" s="44"/>
      <c r="GD99" s="44"/>
      <c r="GE99" s="44"/>
      <c r="GF99" s="44"/>
      <c r="GG99" s="44"/>
      <c r="GH99" s="44"/>
      <c r="GI99" s="44"/>
      <c r="GJ99" s="44"/>
      <c r="GK99" s="44"/>
      <c r="GL99" s="44"/>
      <c r="GM99" s="44"/>
      <c r="GN99" s="44"/>
      <c r="GO99" s="44"/>
      <c r="GP99" s="44"/>
      <c r="GQ99" s="44"/>
      <c r="GR99" s="44"/>
      <c r="GS99" s="44"/>
      <c r="GT99" s="44"/>
      <c r="GU99" s="44"/>
      <c r="GV99" s="44"/>
      <c r="GW99" s="44"/>
      <c r="GX99" s="44"/>
      <c r="GY99" s="44"/>
      <c r="GZ99" s="44"/>
      <c r="HA99" s="44"/>
      <c r="HB99" s="44"/>
      <c r="HC99" s="44"/>
      <c r="HD99" s="44"/>
      <c r="HE99" s="44"/>
      <c r="HF99" s="44"/>
      <c r="HG99" s="44"/>
      <c r="HH99" s="44"/>
      <c r="HI99" s="44"/>
      <c r="HJ99" s="44"/>
      <c r="HK99" s="44"/>
      <c r="HL99" s="44"/>
      <c r="HM99" s="44"/>
      <c r="HN99" s="44"/>
      <c r="HO99" s="44"/>
      <c r="HP99" s="44"/>
      <c r="HQ99" s="44"/>
      <c r="HR99" s="44"/>
      <c r="HS99" s="44"/>
      <c r="HT99" s="44"/>
      <c r="HU99" s="44"/>
      <c r="HV99" s="44"/>
      <c r="HW99" s="44"/>
      <c r="HX99" s="44"/>
      <c r="HY99" s="44"/>
      <c r="HZ99" s="44"/>
      <c r="IA99" s="44"/>
      <c r="IB99" s="44"/>
      <c r="IC99" s="44"/>
      <c r="ID99" s="44"/>
      <c r="IE99" s="44"/>
      <c r="IF99" s="44"/>
      <c r="IG99" s="44"/>
      <c r="IH99" s="44"/>
      <c r="II99" s="44"/>
      <c r="IJ99" s="44"/>
      <c r="IK99" s="44"/>
      <c r="IL99" s="44"/>
      <c r="IM99" s="44"/>
      <c r="IN99" s="44"/>
      <c r="IO99" s="44"/>
      <c r="IP99" s="44"/>
      <c r="IQ99" s="44"/>
      <c r="IR99" s="44"/>
      <c r="IS99" s="44"/>
      <c r="IT99" s="44"/>
      <c r="IU99" s="44"/>
      <c r="IV99" s="44"/>
      <c r="IW99" s="44"/>
    </row>
    <row r="100" customFormat="false" ht="12" hidden="false" customHeight="false" outlineLevel="0" collapsed="false">
      <c r="D100" s="15"/>
      <c r="E100" s="15"/>
      <c r="F100" s="15"/>
      <c r="G100" s="15"/>
      <c r="H100" s="15"/>
      <c r="I100" s="15"/>
      <c r="J100" s="15"/>
      <c r="K100" s="15"/>
      <c r="L100" s="15"/>
      <c r="M100" s="15"/>
      <c r="N100" s="15"/>
      <c r="O100" s="15"/>
      <c r="P100" s="15"/>
      <c r="Q100" s="45"/>
      <c r="R100" s="43"/>
      <c r="S100" s="43"/>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44"/>
      <c r="EN100" s="44"/>
      <c r="EO100" s="44"/>
      <c r="EP100" s="44"/>
      <c r="EQ100" s="44"/>
      <c r="ER100" s="44"/>
      <c r="ES100" s="44"/>
      <c r="ET100" s="44"/>
      <c r="EU100" s="44"/>
      <c r="EV100" s="44"/>
      <c r="EW100" s="44"/>
      <c r="EX100" s="44"/>
      <c r="EY100" s="44"/>
      <c r="EZ100" s="44"/>
      <c r="FA100" s="44"/>
      <c r="FB100" s="44"/>
      <c r="FC100" s="44"/>
      <c r="FD100" s="44"/>
      <c r="FE100" s="44"/>
      <c r="FF100" s="44"/>
      <c r="FG100" s="44"/>
      <c r="FH100" s="44"/>
      <c r="FI100" s="44"/>
      <c r="FJ100" s="44"/>
      <c r="FK100" s="44"/>
      <c r="FL100" s="44"/>
      <c r="FM100" s="44"/>
      <c r="FN100" s="44"/>
      <c r="FO100" s="44"/>
      <c r="FP100" s="44"/>
      <c r="FQ100" s="44"/>
      <c r="FR100" s="44"/>
      <c r="FS100" s="44"/>
      <c r="FT100" s="44"/>
      <c r="FU100" s="44"/>
      <c r="FV100" s="44"/>
      <c r="FW100" s="44"/>
      <c r="FX100" s="44"/>
      <c r="FY100" s="44"/>
      <c r="FZ100" s="44"/>
      <c r="GA100" s="44"/>
      <c r="GB100" s="44"/>
      <c r="GC100" s="44"/>
      <c r="GD100" s="44"/>
      <c r="GE100" s="44"/>
      <c r="GF100" s="44"/>
      <c r="GG100" s="44"/>
      <c r="GH100" s="44"/>
      <c r="GI100" s="44"/>
      <c r="GJ100" s="44"/>
      <c r="GK100" s="44"/>
      <c r="GL100" s="44"/>
      <c r="GM100" s="44"/>
      <c r="GN100" s="44"/>
      <c r="GO100" s="44"/>
      <c r="GP100" s="44"/>
      <c r="GQ100" s="44"/>
      <c r="GR100" s="44"/>
      <c r="GS100" s="44"/>
      <c r="GT100" s="44"/>
      <c r="GU100" s="44"/>
      <c r="GV100" s="44"/>
      <c r="GW100" s="44"/>
      <c r="GX100" s="44"/>
      <c r="GY100" s="44"/>
      <c r="GZ100" s="44"/>
      <c r="HA100" s="44"/>
      <c r="HB100" s="44"/>
      <c r="HC100" s="44"/>
      <c r="HD100" s="44"/>
      <c r="HE100" s="44"/>
      <c r="HF100" s="44"/>
      <c r="HG100" s="44"/>
      <c r="HH100" s="44"/>
      <c r="HI100" s="44"/>
      <c r="HJ100" s="44"/>
      <c r="HK100" s="44"/>
      <c r="HL100" s="44"/>
      <c r="HM100" s="44"/>
      <c r="HN100" s="44"/>
      <c r="HO100" s="44"/>
      <c r="HP100" s="44"/>
      <c r="HQ100" s="44"/>
      <c r="HR100" s="44"/>
      <c r="HS100" s="44"/>
      <c r="HT100" s="44"/>
      <c r="HU100" s="44"/>
      <c r="HV100" s="44"/>
      <c r="HW100" s="44"/>
      <c r="HX100" s="44"/>
      <c r="HY100" s="44"/>
      <c r="HZ100" s="44"/>
      <c r="IA100" s="44"/>
      <c r="IB100" s="44"/>
      <c r="IC100" s="44"/>
      <c r="ID100" s="44"/>
      <c r="IE100" s="44"/>
      <c r="IF100" s="44"/>
      <c r="IG100" s="44"/>
      <c r="IH100" s="44"/>
      <c r="II100" s="44"/>
      <c r="IJ100" s="44"/>
      <c r="IK100" s="44"/>
      <c r="IL100" s="44"/>
      <c r="IM100" s="44"/>
      <c r="IN100" s="44"/>
      <c r="IO100" s="44"/>
      <c r="IP100" s="44"/>
      <c r="IQ100" s="44"/>
      <c r="IR100" s="44"/>
      <c r="IS100" s="44"/>
      <c r="IT100" s="44"/>
      <c r="IU100" s="44"/>
      <c r="IV100" s="44"/>
      <c r="IW100" s="44"/>
    </row>
    <row r="101" customFormat="false" ht="11.25" hidden="false" customHeight="false" outlineLevel="0" collapsed="false">
      <c r="A101" s="15" t="s">
        <v>88</v>
      </c>
      <c r="D101" s="15"/>
      <c r="E101" s="15"/>
      <c r="F101" s="15" t="n">
        <f aca="false">+F8-F99</f>
        <v>0</v>
      </c>
      <c r="G101" s="15" t="n">
        <f aca="false">+G8-G99</f>
        <v>0</v>
      </c>
      <c r="H101" s="15" t="n">
        <f aca="false">+H8-H99</f>
        <v>0</v>
      </c>
      <c r="I101" s="15" t="n">
        <f aca="false">+I8-I99</f>
        <v>0</v>
      </c>
      <c r="J101" s="15" t="n">
        <f aca="false">+J8-J99</f>
        <v>0</v>
      </c>
      <c r="K101" s="15" t="n">
        <f aca="false">+K8-K99</f>
        <v>-0.182299999985844</v>
      </c>
      <c r="L101" s="15" t="n">
        <f aca="false">+L8-L99</f>
        <v>0</v>
      </c>
      <c r="M101" s="15" t="n">
        <f aca="false">+M8-M99</f>
        <v>-59006.4819999998</v>
      </c>
      <c r="N101" s="15" t="n">
        <f aca="false">+N8-N99</f>
        <v>0.259999999776483</v>
      </c>
      <c r="O101" s="15" t="n">
        <f aca="false">+O8-O99</f>
        <v>19030</v>
      </c>
      <c r="P101" s="15" t="n">
        <f aca="false">+P8-P99</f>
        <v>0</v>
      </c>
      <c r="Q101" s="1"/>
      <c r="R101" s="1" t="n">
        <f aca="false">+R8-R99</f>
        <v>449677.595700001</v>
      </c>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44"/>
      <c r="DJ101" s="44"/>
      <c r="DK101" s="44"/>
      <c r="DL101" s="44"/>
      <c r="DM101" s="44"/>
      <c r="DN101" s="44"/>
      <c r="DO101" s="44"/>
      <c r="DP101" s="44"/>
      <c r="DQ101" s="44"/>
      <c r="DR101" s="44"/>
      <c r="DS101" s="44"/>
      <c r="DT101" s="44"/>
      <c r="DU101" s="44"/>
      <c r="DV101" s="44"/>
      <c r="DW101" s="44"/>
      <c r="DX101" s="44"/>
      <c r="DY101" s="44"/>
      <c r="DZ101" s="44"/>
      <c r="EA101" s="44"/>
      <c r="EB101" s="44"/>
      <c r="EC101" s="44"/>
      <c r="ED101" s="44"/>
      <c r="EE101" s="44"/>
      <c r="EF101" s="44"/>
      <c r="EG101" s="44"/>
      <c r="EH101" s="44"/>
      <c r="EI101" s="44"/>
      <c r="EJ101" s="44"/>
      <c r="EK101" s="44"/>
      <c r="EL101" s="44"/>
      <c r="EM101" s="44"/>
      <c r="EN101" s="44"/>
      <c r="EO101" s="44"/>
      <c r="EP101" s="44"/>
      <c r="EQ101" s="44"/>
      <c r="ER101" s="44"/>
      <c r="ES101" s="44"/>
      <c r="ET101" s="44"/>
      <c r="EU101" s="44"/>
      <c r="EV101" s="44"/>
      <c r="EW101" s="44"/>
      <c r="EX101" s="44"/>
      <c r="EY101" s="44"/>
      <c r="EZ101" s="44"/>
      <c r="FA101" s="44"/>
      <c r="FB101" s="44"/>
      <c r="FC101" s="44"/>
      <c r="FD101" s="44"/>
      <c r="FE101" s="44"/>
      <c r="FF101" s="44"/>
      <c r="FG101" s="44"/>
      <c r="FH101" s="44"/>
      <c r="FI101" s="44"/>
      <c r="FJ101" s="44"/>
      <c r="FK101" s="44"/>
      <c r="FL101" s="44"/>
      <c r="FM101" s="44"/>
      <c r="FN101" s="44"/>
      <c r="FO101" s="44"/>
      <c r="FP101" s="44"/>
      <c r="FQ101" s="44"/>
      <c r="FR101" s="44"/>
      <c r="FS101" s="44"/>
      <c r="FT101" s="44"/>
      <c r="FU101" s="44"/>
      <c r="FV101" s="44"/>
      <c r="FW101" s="44"/>
      <c r="FX101" s="44"/>
      <c r="FY101" s="44"/>
      <c r="FZ101" s="44"/>
      <c r="GA101" s="44"/>
      <c r="GB101" s="44"/>
      <c r="GC101" s="44"/>
      <c r="GD101" s="44"/>
      <c r="GE101" s="44"/>
      <c r="GF101" s="44"/>
      <c r="GG101" s="44"/>
      <c r="GH101" s="44"/>
      <c r="GI101" s="44"/>
      <c r="GJ101" s="44"/>
      <c r="GK101" s="44"/>
      <c r="GL101" s="44"/>
      <c r="GM101" s="44"/>
      <c r="GN101" s="44"/>
      <c r="GO101" s="44"/>
      <c r="GP101" s="44"/>
      <c r="GQ101" s="44"/>
      <c r="GR101" s="44"/>
      <c r="GS101" s="44"/>
      <c r="GT101" s="44"/>
      <c r="GU101" s="44"/>
      <c r="GV101" s="44"/>
      <c r="GW101" s="44"/>
      <c r="GX101" s="44"/>
      <c r="GY101" s="44"/>
      <c r="GZ101" s="44"/>
      <c r="HA101" s="44"/>
      <c r="HB101" s="44"/>
      <c r="HC101" s="44"/>
      <c r="HD101" s="44"/>
      <c r="HE101" s="44"/>
      <c r="HF101" s="44"/>
      <c r="HG101" s="44"/>
      <c r="HH101" s="44"/>
      <c r="HI101" s="44"/>
      <c r="HJ101" s="44"/>
      <c r="HK101" s="44"/>
      <c r="HL101" s="44"/>
      <c r="HM101" s="44"/>
      <c r="HN101" s="44"/>
      <c r="HO101" s="44"/>
      <c r="HP101" s="44"/>
      <c r="HQ101" s="44"/>
      <c r="HR101" s="44"/>
      <c r="HS101" s="44"/>
      <c r="HT101" s="44"/>
      <c r="HU101" s="44"/>
      <c r="HV101" s="44"/>
      <c r="HW101" s="44"/>
      <c r="HX101" s="44"/>
      <c r="HY101" s="44"/>
      <c r="HZ101" s="44"/>
      <c r="IA101" s="44"/>
      <c r="IB101" s="44"/>
      <c r="IC101" s="44"/>
      <c r="ID101" s="44"/>
      <c r="IE101" s="44"/>
      <c r="IF101" s="44"/>
      <c r="IG101" s="44"/>
      <c r="IH101" s="44"/>
      <c r="II101" s="44"/>
      <c r="IJ101" s="44"/>
      <c r="IK101" s="44"/>
      <c r="IL101" s="44"/>
      <c r="IM101" s="44"/>
      <c r="IN101" s="44"/>
      <c r="IO101" s="44"/>
      <c r="IP101" s="44"/>
      <c r="IQ101" s="44"/>
      <c r="IR101" s="44"/>
      <c r="IS101" s="44"/>
      <c r="IT101" s="44"/>
      <c r="IU101" s="44"/>
      <c r="IV101" s="44"/>
      <c r="IW101" s="44"/>
    </row>
    <row r="102" customFormat="false" ht="11.25" hidden="false" customHeight="false" outlineLevel="0" collapsed="false">
      <c r="Q102" s="28"/>
    </row>
    <row r="103" customFormat="false" ht="12.75" hidden="false" customHeight="true" outlineLevel="0" collapsed="false">
      <c r="J103" s="46"/>
      <c r="K103" s="46"/>
      <c r="L103" s="46"/>
      <c r="M103" s="46"/>
      <c r="N103" s="46"/>
      <c r="O103" s="46"/>
      <c r="P103" s="46"/>
      <c r="Q103" s="28"/>
    </row>
    <row r="104" customFormat="false" ht="11.25" hidden="false" customHeight="false" outlineLevel="0" collapsed="false">
      <c r="Q104" s="28"/>
    </row>
    <row r="105" customFormat="false" ht="11.25" hidden="false" customHeight="false" outlineLevel="0" collapsed="false">
      <c r="Q105" s="28"/>
    </row>
    <row r="106" customFormat="false" ht="11.25" hidden="false" customHeight="false" outlineLevel="0" collapsed="false">
      <c r="Q106" s="28"/>
    </row>
    <row r="107" customFormat="false" ht="11.25" hidden="false" customHeight="false" outlineLevel="0" collapsed="false">
      <c r="Q107" s="28"/>
    </row>
    <row r="108" customFormat="false" ht="11.25" hidden="false" customHeight="false" outlineLevel="0" collapsed="false">
      <c r="Q108" s="28"/>
    </row>
    <row r="109" customFormat="false" ht="11.25" hidden="false" customHeight="false" outlineLevel="0" collapsed="false">
      <c r="Q109" s="28"/>
    </row>
    <row r="110" customFormat="false" ht="11.25" hidden="false" customHeight="false" outlineLevel="0" collapsed="false">
      <c r="Q110" s="28"/>
    </row>
    <row r="111" customFormat="false" ht="11.25" hidden="false" customHeight="false" outlineLevel="0" collapsed="false">
      <c r="Q111" s="28"/>
    </row>
    <row r="112" customFormat="false" ht="11.25" hidden="false" customHeight="false" outlineLevel="0" collapsed="false">
      <c r="Q112" s="28"/>
    </row>
    <row r="113" customFormat="false" ht="11.25" hidden="false" customHeight="false" outlineLevel="0" collapsed="false">
      <c r="Q113" s="28"/>
    </row>
    <row r="114" customFormat="false" ht="11.25" hidden="false" customHeight="false" outlineLevel="0" collapsed="false">
      <c r="Q114" s="28"/>
    </row>
    <row r="115" customFormat="false" ht="11.25" hidden="false" customHeight="false" outlineLevel="0" collapsed="false">
      <c r="Q115" s="28"/>
    </row>
    <row r="116" customFormat="false" ht="11.25" hidden="false" customHeight="false" outlineLevel="0" collapsed="false">
      <c r="Q116" s="28"/>
    </row>
    <row r="117" customFormat="false" ht="11.25" hidden="false" customHeight="false" outlineLevel="0" collapsed="false">
      <c r="Q117" s="28"/>
    </row>
    <row r="118" customFormat="false" ht="11.25" hidden="false" customHeight="false" outlineLevel="0" collapsed="false">
      <c r="Q118" s="28"/>
    </row>
    <row r="119" customFormat="false" ht="11.25" hidden="false" customHeight="false" outlineLevel="0" collapsed="false">
      <c r="Q119" s="28"/>
    </row>
    <row r="120" customFormat="false" ht="11.25" hidden="false" customHeight="false" outlineLevel="0" collapsed="false">
      <c r="Q120" s="28"/>
    </row>
    <row r="121" customFormat="false" ht="11.25" hidden="false" customHeight="false" outlineLevel="0" collapsed="false">
      <c r="Q121" s="28"/>
    </row>
    <row r="122" customFormat="false" ht="11.25" hidden="false" customHeight="false" outlineLevel="0" collapsed="false">
      <c r="Q122" s="28"/>
    </row>
    <row r="123" customFormat="false" ht="11.25" hidden="false" customHeight="false" outlineLevel="0" collapsed="false">
      <c r="Q123" s="28"/>
    </row>
    <row r="124" customFormat="false" ht="11.25" hidden="false" customHeight="false" outlineLevel="0" collapsed="false">
      <c r="Q124" s="28"/>
    </row>
    <row r="125" customFormat="false" ht="11.25" hidden="false" customHeight="false" outlineLevel="0" collapsed="false">
      <c r="Q125" s="28"/>
    </row>
    <row r="126" customFormat="false" ht="11.25" hidden="false" customHeight="false" outlineLevel="0" collapsed="false">
      <c r="Q126" s="28"/>
    </row>
    <row r="127" customFormat="false" ht="11.25" hidden="false" customHeight="false" outlineLevel="0" collapsed="false">
      <c r="Q127" s="28"/>
    </row>
    <row r="128" customFormat="false" ht="11.25" hidden="false" customHeight="false" outlineLevel="0" collapsed="false">
      <c r="Q128" s="28"/>
    </row>
    <row r="129" customFormat="false" ht="11.25" hidden="false" customHeight="false" outlineLevel="0" collapsed="false">
      <c r="Q129" s="28"/>
    </row>
    <row r="130" customFormat="false" ht="11.25" hidden="false" customHeight="false" outlineLevel="0" collapsed="false">
      <c r="Q130" s="28"/>
    </row>
    <row r="131" customFormat="false" ht="11.25" hidden="false" customHeight="false" outlineLevel="0" collapsed="false">
      <c r="Q131" s="28"/>
    </row>
    <row r="132" customFormat="false" ht="11.25" hidden="false" customHeight="false" outlineLevel="0" collapsed="false">
      <c r="Q132" s="28"/>
    </row>
    <row r="133" customFormat="false" ht="11.25" hidden="false" customHeight="false" outlineLevel="0" collapsed="false">
      <c r="Q133" s="28"/>
    </row>
    <row r="134" customFormat="false" ht="11.25" hidden="false" customHeight="false" outlineLevel="0" collapsed="false">
      <c r="Q134" s="28"/>
    </row>
    <row r="135" customFormat="false" ht="11.25" hidden="false" customHeight="false" outlineLevel="0" collapsed="false">
      <c r="Q135" s="28"/>
    </row>
    <row r="136" customFormat="false" ht="11.25" hidden="false" customHeight="false" outlineLevel="0" collapsed="false">
      <c r="Q136" s="28"/>
    </row>
    <row r="137" customFormat="false" ht="11.25" hidden="false" customHeight="false" outlineLevel="0" collapsed="false">
      <c r="Q137" s="28"/>
    </row>
    <row r="138" customFormat="false" ht="11.25" hidden="false" customHeight="false" outlineLevel="0" collapsed="false">
      <c r="Q138" s="28"/>
    </row>
    <row r="139" customFormat="false" ht="11.25" hidden="false" customHeight="false" outlineLevel="0" collapsed="false">
      <c r="Q139" s="28"/>
    </row>
    <row r="140" customFormat="false" ht="11.25" hidden="false" customHeight="false" outlineLevel="0" collapsed="false">
      <c r="Q140" s="28"/>
    </row>
    <row r="141" customFormat="false" ht="11.25" hidden="false" customHeight="false" outlineLevel="0" collapsed="false">
      <c r="Q141" s="28"/>
    </row>
    <row r="142" customFormat="false" ht="11.25" hidden="false" customHeight="false" outlineLevel="0" collapsed="false">
      <c r="Q142" s="28"/>
    </row>
    <row r="143" customFormat="false" ht="11.25" hidden="false" customHeight="false" outlineLevel="0" collapsed="false">
      <c r="Q143" s="28"/>
    </row>
    <row r="144" customFormat="false" ht="11.25" hidden="false" customHeight="false" outlineLevel="0" collapsed="false">
      <c r="Q144" s="28"/>
    </row>
    <row r="145" customFormat="false" ht="11.25" hidden="false" customHeight="false" outlineLevel="0" collapsed="false">
      <c r="Q145" s="28"/>
    </row>
    <row r="146" customFormat="false" ht="11.25" hidden="false" customHeight="false" outlineLevel="0" collapsed="false">
      <c r="Q146" s="28"/>
    </row>
    <row r="147" customFormat="false" ht="11.25" hidden="false" customHeight="false" outlineLevel="0" collapsed="false">
      <c r="Q147" s="28"/>
    </row>
    <row r="148" customFormat="false" ht="11.25" hidden="false" customHeight="false" outlineLevel="0" collapsed="false">
      <c r="Q148" s="28"/>
    </row>
    <row r="149" customFormat="false" ht="11.25" hidden="false" customHeight="false" outlineLevel="0" collapsed="false">
      <c r="Q149" s="28"/>
    </row>
    <row r="150" customFormat="false" ht="11.25" hidden="false" customHeight="false" outlineLevel="0" collapsed="false">
      <c r="Q150" s="28"/>
    </row>
    <row r="151" customFormat="false" ht="11.25" hidden="false" customHeight="false" outlineLevel="0" collapsed="false">
      <c r="Q151" s="28"/>
    </row>
    <row r="152" customFormat="false" ht="11.25" hidden="false" customHeight="false" outlineLevel="0" collapsed="false">
      <c r="Q152" s="28"/>
    </row>
    <row r="153" customFormat="false" ht="11.25" hidden="false" customHeight="false" outlineLevel="0" collapsed="false">
      <c r="Q153" s="28"/>
    </row>
    <row r="154" customFormat="false" ht="11.25" hidden="false" customHeight="false" outlineLevel="0" collapsed="false">
      <c r="Q154" s="28"/>
    </row>
    <row r="155" customFormat="false" ht="11.25" hidden="false" customHeight="false" outlineLevel="0" collapsed="false">
      <c r="Q155" s="28"/>
    </row>
    <row r="156" customFormat="false" ht="11.25" hidden="false" customHeight="false" outlineLevel="0" collapsed="false">
      <c r="Q156" s="28"/>
    </row>
    <row r="157" customFormat="false" ht="11.25" hidden="false" customHeight="false" outlineLevel="0" collapsed="false">
      <c r="Q157" s="28"/>
    </row>
    <row r="158" customFormat="false" ht="11.25" hidden="false" customHeight="false" outlineLevel="0" collapsed="false">
      <c r="Q158" s="28"/>
    </row>
    <row r="159" customFormat="false" ht="11.25" hidden="false" customHeight="false" outlineLevel="0" collapsed="false">
      <c r="Q159" s="28"/>
    </row>
    <row r="160" customFormat="false" ht="11.25" hidden="false" customHeight="false" outlineLevel="0" collapsed="false">
      <c r="Q160" s="28"/>
    </row>
    <row r="161" customFormat="false" ht="11.25" hidden="false" customHeight="false" outlineLevel="0" collapsed="false">
      <c r="Q161" s="28"/>
    </row>
    <row r="162" customFormat="false" ht="11.25" hidden="false" customHeight="false" outlineLevel="0" collapsed="false">
      <c r="Q162" s="28"/>
    </row>
    <row r="163" customFormat="false" ht="11.25" hidden="false" customHeight="false" outlineLevel="0" collapsed="false">
      <c r="Q163" s="28"/>
    </row>
    <row r="164" customFormat="false" ht="11.25" hidden="false" customHeight="false" outlineLevel="0" collapsed="false">
      <c r="Q164" s="28"/>
    </row>
    <row r="165" customFormat="false" ht="11.25" hidden="false" customHeight="false" outlineLevel="0" collapsed="false">
      <c r="Q165" s="28"/>
    </row>
    <row r="166" customFormat="false" ht="11.25" hidden="false" customHeight="false" outlineLevel="0" collapsed="false">
      <c r="Q166" s="28"/>
    </row>
    <row r="167" customFormat="false" ht="11.25" hidden="false" customHeight="false" outlineLevel="0" collapsed="false">
      <c r="Q167" s="28"/>
    </row>
    <row r="168" customFormat="false" ht="11.25" hidden="false" customHeight="false" outlineLevel="0" collapsed="false">
      <c r="Q168" s="28"/>
    </row>
    <row r="169" customFormat="false" ht="11.25" hidden="false" customHeight="false" outlineLevel="0" collapsed="false">
      <c r="Q169" s="28"/>
    </row>
    <row r="170" customFormat="false" ht="11.25" hidden="false" customHeight="false" outlineLevel="0" collapsed="false">
      <c r="Q170" s="28"/>
    </row>
    <row r="171" customFormat="false" ht="11.25" hidden="false" customHeight="false" outlineLevel="0" collapsed="false">
      <c r="Q171" s="28"/>
    </row>
    <row r="172" customFormat="false" ht="11.25" hidden="false" customHeight="false" outlineLevel="0" collapsed="false">
      <c r="Q172" s="28"/>
    </row>
    <row r="173" customFormat="false" ht="11.25" hidden="false" customHeight="false" outlineLevel="0" collapsed="false">
      <c r="Q173" s="28"/>
    </row>
    <row r="174" customFormat="false" ht="11.25" hidden="false" customHeight="false" outlineLevel="0" collapsed="false">
      <c r="Q174" s="28"/>
    </row>
    <row r="175" customFormat="false" ht="11.25" hidden="false" customHeight="false" outlineLevel="0" collapsed="false">
      <c r="Q175" s="28"/>
    </row>
    <row r="176" customFormat="false" ht="11.25" hidden="false" customHeight="false" outlineLevel="0" collapsed="false">
      <c r="Q176" s="28"/>
    </row>
    <row r="177" customFormat="false" ht="11.25" hidden="false" customHeight="false" outlineLevel="0" collapsed="false">
      <c r="Q177" s="28"/>
    </row>
    <row r="178" customFormat="false" ht="11.25" hidden="false" customHeight="false" outlineLevel="0" collapsed="false">
      <c r="Q178" s="28"/>
    </row>
    <row r="179" customFormat="false" ht="11.25" hidden="false" customHeight="false" outlineLevel="0" collapsed="false">
      <c r="Q179" s="28"/>
    </row>
    <row r="180" customFormat="false" ht="11.25" hidden="false" customHeight="false" outlineLevel="0" collapsed="false">
      <c r="Q180" s="28"/>
    </row>
    <row r="181" customFormat="false" ht="11.25" hidden="false" customHeight="false" outlineLevel="0" collapsed="false">
      <c r="Q181" s="28"/>
    </row>
    <row r="182" customFormat="false" ht="11.25" hidden="false" customHeight="false" outlineLevel="0" collapsed="false">
      <c r="Q182" s="28"/>
    </row>
    <row r="183" customFormat="false" ht="11.25" hidden="false" customHeight="false" outlineLevel="0" collapsed="false">
      <c r="Q183" s="28"/>
    </row>
    <row r="184" customFormat="false" ht="11.25" hidden="false" customHeight="false" outlineLevel="0" collapsed="false">
      <c r="Q184" s="28"/>
    </row>
    <row r="185" customFormat="false" ht="11.25" hidden="false" customHeight="false" outlineLevel="0" collapsed="false">
      <c r="Q185" s="28"/>
    </row>
    <row r="186" customFormat="false" ht="11.25" hidden="false" customHeight="false" outlineLevel="0" collapsed="false">
      <c r="Q186" s="28"/>
    </row>
    <row r="187" customFormat="false" ht="11.25" hidden="false" customHeight="false" outlineLevel="0" collapsed="false">
      <c r="Q187" s="28"/>
    </row>
    <row r="188" customFormat="false" ht="11.25" hidden="false" customHeight="false" outlineLevel="0" collapsed="false">
      <c r="Q188" s="28"/>
    </row>
    <row r="189" customFormat="false" ht="11.25" hidden="false" customHeight="false" outlineLevel="0" collapsed="false">
      <c r="Q189" s="28"/>
    </row>
    <row r="190" customFormat="false" ht="11.25" hidden="false" customHeight="false" outlineLevel="0" collapsed="false">
      <c r="Q190" s="28"/>
    </row>
    <row r="191" customFormat="false" ht="11.25" hidden="false" customHeight="false" outlineLevel="0" collapsed="false">
      <c r="Q191" s="28"/>
    </row>
    <row r="192" customFormat="false" ht="11.25" hidden="false" customHeight="false" outlineLevel="0" collapsed="false">
      <c r="Q192" s="28"/>
    </row>
    <row r="193" customFormat="false" ht="11.25" hidden="false" customHeight="false" outlineLevel="0" collapsed="false">
      <c r="Q193" s="28"/>
    </row>
    <row r="194" customFormat="false" ht="11.25" hidden="false" customHeight="false" outlineLevel="0" collapsed="false">
      <c r="Q194" s="28"/>
    </row>
    <row r="195" customFormat="false" ht="11.25" hidden="false" customHeight="false" outlineLevel="0" collapsed="false">
      <c r="Q195" s="28"/>
    </row>
    <row r="196" customFormat="false" ht="11.25" hidden="false" customHeight="false" outlineLevel="0" collapsed="false">
      <c r="Q196" s="28"/>
    </row>
    <row r="197" customFormat="false" ht="11.25" hidden="false" customHeight="false" outlineLevel="0" collapsed="false">
      <c r="Q197" s="28"/>
    </row>
    <row r="198" customFormat="false" ht="11.25" hidden="false" customHeight="false" outlineLevel="0" collapsed="false">
      <c r="Q198" s="28"/>
    </row>
    <row r="199" customFormat="false" ht="11.25" hidden="false" customHeight="false" outlineLevel="0" collapsed="false">
      <c r="Q199" s="28"/>
    </row>
    <row r="200" customFormat="false" ht="11.25" hidden="false" customHeight="false" outlineLevel="0" collapsed="false">
      <c r="Q200" s="28"/>
    </row>
    <row r="201" customFormat="false" ht="11.25" hidden="false" customHeight="false" outlineLevel="0" collapsed="false">
      <c r="Q201" s="28"/>
    </row>
    <row r="202" customFormat="false" ht="11.25" hidden="false" customHeight="false" outlineLevel="0" collapsed="false">
      <c r="Q202" s="28"/>
    </row>
    <row r="203" customFormat="false" ht="11.25" hidden="false" customHeight="false" outlineLevel="0" collapsed="false">
      <c r="Q203" s="28"/>
    </row>
    <row r="204" customFormat="false" ht="11.25" hidden="false" customHeight="false" outlineLevel="0" collapsed="false">
      <c r="Q204" s="28"/>
    </row>
    <row r="205" customFormat="false" ht="11.25" hidden="false" customHeight="false" outlineLevel="0" collapsed="false">
      <c r="Q205" s="28"/>
    </row>
    <row r="206" customFormat="false" ht="11.25" hidden="false" customHeight="false" outlineLevel="0" collapsed="false">
      <c r="Q206" s="28"/>
    </row>
    <row r="207" customFormat="false" ht="11.25" hidden="false" customHeight="false" outlineLevel="0" collapsed="false">
      <c r="Q207" s="28"/>
    </row>
    <row r="208" customFormat="false" ht="11.25" hidden="false" customHeight="false" outlineLevel="0" collapsed="false">
      <c r="Q208" s="28"/>
    </row>
    <row r="209" customFormat="false" ht="11.25" hidden="false" customHeight="false" outlineLevel="0" collapsed="false">
      <c r="Q209" s="28"/>
    </row>
    <row r="210" customFormat="false" ht="11.25" hidden="false" customHeight="false" outlineLevel="0" collapsed="false">
      <c r="Q210" s="28"/>
    </row>
    <row r="211" customFormat="false" ht="11.25" hidden="false" customHeight="false" outlineLevel="0" collapsed="false">
      <c r="Q211" s="28"/>
    </row>
    <row r="212" customFormat="false" ht="11.25" hidden="false" customHeight="false" outlineLevel="0" collapsed="false">
      <c r="Q212" s="28"/>
    </row>
    <row r="213" customFormat="false" ht="11.25" hidden="false" customHeight="false" outlineLevel="0" collapsed="false">
      <c r="Q213" s="28"/>
    </row>
    <row r="214" customFormat="false" ht="11.25" hidden="false" customHeight="false" outlineLevel="0" collapsed="false">
      <c r="Q214" s="28"/>
    </row>
    <row r="215" customFormat="false" ht="11.25" hidden="false" customHeight="false" outlineLevel="0" collapsed="false">
      <c r="Q215" s="28"/>
    </row>
    <row r="216" customFormat="false" ht="11.25" hidden="false" customHeight="false" outlineLevel="0" collapsed="false">
      <c r="Q216" s="28"/>
    </row>
    <row r="217" customFormat="false" ht="11.25" hidden="false" customHeight="false" outlineLevel="0" collapsed="false">
      <c r="Q217" s="28"/>
    </row>
    <row r="218" customFormat="false" ht="11.25" hidden="false" customHeight="false" outlineLevel="0" collapsed="false">
      <c r="Q218" s="28"/>
    </row>
    <row r="219" customFormat="false" ht="11.25" hidden="false" customHeight="false" outlineLevel="0" collapsed="false">
      <c r="Q219" s="28"/>
    </row>
    <row r="220" customFormat="false" ht="11.25" hidden="false" customHeight="false" outlineLevel="0" collapsed="false">
      <c r="Q220" s="28"/>
    </row>
    <row r="221" customFormat="false" ht="11.25" hidden="false" customHeight="false" outlineLevel="0" collapsed="false">
      <c r="Q221" s="28"/>
    </row>
    <row r="222" customFormat="false" ht="11.25" hidden="false" customHeight="false" outlineLevel="0" collapsed="false">
      <c r="Q222" s="28"/>
    </row>
    <row r="223" customFormat="false" ht="11.25" hidden="false" customHeight="false" outlineLevel="0" collapsed="false">
      <c r="Q223" s="28"/>
    </row>
    <row r="224" customFormat="false" ht="11.25" hidden="false" customHeight="false" outlineLevel="0" collapsed="false">
      <c r="Q224" s="28"/>
    </row>
    <row r="225" customFormat="false" ht="11.25" hidden="false" customHeight="false" outlineLevel="0" collapsed="false">
      <c r="Q225" s="28"/>
    </row>
    <row r="226" customFormat="false" ht="11.25" hidden="false" customHeight="false" outlineLevel="0" collapsed="false">
      <c r="Q226" s="28"/>
    </row>
    <row r="227" customFormat="false" ht="11.25" hidden="false" customHeight="false" outlineLevel="0" collapsed="false">
      <c r="Q227" s="28"/>
    </row>
    <row r="228" customFormat="false" ht="11.25" hidden="false" customHeight="false" outlineLevel="0" collapsed="false">
      <c r="Q228" s="28"/>
    </row>
    <row r="229" customFormat="false" ht="11.25" hidden="false" customHeight="false" outlineLevel="0" collapsed="false">
      <c r="Q229" s="28"/>
    </row>
    <row r="230" customFormat="false" ht="11.25" hidden="false" customHeight="false" outlineLevel="0" collapsed="false">
      <c r="Q230" s="28"/>
    </row>
    <row r="231" customFormat="false" ht="11.25" hidden="false" customHeight="false" outlineLevel="0" collapsed="false">
      <c r="Q231" s="28"/>
    </row>
    <row r="232" customFormat="false" ht="11.25" hidden="false" customHeight="false" outlineLevel="0" collapsed="false">
      <c r="Q232" s="28"/>
    </row>
    <row r="233" customFormat="false" ht="11.25" hidden="false" customHeight="false" outlineLevel="0" collapsed="false">
      <c r="Q233" s="28"/>
    </row>
    <row r="234" customFormat="false" ht="11.25" hidden="false" customHeight="false" outlineLevel="0" collapsed="false">
      <c r="Q234" s="28"/>
    </row>
    <row r="235" customFormat="false" ht="11.25" hidden="false" customHeight="false" outlineLevel="0" collapsed="false">
      <c r="Q235" s="28"/>
    </row>
    <row r="236" customFormat="false" ht="11.25" hidden="false" customHeight="false" outlineLevel="0" collapsed="false">
      <c r="Q236" s="28"/>
    </row>
    <row r="237" customFormat="false" ht="11.25" hidden="false" customHeight="false" outlineLevel="0" collapsed="false">
      <c r="Q237" s="28"/>
    </row>
    <row r="238" customFormat="false" ht="11.25" hidden="false" customHeight="false" outlineLevel="0" collapsed="false">
      <c r="Q238" s="28"/>
    </row>
    <row r="239" customFormat="false" ht="11.25" hidden="false" customHeight="false" outlineLevel="0" collapsed="false">
      <c r="Q239" s="28"/>
    </row>
    <row r="240" customFormat="false" ht="11.25" hidden="false" customHeight="false" outlineLevel="0" collapsed="false">
      <c r="Q240" s="28"/>
    </row>
    <row r="241" customFormat="false" ht="11.25" hidden="false" customHeight="false" outlineLevel="0" collapsed="false">
      <c r="Q241" s="28"/>
    </row>
    <row r="242" customFormat="false" ht="11.25" hidden="false" customHeight="false" outlineLevel="0" collapsed="false">
      <c r="Q242" s="28"/>
    </row>
    <row r="243" customFormat="false" ht="11.25" hidden="false" customHeight="false" outlineLevel="0" collapsed="false">
      <c r="Q243" s="28"/>
    </row>
    <row r="244" customFormat="false" ht="11.25" hidden="false" customHeight="false" outlineLevel="0" collapsed="false">
      <c r="Q244" s="28"/>
    </row>
    <row r="245" customFormat="false" ht="11.25" hidden="false" customHeight="false" outlineLevel="0" collapsed="false">
      <c r="Q245" s="28"/>
    </row>
    <row r="246" customFormat="false" ht="11.25" hidden="false" customHeight="false" outlineLevel="0" collapsed="false">
      <c r="Q246" s="28"/>
    </row>
    <row r="247" customFormat="false" ht="11.25" hidden="false" customHeight="false" outlineLevel="0" collapsed="false">
      <c r="Q247" s="28"/>
    </row>
    <row r="248" customFormat="false" ht="11.25" hidden="false" customHeight="false" outlineLevel="0" collapsed="false">
      <c r="Q248" s="28"/>
    </row>
    <row r="249" customFormat="false" ht="11.25" hidden="false" customHeight="false" outlineLevel="0" collapsed="false">
      <c r="Q249" s="28"/>
    </row>
    <row r="250" customFormat="false" ht="11.25" hidden="false" customHeight="false" outlineLevel="0" collapsed="false">
      <c r="Q250" s="28"/>
    </row>
    <row r="251" customFormat="false" ht="11.25" hidden="false" customHeight="false" outlineLevel="0" collapsed="false">
      <c r="Q251" s="28"/>
    </row>
    <row r="252" customFormat="false" ht="11.25" hidden="false" customHeight="false" outlineLevel="0" collapsed="false">
      <c r="Q252" s="28"/>
    </row>
    <row r="253" customFormat="false" ht="11.25" hidden="false" customHeight="false" outlineLevel="0" collapsed="false">
      <c r="Q253" s="28"/>
    </row>
    <row r="254" customFormat="false" ht="11.25" hidden="false" customHeight="false" outlineLevel="0" collapsed="false">
      <c r="Q254" s="28"/>
    </row>
    <row r="255" customFormat="false" ht="11.25" hidden="false" customHeight="false" outlineLevel="0" collapsed="false">
      <c r="Q255" s="28"/>
    </row>
    <row r="256" customFormat="false" ht="11.25" hidden="false" customHeight="false" outlineLevel="0" collapsed="false">
      <c r="Q256" s="28"/>
    </row>
    <row r="257" customFormat="false" ht="11.25" hidden="false" customHeight="false" outlineLevel="0" collapsed="false">
      <c r="Q257" s="28"/>
    </row>
    <row r="258" customFormat="false" ht="11.25" hidden="false" customHeight="false" outlineLevel="0" collapsed="false">
      <c r="Q258" s="28"/>
    </row>
    <row r="259" customFormat="false" ht="11.25" hidden="false" customHeight="false" outlineLevel="0" collapsed="false">
      <c r="Q259" s="28"/>
    </row>
    <row r="260" customFormat="false" ht="11.25" hidden="false" customHeight="false" outlineLevel="0" collapsed="false">
      <c r="Q260" s="28"/>
    </row>
    <row r="261" customFormat="false" ht="11.25" hidden="false" customHeight="false" outlineLevel="0" collapsed="false">
      <c r="Q261" s="28"/>
    </row>
    <row r="262" customFormat="false" ht="11.25" hidden="false" customHeight="false" outlineLevel="0" collapsed="false">
      <c r="Q262" s="28"/>
    </row>
    <row r="263" customFormat="false" ht="11.25" hidden="false" customHeight="false" outlineLevel="0" collapsed="false">
      <c r="Q263" s="28"/>
    </row>
    <row r="264" customFormat="false" ht="11.25" hidden="false" customHeight="false" outlineLevel="0" collapsed="false">
      <c r="Q264" s="28"/>
    </row>
    <row r="265" customFormat="false" ht="11.25" hidden="false" customHeight="false" outlineLevel="0" collapsed="false">
      <c r="Q265" s="28"/>
    </row>
    <row r="266" customFormat="false" ht="11.25" hidden="false" customHeight="false" outlineLevel="0" collapsed="false">
      <c r="Q266" s="28"/>
    </row>
    <row r="267" customFormat="false" ht="11.25" hidden="false" customHeight="false" outlineLevel="0" collapsed="false">
      <c r="Q267" s="28"/>
    </row>
    <row r="268" customFormat="false" ht="11.25" hidden="false" customHeight="false" outlineLevel="0" collapsed="false">
      <c r="Q268" s="28"/>
    </row>
    <row r="269" customFormat="false" ht="11.25" hidden="false" customHeight="false" outlineLevel="0" collapsed="false">
      <c r="Q269" s="28"/>
    </row>
    <row r="270" customFormat="false" ht="11.25" hidden="false" customHeight="false" outlineLevel="0" collapsed="false">
      <c r="Q270" s="28"/>
    </row>
    <row r="271" customFormat="false" ht="11.25" hidden="false" customHeight="false" outlineLevel="0" collapsed="false">
      <c r="Q271" s="28"/>
    </row>
    <row r="272" customFormat="false" ht="11.25" hidden="false" customHeight="false" outlineLevel="0" collapsed="false">
      <c r="Q272" s="28"/>
    </row>
    <row r="273" customFormat="false" ht="11.25" hidden="false" customHeight="false" outlineLevel="0" collapsed="false">
      <c r="Q273" s="28"/>
    </row>
    <row r="274" customFormat="false" ht="11.25" hidden="false" customHeight="false" outlineLevel="0" collapsed="false">
      <c r="Q274" s="28"/>
    </row>
    <row r="275" customFormat="false" ht="11.25" hidden="false" customHeight="false" outlineLevel="0" collapsed="false">
      <c r="Q275" s="28"/>
    </row>
    <row r="276" customFormat="false" ht="11.25" hidden="false" customHeight="false" outlineLevel="0" collapsed="false">
      <c r="Q276" s="28"/>
    </row>
    <row r="277" customFormat="false" ht="11.25" hidden="false" customHeight="false" outlineLevel="0" collapsed="false">
      <c r="Q277" s="28"/>
    </row>
    <row r="278" customFormat="false" ht="11.25" hidden="false" customHeight="false" outlineLevel="0" collapsed="false">
      <c r="Q278" s="28"/>
    </row>
    <row r="279" customFormat="false" ht="11.25" hidden="false" customHeight="false" outlineLevel="0" collapsed="false">
      <c r="Q279" s="28"/>
    </row>
    <row r="280" customFormat="false" ht="11.25" hidden="false" customHeight="false" outlineLevel="0" collapsed="false">
      <c r="Q280" s="28"/>
    </row>
    <row r="281" customFormat="false" ht="11.25" hidden="false" customHeight="false" outlineLevel="0" collapsed="false">
      <c r="Q281" s="28"/>
    </row>
  </sheetData>
  <mergeCells count="8">
    <mergeCell ref="A1:M1"/>
    <mergeCell ref="A2:M2"/>
    <mergeCell ref="A3:M3"/>
    <mergeCell ref="A4:M4"/>
    <mergeCell ref="T8:AL8"/>
    <mergeCell ref="T9:AL9"/>
    <mergeCell ref="T10:AL10"/>
    <mergeCell ref="T11:AL11"/>
  </mergeCells>
  <printOptions headings="false" gridLines="false" gridLinesSet="true" horizontalCentered="true" verticalCentered="false"/>
  <pageMargins left="0" right="0" top="0" bottom="0.25" header="0.511811023622047" footer="0"/>
  <pageSetup paperSize="1" scale="100" fitToWidth="1" fitToHeight="1" pageOrder="downThenOver" orientation="landscape" blackAndWhite="false" draft="false" cellComments="atEnd" horizontalDpi="300" verticalDpi="300" copies="1"/>
  <headerFooter differentFirst="false" differentOddEven="false">
    <oddHeader/>
    <oddFooter>&amp;R&amp;D &amp;T</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6" ySplit="7" topLeftCell="Q38" activePane="bottomRight" state="frozen"/>
      <selection pane="topLeft" activeCell="A1" activeCellId="0" sqref="A1"/>
      <selection pane="topRight" activeCell="Q1" activeCellId="0" sqref="Q1"/>
      <selection pane="bottomLeft" activeCell="A38" activeCellId="0" sqref="A38"/>
      <selection pane="bottomRight" activeCell="Q59" activeCellId="0" sqref="Q59"/>
    </sheetView>
  </sheetViews>
  <sheetFormatPr defaultColWidth="9.328125" defaultRowHeight="11.25" customHeight="true" zeroHeight="false" outlineLevelRow="0" outlineLevelCol="0"/>
  <cols>
    <col collapsed="false" customWidth="true" hidden="false" outlineLevel="0" max="1" min="1" style="1" width="3.16"/>
    <col collapsed="false" customWidth="true" hidden="false" outlineLevel="0" max="2" min="2" style="1" width="4.99"/>
    <col collapsed="false" customWidth="true" hidden="false" outlineLevel="0" max="3" min="3" style="1" width="54.5"/>
    <col collapsed="false" customWidth="true" hidden="false" outlineLevel="0" max="4" min="4" style="1" width="6.5"/>
    <col collapsed="false" customWidth="true" hidden="false" outlineLevel="0" max="5" min="5" style="1" width="6.33"/>
    <col collapsed="false" customWidth="true" hidden="false" outlineLevel="0" max="6" min="6" style="1" width="0.16"/>
    <col collapsed="false" customWidth="true" hidden="false" outlineLevel="0" max="7" min="7" style="1" width="13.16"/>
    <col collapsed="false" customWidth="true" hidden="false" outlineLevel="0" max="13" min="8" style="1" width="16.33"/>
    <col collapsed="false" customWidth="true" hidden="false" outlineLevel="0" max="14" min="14" style="2" width="16.33"/>
    <col collapsed="false" customWidth="true" hidden="false" outlineLevel="0" max="22" min="15" style="2" width="15.99"/>
    <col collapsed="false" customWidth="true" hidden="false" outlineLevel="0" max="23" min="23" style="2" width="4.65"/>
    <col collapsed="false" customWidth="true" hidden="false" outlineLevel="0" max="24" min="24" style="2" width="17.15"/>
    <col collapsed="false" customWidth="true" hidden="false" outlineLevel="0" max="25" min="25" style="2" width="14.33"/>
    <col collapsed="false" customWidth="true" hidden="false" outlineLevel="0" max="26" min="26" style="2" width="12.65"/>
    <col collapsed="false" customWidth="false" hidden="false" outlineLevel="0" max="257" min="27" style="2" width="9.33"/>
  </cols>
  <sheetData>
    <row r="1" customFormat="false" ht="15" hidden="false" customHeight="false" outlineLevel="0" collapsed="false">
      <c r="A1" s="3" t="s">
        <v>0</v>
      </c>
      <c r="B1" s="3"/>
      <c r="C1" s="3"/>
      <c r="D1" s="3"/>
      <c r="E1" s="3"/>
      <c r="F1" s="3"/>
      <c r="G1" s="3"/>
      <c r="H1" s="3"/>
      <c r="I1" s="3"/>
      <c r="J1" s="3"/>
      <c r="K1" s="3"/>
      <c r="L1" s="3"/>
      <c r="M1" s="3"/>
      <c r="N1" s="3"/>
      <c r="O1" s="3"/>
      <c r="P1" s="3"/>
      <c r="Q1" s="3"/>
      <c r="R1" s="3"/>
      <c r="S1" s="3"/>
      <c r="T1" s="3"/>
      <c r="U1" s="3"/>
    </row>
    <row r="2" customFormat="false" ht="15.75" hidden="false" customHeight="false" outlineLevel="0" collapsed="false">
      <c r="A2" s="4" t="s">
        <v>1</v>
      </c>
      <c r="B2" s="4"/>
      <c r="C2" s="4"/>
      <c r="D2" s="4"/>
      <c r="E2" s="4"/>
      <c r="F2" s="4"/>
      <c r="G2" s="4"/>
      <c r="H2" s="4"/>
      <c r="I2" s="4"/>
      <c r="J2" s="4"/>
      <c r="K2" s="4"/>
      <c r="L2" s="4"/>
      <c r="M2" s="4"/>
      <c r="N2" s="4"/>
      <c r="O2" s="4"/>
      <c r="P2" s="4"/>
      <c r="Q2" s="4"/>
      <c r="R2" s="4"/>
      <c r="S2" s="4"/>
      <c r="T2" s="4"/>
      <c r="U2" s="4"/>
    </row>
    <row r="3" customFormat="false" ht="15" hidden="false" customHeight="false" outlineLevel="0" collapsed="false">
      <c r="A3" s="3" t="s">
        <v>2</v>
      </c>
      <c r="B3" s="3"/>
      <c r="C3" s="3"/>
      <c r="D3" s="3"/>
      <c r="E3" s="3"/>
      <c r="F3" s="3"/>
      <c r="G3" s="3"/>
      <c r="H3" s="3"/>
      <c r="I3" s="3"/>
      <c r="J3" s="3"/>
      <c r="K3" s="3"/>
      <c r="L3" s="3"/>
      <c r="M3" s="3"/>
      <c r="N3" s="3"/>
      <c r="O3" s="3"/>
      <c r="P3" s="3"/>
      <c r="Q3" s="3"/>
      <c r="R3" s="3"/>
      <c r="S3" s="3"/>
      <c r="T3" s="3"/>
      <c r="U3" s="3"/>
    </row>
    <row r="4" customFormat="false" ht="15" hidden="false" customHeight="false" outlineLevel="0" collapsed="false">
      <c r="A4" s="3" t="s">
        <v>3</v>
      </c>
      <c r="B4" s="3"/>
      <c r="C4" s="3"/>
      <c r="D4" s="3"/>
      <c r="E4" s="3"/>
      <c r="F4" s="3"/>
      <c r="G4" s="3"/>
      <c r="H4" s="3"/>
      <c r="I4" s="3"/>
      <c r="J4" s="3"/>
      <c r="K4" s="3"/>
      <c r="L4" s="3"/>
      <c r="M4" s="3"/>
      <c r="N4" s="3"/>
      <c r="O4" s="3"/>
      <c r="P4" s="3"/>
      <c r="Q4" s="3"/>
      <c r="R4" s="3"/>
      <c r="S4" s="3"/>
      <c r="T4" s="3"/>
      <c r="U4" s="3"/>
    </row>
    <row r="5" customFormat="false" ht="12.75" hidden="false" customHeight="false" outlineLevel="0" collapsed="false">
      <c r="A5" s="5"/>
      <c r="B5" s="5"/>
      <c r="C5" s="5"/>
      <c r="F5" s="5"/>
      <c r="G5" s="5"/>
      <c r="H5" s="5"/>
      <c r="I5" s="5"/>
      <c r="J5" s="5"/>
      <c r="K5" s="5"/>
      <c r="L5" s="5"/>
      <c r="M5" s="5"/>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row>
    <row r="6" customFormat="false" ht="11.25" hidden="false" customHeight="true" outlineLevel="0" collapsed="false">
      <c r="A6" s="5"/>
      <c r="B6" s="5"/>
      <c r="C6" s="5"/>
      <c r="F6" s="5"/>
      <c r="G6" s="5"/>
      <c r="H6" s="5"/>
      <c r="I6" s="5"/>
      <c r="J6" s="5"/>
      <c r="K6" s="5"/>
      <c r="L6" s="5"/>
      <c r="M6" s="5"/>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row>
    <row r="7" customFormat="false" ht="11.25" hidden="false" customHeight="false" outlineLevel="0" collapsed="false">
      <c r="F7" s="7"/>
      <c r="G7" s="8" t="s">
        <v>4</v>
      </c>
      <c r="H7" s="8" t="s">
        <v>89</v>
      </c>
      <c r="I7" s="8" t="s">
        <v>90</v>
      </c>
      <c r="J7" s="8" t="s">
        <v>91</v>
      </c>
      <c r="K7" s="8" t="s">
        <v>92</v>
      </c>
      <c r="L7" s="8" t="s">
        <v>93</v>
      </c>
      <c r="M7" s="8" t="s">
        <v>94</v>
      </c>
      <c r="N7" s="8" t="s">
        <v>95</v>
      </c>
      <c r="O7" s="8" t="s">
        <v>96</v>
      </c>
      <c r="P7" s="8" t="s">
        <v>97</v>
      </c>
      <c r="Q7" s="8" t="s">
        <v>8</v>
      </c>
      <c r="R7" s="8" t="s">
        <v>9</v>
      </c>
      <c r="S7" s="8" t="s">
        <v>10</v>
      </c>
      <c r="T7" s="8" t="s">
        <v>11</v>
      </c>
      <c r="U7" s="8" t="s">
        <v>12</v>
      </c>
      <c r="V7" s="8" t="s">
        <v>13</v>
      </c>
      <c r="W7" s="8"/>
      <c r="X7" s="8" t="s">
        <v>14</v>
      </c>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row>
    <row r="8" customFormat="false" ht="21.75" hidden="false" customHeight="true" outlineLevel="0" collapsed="false">
      <c r="A8" s="10" t="s">
        <v>15</v>
      </c>
      <c r="B8" s="10"/>
      <c r="C8" s="10"/>
      <c r="D8" s="11"/>
      <c r="E8" s="11"/>
      <c r="F8" s="11" t="n">
        <v>0</v>
      </c>
      <c r="G8" s="11" t="n">
        <v>-23008</v>
      </c>
      <c r="H8" s="11" t="n">
        <v>-1008</v>
      </c>
      <c r="I8" s="11" t="n">
        <v>-2954</v>
      </c>
      <c r="J8" s="11" t="n">
        <v>-4769</v>
      </c>
      <c r="K8" s="11" t="n">
        <v>-4326</v>
      </c>
      <c r="L8" s="11" t="n">
        <v>-6206</v>
      </c>
      <c r="M8" s="11" t="n">
        <v>-4138</v>
      </c>
      <c r="N8" s="11" t="n">
        <v>1157</v>
      </c>
      <c r="O8" s="11" t="n">
        <v>374261</v>
      </c>
      <c r="P8" s="11" t="n">
        <v>923</v>
      </c>
      <c r="Q8" s="11" t="n">
        <v>1141398</v>
      </c>
      <c r="R8" s="11" t="n">
        <v>2464716</v>
      </c>
      <c r="S8" s="11" t="n">
        <v>6401816</v>
      </c>
      <c r="T8" s="11" t="n">
        <v>-3302298</v>
      </c>
      <c r="U8" s="11" t="n">
        <v>776748</v>
      </c>
      <c r="V8" s="11" t="n">
        <v>-3964283</v>
      </c>
      <c r="W8" s="12"/>
      <c r="X8" s="12" t="n">
        <f aca="false">SUM(F8:W8)</f>
        <v>3848029</v>
      </c>
      <c r="Y8" s="13"/>
      <c r="Z8" s="3" t="s">
        <v>0</v>
      </c>
      <c r="AA8" s="3"/>
      <c r="AB8" s="3"/>
      <c r="AC8" s="3"/>
      <c r="AD8" s="3"/>
      <c r="AE8" s="3"/>
      <c r="AF8" s="3"/>
      <c r="AG8" s="3"/>
      <c r="AH8" s="3"/>
      <c r="AI8" s="3"/>
      <c r="AJ8" s="3"/>
      <c r="AK8" s="3"/>
      <c r="AL8" s="3"/>
      <c r="AM8" s="3"/>
      <c r="AN8" s="3"/>
      <c r="AO8" s="3"/>
      <c r="AP8" s="3"/>
      <c r="AQ8" s="3"/>
      <c r="AR8" s="3"/>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row>
    <row r="9" customFormat="false" ht="12" hidden="false" customHeight="true" outlineLevel="0" collapsed="false">
      <c r="A9" s="15"/>
      <c r="B9" s="15" t="s">
        <v>16</v>
      </c>
      <c r="C9" s="15"/>
      <c r="D9" s="15"/>
      <c r="E9" s="15"/>
      <c r="F9" s="15"/>
      <c r="G9" s="15"/>
      <c r="H9" s="15"/>
      <c r="I9" s="15"/>
      <c r="J9" s="15"/>
      <c r="K9" s="15"/>
      <c r="L9" s="15"/>
      <c r="M9" s="15"/>
      <c r="N9" s="16"/>
      <c r="O9" s="16"/>
      <c r="P9" s="16"/>
      <c r="Q9" s="16"/>
      <c r="R9" s="16"/>
      <c r="S9" s="16"/>
      <c r="T9" s="16"/>
      <c r="U9" s="16"/>
      <c r="V9" s="16"/>
      <c r="W9" s="16"/>
      <c r="X9" s="17"/>
      <c r="Y9" s="16"/>
      <c r="Z9" s="4" t="s">
        <v>1</v>
      </c>
      <c r="AA9" s="4"/>
      <c r="AB9" s="4"/>
      <c r="AC9" s="4"/>
      <c r="AD9" s="4"/>
      <c r="AE9" s="4"/>
      <c r="AF9" s="4"/>
      <c r="AG9" s="4"/>
      <c r="AH9" s="4"/>
      <c r="AI9" s="4"/>
      <c r="AJ9" s="4"/>
      <c r="AK9" s="4"/>
      <c r="AL9" s="4"/>
      <c r="AM9" s="4"/>
      <c r="AN9" s="4"/>
      <c r="AO9" s="4"/>
      <c r="AP9" s="4"/>
      <c r="AQ9" s="4"/>
      <c r="AR9" s="4"/>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2" hidden="false" customHeight="true" outlineLevel="0" collapsed="false">
      <c r="A10" s="15"/>
      <c r="B10" s="15"/>
      <c r="C10" s="15"/>
      <c r="D10" s="15"/>
      <c r="E10" s="15"/>
      <c r="F10" s="15"/>
      <c r="G10" s="15"/>
      <c r="H10" s="15"/>
      <c r="I10" s="15"/>
      <c r="J10" s="15"/>
      <c r="K10" s="15"/>
      <c r="L10" s="15"/>
      <c r="M10" s="15"/>
      <c r="N10" s="18"/>
      <c r="O10" s="18"/>
      <c r="P10" s="18"/>
      <c r="Q10" s="18"/>
      <c r="R10" s="18"/>
      <c r="S10" s="18"/>
      <c r="T10" s="18"/>
      <c r="U10" s="18"/>
      <c r="V10" s="18"/>
      <c r="W10" s="18"/>
      <c r="X10" s="18"/>
      <c r="Y10" s="19"/>
      <c r="Z10" s="3" t="s">
        <v>2</v>
      </c>
      <c r="AA10" s="3"/>
      <c r="AB10" s="3"/>
      <c r="AC10" s="3"/>
      <c r="AD10" s="3"/>
      <c r="AE10" s="3"/>
      <c r="AF10" s="3"/>
      <c r="AG10" s="3"/>
      <c r="AH10" s="3"/>
      <c r="AI10" s="3"/>
      <c r="AJ10" s="3"/>
      <c r="AK10" s="3"/>
      <c r="AL10" s="3"/>
      <c r="AM10" s="3"/>
      <c r="AN10" s="3"/>
      <c r="AO10" s="3"/>
      <c r="AP10" s="3"/>
      <c r="AQ10" s="3"/>
      <c r="AR10" s="3"/>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row>
    <row r="11" customFormat="false" ht="15" hidden="false" customHeight="false" outlineLevel="0" collapsed="false">
      <c r="B11" s="20" t="s">
        <v>17</v>
      </c>
      <c r="H11" s="21"/>
      <c r="I11" s="21"/>
      <c r="J11" s="21"/>
      <c r="K11" s="21"/>
      <c r="L11" s="21"/>
      <c r="M11" s="21"/>
      <c r="N11" s="21"/>
      <c r="O11" s="21"/>
      <c r="P11" s="21"/>
      <c r="Q11" s="21"/>
      <c r="R11" s="21"/>
      <c r="S11" s="21"/>
      <c r="T11" s="21"/>
      <c r="U11" s="21"/>
      <c r="V11" s="21"/>
      <c r="W11" s="21"/>
      <c r="X11" s="21"/>
      <c r="Z11" s="3" t="s">
        <v>3</v>
      </c>
      <c r="AA11" s="3"/>
      <c r="AB11" s="3"/>
      <c r="AC11" s="3"/>
      <c r="AD11" s="3"/>
      <c r="AE11" s="3"/>
      <c r="AF11" s="3"/>
      <c r="AG11" s="3"/>
      <c r="AH11" s="3"/>
      <c r="AI11" s="3"/>
      <c r="AJ11" s="3"/>
      <c r="AK11" s="3"/>
      <c r="AL11" s="3"/>
      <c r="AM11" s="3"/>
      <c r="AN11" s="3"/>
      <c r="AO11" s="3"/>
      <c r="AP11" s="3"/>
      <c r="AQ11" s="3"/>
      <c r="AR11" s="3"/>
    </row>
    <row r="12" customFormat="false" ht="11.25" hidden="false" customHeight="false" outlineLevel="0" collapsed="false">
      <c r="A12" s="21"/>
      <c r="B12" s="21"/>
      <c r="C12" s="2" t="s">
        <v>18</v>
      </c>
      <c r="F12" s="22"/>
      <c r="G12" s="23"/>
      <c r="H12" s="22"/>
      <c r="I12" s="22"/>
      <c r="J12" s="22"/>
      <c r="K12" s="22"/>
      <c r="L12" s="22"/>
      <c r="M12" s="22"/>
      <c r="N12" s="22"/>
      <c r="O12" s="22"/>
      <c r="P12" s="22"/>
      <c r="Q12" s="22"/>
      <c r="R12" s="22"/>
      <c r="S12" s="22"/>
      <c r="T12" s="22"/>
      <c r="U12" s="22"/>
      <c r="V12" s="22"/>
      <c r="W12" s="21"/>
      <c r="X12" s="22" t="n">
        <f aca="false">SUM(F12:W12)</f>
        <v>0</v>
      </c>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row>
    <row r="13" customFormat="false" ht="11.25" hidden="false" customHeight="false" outlineLevel="0" collapsed="false">
      <c r="C13" s="1" t="s">
        <v>19</v>
      </c>
      <c r="F13" s="21"/>
      <c r="G13" s="1" t="n">
        <f aca="false">SUM(G12)</f>
        <v>0</v>
      </c>
      <c r="H13" s="1" t="n">
        <f aca="false">SUM(H12)</f>
        <v>0</v>
      </c>
      <c r="I13" s="1" t="n">
        <f aca="false">SUM(I12)</f>
        <v>0</v>
      </c>
      <c r="J13" s="1" t="n">
        <f aca="false">SUM(J12)</f>
        <v>0</v>
      </c>
      <c r="K13" s="1" t="n">
        <f aca="false">SUM(K12)</f>
        <v>0</v>
      </c>
      <c r="L13" s="1" t="n">
        <f aca="false">SUM(L12)</f>
        <v>0</v>
      </c>
      <c r="M13" s="1" t="n">
        <f aca="false">SUM(M12)</f>
        <v>0</v>
      </c>
      <c r="N13" s="1" t="n">
        <f aca="false">SUM(N12)</f>
        <v>0</v>
      </c>
      <c r="O13" s="1" t="n">
        <f aca="false">SUM(O12)</f>
        <v>0</v>
      </c>
      <c r="P13" s="1" t="n">
        <f aca="false">SUM(P12)</f>
        <v>0</v>
      </c>
      <c r="Q13" s="1" t="n">
        <f aca="false">SUM(Q12)</f>
        <v>0</v>
      </c>
      <c r="R13" s="1" t="n">
        <f aca="false">SUM(R12)</f>
        <v>0</v>
      </c>
      <c r="S13" s="1" t="n">
        <f aca="false">SUM(S12)</f>
        <v>0</v>
      </c>
      <c r="T13" s="1" t="n">
        <f aca="false">SUM(T12)</f>
        <v>0</v>
      </c>
      <c r="U13" s="1"/>
      <c r="V13" s="21"/>
      <c r="W13" s="21"/>
      <c r="X13" s="21" t="n">
        <f aca="false">SUM(X12)</f>
        <v>0</v>
      </c>
      <c r="Z13" s="21"/>
    </row>
    <row r="14" customFormat="false" ht="12" hidden="false" customHeight="false" outlineLevel="0" collapsed="false">
      <c r="B14" s="20" t="s">
        <v>20</v>
      </c>
      <c r="F14" s="21"/>
      <c r="H14" s="21"/>
      <c r="I14" s="21"/>
      <c r="J14" s="21"/>
      <c r="K14" s="21"/>
      <c r="L14" s="21"/>
      <c r="M14" s="21"/>
      <c r="N14" s="21"/>
      <c r="O14" s="21"/>
      <c r="P14" s="21"/>
      <c r="Q14" s="21"/>
      <c r="R14" s="21"/>
      <c r="S14" s="21"/>
      <c r="T14" s="21"/>
      <c r="U14" s="21"/>
      <c r="V14" s="21"/>
      <c r="W14" s="21"/>
      <c r="X14" s="21"/>
    </row>
    <row r="15" customFormat="false" ht="12" hidden="false" customHeight="false" outlineLevel="0" collapsed="false">
      <c r="B15" s="20"/>
      <c r="C15" s="25" t="s">
        <v>21</v>
      </c>
      <c r="F15" s="21"/>
      <c r="H15" s="21"/>
      <c r="I15" s="21"/>
      <c r="J15" s="21"/>
      <c r="K15" s="21"/>
      <c r="L15" s="21"/>
      <c r="M15" s="21"/>
      <c r="N15" s="21"/>
      <c r="O15" s="21"/>
      <c r="P15" s="21"/>
      <c r="Q15" s="21"/>
      <c r="R15" s="21"/>
      <c r="S15" s="21"/>
      <c r="T15" s="21"/>
      <c r="U15" s="21"/>
      <c r="V15" s="21"/>
      <c r="W15" s="21"/>
      <c r="X15" s="21"/>
    </row>
    <row r="16" customFormat="false" ht="11.25" hidden="false" customHeight="true" outlineLevel="0" collapsed="false">
      <c r="C16" s="2" t="s">
        <v>18</v>
      </c>
      <c r="D16" s="2"/>
      <c r="E16" s="2"/>
      <c r="F16" s="26"/>
      <c r="G16" s="23" t="n">
        <v>-23008</v>
      </c>
      <c r="H16" s="22" t="n">
        <v>-1008</v>
      </c>
      <c r="I16" s="22" t="n">
        <v>-2954</v>
      </c>
      <c r="J16" s="22" t="n">
        <v>-4769</v>
      </c>
      <c r="K16" s="22" t="n">
        <v>-4326</v>
      </c>
      <c r="L16" s="22" t="n">
        <v>-6206</v>
      </c>
      <c r="M16" s="22" t="n">
        <v>-4138</v>
      </c>
      <c r="N16" s="22" t="n">
        <v>1157</v>
      </c>
      <c r="O16" s="22" t="n">
        <f aca="false">26218+10543</f>
        <v>36761</v>
      </c>
      <c r="P16" s="22" t="n">
        <v>923</v>
      </c>
      <c r="Q16" s="22" t="n">
        <v>87392</v>
      </c>
      <c r="R16" s="22" t="n">
        <v>172355</v>
      </c>
      <c r="S16" s="22" t="n">
        <v>-13281</v>
      </c>
      <c r="T16" s="22" t="n">
        <v>-175049</v>
      </c>
      <c r="U16" s="22" t="n">
        <v>-675708</v>
      </c>
      <c r="V16" s="22"/>
      <c r="W16" s="21"/>
      <c r="X16" s="22" t="n">
        <f aca="false">SUM(F16:W16)</f>
        <v>-611859</v>
      </c>
    </row>
    <row r="17" customFormat="false" ht="11.25" hidden="false" customHeight="false" outlineLevel="0" collapsed="false">
      <c r="F17" s="21"/>
      <c r="G17" s="1" t="n">
        <f aca="false">SUM(G16)</f>
        <v>-23008</v>
      </c>
      <c r="H17" s="1" t="n">
        <f aca="false">SUM(H16)</f>
        <v>-1008</v>
      </c>
      <c r="I17" s="1" t="n">
        <f aca="false">SUM(I16)</f>
        <v>-2954</v>
      </c>
      <c r="J17" s="1" t="n">
        <f aca="false">SUM(J16)</f>
        <v>-4769</v>
      </c>
      <c r="K17" s="1" t="n">
        <f aca="false">SUM(K16)</f>
        <v>-4326</v>
      </c>
      <c r="L17" s="1" t="n">
        <f aca="false">SUM(L16)</f>
        <v>-6206</v>
      </c>
      <c r="M17" s="1" t="n">
        <f aca="false">SUM(M16)</f>
        <v>-4138</v>
      </c>
      <c r="N17" s="1" t="n">
        <f aca="false">SUM(N16)</f>
        <v>1157</v>
      </c>
      <c r="O17" s="1" t="n">
        <f aca="false">SUM(O16)</f>
        <v>36761</v>
      </c>
      <c r="P17" s="1" t="n">
        <f aca="false">SUM(P16)</f>
        <v>923</v>
      </c>
      <c r="Q17" s="1" t="n">
        <f aca="false">SUM(Q16)</f>
        <v>87392</v>
      </c>
      <c r="R17" s="1" t="n">
        <f aca="false">SUM(R16)</f>
        <v>172355</v>
      </c>
      <c r="S17" s="1" t="n">
        <f aca="false">SUM(S16)</f>
        <v>-13281</v>
      </c>
      <c r="T17" s="1" t="n">
        <f aca="false">SUM(T16)</f>
        <v>-175049</v>
      </c>
      <c r="U17" s="1" t="n">
        <f aca="false">SUM(U16)</f>
        <v>-675708</v>
      </c>
      <c r="V17" s="21"/>
      <c r="W17" s="21"/>
      <c r="X17" s="21" t="n">
        <f aca="false">SUM(X16)</f>
        <v>-611859</v>
      </c>
      <c r="Z17" s="21"/>
    </row>
    <row r="18" customFormat="false" ht="11.25" hidden="false" customHeight="false" outlineLevel="0" collapsed="false">
      <c r="C18" s="27" t="s">
        <v>22</v>
      </c>
      <c r="F18" s="21"/>
      <c r="H18" s="21"/>
      <c r="I18" s="21"/>
      <c r="J18" s="21"/>
      <c r="K18" s="21"/>
      <c r="L18" s="21"/>
      <c r="M18" s="21"/>
      <c r="N18" s="21"/>
      <c r="O18" s="21"/>
      <c r="P18" s="21"/>
      <c r="Q18" s="21"/>
      <c r="R18" s="21"/>
      <c r="S18" s="21"/>
      <c r="T18" s="21"/>
      <c r="U18" s="21"/>
      <c r="V18" s="21"/>
      <c r="W18" s="21"/>
      <c r="X18" s="21"/>
      <c r="Z18" s="21"/>
    </row>
    <row r="19" customFormat="false" ht="11.25" hidden="false" customHeight="false" outlineLevel="0" collapsed="false">
      <c r="C19" s="21" t="s">
        <v>32</v>
      </c>
      <c r="F19" s="21"/>
      <c r="G19" s="28"/>
      <c r="H19" s="21"/>
      <c r="I19" s="21"/>
      <c r="J19" s="21"/>
      <c r="K19" s="21"/>
      <c r="L19" s="21"/>
      <c r="M19" s="21"/>
      <c r="N19" s="21"/>
      <c r="O19" s="21"/>
      <c r="P19" s="21"/>
      <c r="Q19" s="21" t="n">
        <f aca="false">-3520458+378664+192125.6-392150+571299+573360.75+577557.9+1366058.28+327599.98+136473</f>
        <v>210530.51</v>
      </c>
      <c r="R19" s="21" t="n">
        <v>111333</v>
      </c>
      <c r="S19" s="21" t="n">
        <f aca="false">-4140628-503809+4755040-57369</f>
        <v>53234</v>
      </c>
      <c r="T19" s="21" t="n">
        <f aca="false">483934-1693991+7112</f>
        <v>-1202945</v>
      </c>
      <c r="U19" s="21"/>
      <c r="V19" s="21"/>
      <c r="W19" s="21"/>
      <c r="X19" s="21" t="n">
        <f aca="false">SUM(F19:W19)</f>
        <v>-827847.49</v>
      </c>
    </row>
    <row r="20" customFormat="false" ht="11.25" hidden="false" customHeight="false" outlineLevel="0" collapsed="false">
      <c r="C20" s="21" t="s">
        <v>33</v>
      </c>
      <c r="F20" s="21"/>
      <c r="G20" s="28"/>
      <c r="H20" s="21"/>
      <c r="I20" s="21"/>
      <c r="J20" s="21"/>
      <c r="K20" s="21"/>
      <c r="L20" s="21"/>
      <c r="M20" s="21"/>
      <c r="N20" s="21"/>
      <c r="O20" s="21"/>
      <c r="P20" s="21"/>
      <c r="Q20" s="21"/>
      <c r="R20" s="21"/>
      <c r="S20" s="21"/>
      <c r="T20" s="21"/>
      <c r="U20" s="21" t="n">
        <v>458029</v>
      </c>
      <c r="V20" s="21"/>
      <c r="W20" s="21"/>
      <c r="X20" s="21" t="n">
        <f aca="false">SUM(F20:W20)</f>
        <v>458029</v>
      </c>
    </row>
    <row r="21" customFormat="false" ht="11.25" hidden="false" customHeight="false" outlineLevel="0" collapsed="false">
      <c r="C21" s="21" t="s">
        <v>34</v>
      </c>
      <c r="F21" s="21"/>
      <c r="G21" s="28"/>
      <c r="H21" s="21"/>
      <c r="I21" s="21"/>
      <c r="J21" s="21"/>
      <c r="K21" s="21"/>
      <c r="L21" s="21"/>
      <c r="M21" s="21"/>
      <c r="N21" s="21"/>
      <c r="O21" s="21"/>
      <c r="P21" s="21"/>
      <c r="Q21" s="21"/>
      <c r="R21" s="21"/>
      <c r="S21" s="21"/>
      <c r="T21" s="21"/>
      <c r="U21" s="21" t="n">
        <v>119194</v>
      </c>
      <c r="V21" s="21"/>
      <c r="W21" s="21"/>
      <c r="X21" s="21" t="n">
        <f aca="false">SUM(F21:W21)</f>
        <v>119194</v>
      </c>
    </row>
    <row r="22" customFormat="false" ht="11.25" hidden="false" customHeight="false" outlineLevel="0" collapsed="false">
      <c r="C22" s="21" t="s">
        <v>35</v>
      </c>
      <c r="F22" s="21"/>
      <c r="G22" s="28"/>
      <c r="H22" s="21"/>
      <c r="I22" s="21"/>
      <c r="J22" s="21"/>
      <c r="K22" s="21"/>
      <c r="L22" s="21"/>
      <c r="M22" s="21"/>
      <c r="N22" s="21"/>
      <c r="O22" s="21"/>
      <c r="P22" s="21"/>
      <c r="Q22" s="21"/>
      <c r="R22" s="21"/>
      <c r="S22" s="21"/>
      <c r="T22" s="21"/>
      <c r="U22" s="21" t="n">
        <v>-102133</v>
      </c>
      <c r="V22" s="21"/>
      <c r="W22" s="21"/>
      <c r="X22" s="21" t="n">
        <f aca="false">SUM(F22:W22)</f>
        <v>-102133</v>
      </c>
    </row>
    <row r="23" customFormat="false" ht="11.25" hidden="false" customHeight="false" outlineLevel="0" collapsed="false">
      <c r="C23" s="1" t="s">
        <v>37</v>
      </c>
      <c r="F23" s="21"/>
      <c r="G23" s="28"/>
      <c r="H23" s="21"/>
      <c r="I23" s="21"/>
      <c r="J23" s="21"/>
      <c r="K23" s="21"/>
      <c r="L23" s="21"/>
      <c r="M23" s="21"/>
      <c r="N23" s="21"/>
      <c r="O23" s="21"/>
      <c r="P23" s="21"/>
      <c r="Q23" s="21"/>
      <c r="R23" s="21"/>
      <c r="S23" s="21" t="n">
        <f aca="false">448687-163576.97</f>
        <v>285110.03</v>
      </c>
      <c r="T23" s="21" t="n">
        <v>63860</v>
      </c>
      <c r="U23" s="21"/>
      <c r="V23" s="21"/>
      <c r="W23" s="21"/>
      <c r="X23" s="21" t="n">
        <f aca="false">SUM(F23:W23)</f>
        <v>348970.03</v>
      </c>
    </row>
    <row r="24" customFormat="false" ht="11.25" hidden="false" customHeight="false" outlineLevel="0" collapsed="false">
      <c r="C24" s="1" t="s">
        <v>38</v>
      </c>
      <c r="F24" s="21"/>
      <c r="G24" s="28"/>
      <c r="H24" s="21"/>
      <c r="I24" s="21"/>
      <c r="J24" s="21"/>
      <c r="K24" s="21"/>
      <c r="L24" s="21"/>
      <c r="M24" s="21"/>
      <c r="N24" s="21"/>
      <c r="O24" s="21"/>
      <c r="P24" s="21"/>
      <c r="Q24" s="21"/>
      <c r="R24" s="21"/>
      <c r="S24" s="21" t="n">
        <f aca="false">501800+363208+283600+23129</f>
        <v>1171737</v>
      </c>
      <c r="T24" s="21"/>
      <c r="U24" s="21"/>
      <c r="V24" s="21"/>
      <c r="W24" s="21"/>
      <c r="X24" s="21" t="n">
        <f aca="false">SUM(F24:W24)</f>
        <v>1171737</v>
      </c>
    </row>
    <row r="25" customFormat="false" ht="11.25" hidden="false" customHeight="false" outlineLevel="0" collapsed="false">
      <c r="C25" s="21" t="s">
        <v>39</v>
      </c>
      <c r="D25" s="2"/>
      <c r="E25" s="2"/>
      <c r="F25" s="26"/>
      <c r="G25" s="26"/>
      <c r="H25" s="22"/>
      <c r="I25" s="22"/>
      <c r="J25" s="22"/>
      <c r="K25" s="22"/>
      <c r="L25" s="22"/>
      <c r="M25" s="22"/>
      <c r="N25" s="22"/>
      <c r="O25" s="22"/>
      <c r="P25" s="22"/>
      <c r="Q25" s="22"/>
      <c r="R25" s="22" t="n">
        <f aca="false">60332.48+51000+66000</f>
        <v>177332.48</v>
      </c>
      <c r="S25" s="22"/>
      <c r="T25" s="22" t="n">
        <f aca="false">-46785+114725+58900-153317+65100+370896+977500</f>
        <v>1387019</v>
      </c>
      <c r="U25" s="22" t="n">
        <f aca="false">-21700+128408-308317-683202-57780+1507459-1216617-328639-324422+183300+1007624+18330+1524934-320750-320750</f>
        <v>787878</v>
      </c>
      <c r="V25" s="22"/>
      <c r="W25" s="21"/>
      <c r="X25" s="22" t="n">
        <f aca="false">SUM(F25:W25)</f>
        <v>2352229.48</v>
      </c>
    </row>
    <row r="26" customFormat="false" ht="11.25" hidden="false" customHeight="false" outlineLevel="0" collapsed="false">
      <c r="C26" s="25"/>
      <c r="D26" s="2"/>
      <c r="E26" s="2"/>
      <c r="F26" s="2"/>
      <c r="G26" s="2"/>
      <c r="H26" s="21"/>
      <c r="I26" s="21"/>
      <c r="J26" s="21"/>
      <c r="K26" s="21"/>
      <c r="L26" s="21"/>
      <c r="M26" s="21"/>
      <c r="N26" s="21"/>
      <c r="O26" s="21"/>
      <c r="P26" s="21"/>
      <c r="Q26" s="21" t="n">
        <f aca="false">SUM(Q19:Q25)</f>
        <v>210530.51</v>
      </c>
      <c r="R26" s="21" t="n">
        <f aca="false">SUM(R19:R25)</f>
        <v>288665.48</v>
      </c>
      <c r="S26" s="21" t="n">
        <f aca="false">SUM(S19:S25)</f>
        <v>1510081.03</v>
      </c>
      <c r="T26" s="21" t="n">
        <f aca="false">SUM(T19:T25)</f>
        <v>247934</v>
      </c>
      <c r="U26" s="21" t="n">
        <f aca="false">SUM(U19:U25)</f>
        <v>1262968</v>
      </c>
      <c r="V26" s="21"/>
      <c r="W26" s="21"/>
      <c r="X26" s="21" t="n">
        <f aca="false">SUM(X19:X25)</f>
        <v>3520179.02</v>
      </c>
    </row>
    <row r="27" customFormat="false" ht="11.25" hidden="false" customHeight="false" outlineLevel="0" collapsed="false">
      <c r="C27" s="2"/>
      <c r="F27" s="21"/>
      <c r="H27" s="21"/>
      <c r="I27" s="21"/>
      <c r="J27" s="21"/>
      <c r="K27" s="21"/>
      <c r="L27" s="21"/>
      <c r="M27" s="21"/>
      <c r="N27" s="21"/>
      <c r="O27" s="21"/>
      <c r="P27" s="21"/>
      <c r="Q27" s="21"/>
      <c r="R27" s="21"/>
      <c r="S27" s="21"/>
      <c r="T27" s="21"/>
      <c r="U27" s="21"/>
      <c r="V27" s="21"/>
      <c r="W27" s="21"/>
      <c r="X27" s="21"/>
    </row>
    <row r="28" customFormat="false" ht="11.25" hidden="false" customHeight="false" outlineLevel="0" collapsed="false">
      <c r="B28" s="31"/>
      <c r="C28" s="27" t="s">
        <v>40</v>
      </c>
      <c r="F28" s="21"/>
      <c r="H28" s="21"/>
      <c r="I28" s="21"/>
      <c r="J28" s="21"/>
      <c r="K28" s="21"/>
      <c r="L28" s="21"/>
      <c r="M28" s="21"/>
      <c r="N28" s="21"/>
      <c r="O28" s="21"/>
      <c r="P28" s="21"/>
      <c r="Q28" s="21"/>
      <c r="R28" s="21"/>
      <c r="S28" s="21"/>
      <c r="T28" s="21"/>
      <c r="U28" s="21"/>
      <c r="V28" s="21"/>
      <c r="W28" s="21"/>
      <c r="X28" s="21"/>
    </row>
    <row r="29" customFormat="false" ht="11.25" hidden="false" customHeight="false" outlineLevel="0" collapsed="false">
      <c r="B29" s="31"/>
      <c r="C29" s="1" t="s">
        <v>41</v>
      </c>
      <c r="F29" s="21"/>
      <c r="H29" s="21"/>
      <c r="I29" s="21"/>
      <c r="J29" s="21"/>
      <c r="K29" s="21"/>
      <c r="L29" s="21"/>
      <c r="M29" s="21"/>
      <c r="N29" s="21"/>
      <c r="O29" s="21"/>
      <c r="P29" s="21"/>
      <c r="Q29" s="21"/>
      <c r="R29" s="21"/>
      <c r="S29" s="21" t="n">
        <v>51797</v>
      </c>
      <c r="T29" s="21"/>
      <c r="U29" s="21"/>
      <c r="V29" s="21"/>
      <c r="W29" s="21"/>
      <c r="X29" s="21" t="n">
        <f aca="false">SUM(G29:V29)</f>
        <v>51797</v>
      </c>
    </row>
    <row r="30" customFormat="false" ht="11.25" hidden="false" customHeight="false" outlineLevel="0" collapsed="false">
      <c r="B30" s="31"/>
      <c r="C30" s="1" t="s">
        <v>42</v>
      </c>
      <c r="F30" s="21"/>
      <c r="H30" s="21"/>
      <c r="I30" s="21"/>
      <c r="J30" s="21"/>
      <c r="K30" s="21"/>
      <c r="L30" s="21"/>
      <c r="M30" s="21"/>
      <c r="N30" s="21"/>
      <c r="O30" s="21"/>
      <c r="P30" s="21"/>
      <c r="Q30" s="21"/>
      <c r="R30" s="21"/>
      <c r="S30" s="21"/>
      <c r="T30" s="21" t="n">
        <v>191452</v>
      </c>
      <c r="U30" s="21" t="n">
        <v>83313</v>
      </c>
      <c r="V30" s="21"/>
      <c r="W30" s="21"/>
      <c r="X30" s="21" t="n">
        <f aca="false">SUM(G30:V30)</f>
        <v>274765</v>
      </c>
    </row>
    <row r="31" customFormat="false" ht="11.25" hidden="false" customHeight="false" outlineLevel="0" collapsed="false">
      <c r="B31" s="31"/>
      <c r="C31" s="1" t="s">
        <v>43</v>
      </c>
      <c r="F31" s="21"/>
      <c r="H31" s="21"/>
      <c r="I31" s="21"/>
      <c r="J31" s="21"/>
      <c r="K31" s="21"/>
      <c r="L31" s="21"/>
      <c r="M31" s="21"/>
      <c r="N31" s="21"/>
      <c r="O31" s="21"/>
      <c r="P31" s="21"/>
      <c r="Q31" s="21"/>
      <c r="R31" s="21"/>
      <c r="S31" s="21" t="n">
        <v>-206279</v>
      </c>
      <c r="T31" s="21"/>
      <c r="U31" s="21"/>
      <c r="V31" s="21"/>
      <c r="W31" s="21"/>
      <c r="X31" s="21" t="n">
        <f aca="false">SUM(G31:V31)</f>
        <v>-206279</v>
      </c>
    </row>
    <row r="32" customFormat="false" ht="11.25" hidden="false" customHeight="false" outlineLevel="0" collapsed="false">
      <c r="B32" s="31"/>
      <c r="C32" s="1" t="s">
        <v>44</v>
      </c>
      <c r="F32" s="21"/>
      <c r="G32" s="28"/>
      <c r="H32" s="21"/>
      <c r="I32" s="21"/>
      <c r="J32" s="21"/>
      <c r="K32" s="21"/>
      <c r="L32" s="21"/>
      <c r="M32" s="21"/>
      <c r="N32" s="21"/>
      <c r="O32" s="21"/>
      <c r="P32" s="21"/>
      <c r="Q32" s="21"/>
      <c r="R32" s="21"/>
      <c r="S32" s="21"/>
      <c r="T32" s="21" t="n">
        <f aca="false">1040608+516686-755556.06</f>
        <v>801737.94</v>
      </c>
      <c r="U32" s="21" t="n">
        <v>199748</v>
      </c>
      <c r="V32" s="21"/>
      <c r="W32" s="21"/>
      <c r="X32" s="21" t="n">
        <f aca="false">SUM(G32:V32)</f>
        <v>1001485.94</v>
      </c>
    </row>
    <row r="33" customFormat="false" ht="11.25" hidden="false" customHeight="false" outlineLevel="0" collapsed="false">
      <c r="B33" s="31"/>
      <c r="C33" s="1" t="s">
        <v>76</v>
      </c>
      <c r="F33" s="21"/>
      <c r="G33" s="28"/>
      <c r="H33" s="21"/>
      <c r="I33" s="21"/>
      <c r="J33" s="21"/>
      <c r="K33" s="21"/>
      <c r="L33" s="21"/>
      <c r="M33" s="21"/>
      <c r="N33" s="21"/>
      <c r="O33" s="21"/>
      <c r="P33" s="21"/>
      <c r="Q33" s="21"/>
      <c r="R33" s="21"/>
      <c r="S33" s="21"/>
      <c r="T33" s="21"/>
      <c r="U33" s="21" t="n">
        <v>250621</v>
      </c>
      <c r="V33" s="21"/>
      <c r="W33" s="21"/>
      <c r="X33" s="21" t="n">
        <f aca="false">SUM(G33:V33)</f>
        <v>250621</v>
      </c>
    </row>
    <row r="34" customFormat="false" ht="11.25" hidden="false" customHeight="false" outlineLevel="0" collapsed="false">
      <c r="B34" s="31"/>
      <c r="C34" s="1" t="s">
        <v>45</v>
      </c>
      <c r="F34" s="21"/>
      <c r="G34" s="28"/>
      <c r="H34" s="21"/>
      <c r="I34" s="21"/>
      <c r="J34" s="21"/>
      <c r="K34" s="21"/>
      <c r="L34" s="21"/>
      <c r="M34" s="21"/>
      <c r="N34" s="21"/>
      <c r="O34" s="21"/>
      <c r="P34" s="21"/>
      <c r="Q34" s="21"/>
      <c r="R34" s="21"/>
      <c r="S34" s="21" t="n">
        <v>42066</v>
      </c>
      <c r="T34" s="21"/>
      <c r="U34" s="21"/>
      <c r="V34" s="21"/>
      <c r="W34" s="21"/>
      <c r="X34" s="21" t="n">
        <f aca="false">SUM(G34:V34)</f>
        <v>42066</v>
      </c>
    </row>
    <row r="35" customFormat="false" ht="11.25" hidden="false" customHeight="false" outlineLevel="0" collapsed="false">
      <c r="B35" s="31"/>
      <c r="C35" s="1" t="s">
        <v>46</v>
      </c>
      <c r="F35" s="21"/>
      <c r="G35" s="28"/>
      <c r="H35" s="21"/>
      <c r="I35" s="21"/>
      <c r="J35" s="21"/>
      <c r="K35" s="21"/>
      <c r="L35" s="21"/>
      <c r="M35" s="21"/>
      <c r="N35" s="21"/>
      <c r="O35" s="21"/>
      <c r="P35" s="21"/>
      <c r="Q35" s="21"/>
      <c r="R35" s="21"/>
      <c r="S35" s="21" t="n">
        <v>-178667</v>
      </c>
      <c r="T35" s="21"/>
      <c r="U35" s="21"/>
      <c r="V35" s="21"/>
      <c r="W35" s="21"/>
      <c r="X35" s="21" t="n">
        <f aca="false">SUM(G35:V35)</f>
        <v>-178667</v>
      </c>
    </row>
    <row r="36" customFormat="false" ht="11.25" hidden="false" customHeight="false" outlineLevel="0" collapsed="false">
      <c r="B36" s="31"/>
      <c r="C36" s="1" t="s">
        <v>47</v>
      </c>
      <c r="F36" s="21"/>
      <c r="G36" s="28"/>
      <c r="H36" s="21"/>
      <c r="I36" s="21"/>
      <c r="J36" s="21"/>
      <c r="K36" s="21"/>
      <c r="L36" s="21"/>
      <c r="M36" s="21"/>
      <c r="N36" s="21"/>
      <c r="O36" s="21"/>
      <c r="P36" s="21"/>
      <c r="Q36" s="21"/>
      <c r="R36" s="21"/>
      <c r="S36" s="21" t="n">
        <v>247488</v>
      </c>
      <c r="T36" s="21"/>
      <c r="U36" s="21"/>
      <c r="V36" s="21"/>
      <c r="W36" s="21"/>
      <c r="X36" s="21" t="n">
        <f aca="false">SUM(G36:V36)</f>
        <v>247488</v>
      </c>
    </row>
    <row r="37" customFormat="false" ht="11.25" hidden="false" customHeight="false" outlineLevel="0" collapsed="false">
      <c r="B37" s="31"/>
      <c r="C37" s="1" t="s">
        <v>48</v>
      </c>
      <c r="F37" s="21"/>
      <c r="G37" s="28"/>
      <c r="H37" s="21"/>
      <c r="I37" s="21"/>
      <c r="J37" s="21"/>
      <c r="K37" s="21"/>
      <c r="L37" s="21"/>
      <c r="M37" s="21"/>
      <c r="N37" s="21"/>
      <c r="O37" s="21"/>
      <c r="P37" s="21"/>
      <c r="Q37" s="21"/>
      <c r="R37" s="21"/>
      <c r="S37" s="21" t="n">
        <v>542500</v>
      </c>
      <c r="T37" s="21"/>
      <c r="U37" s="21"/>
      <c r="V37" s="21"/>
      <c r="W37" s="21"/>
      <c r="X37" s="21" t="n">
        <f aca="false">SUM(G37:V37)</f>
        <v>542500</v>
      </c>
    </row>
    <row r="38" customFormat="false" ht="11.25" hidden="false" customHeight="false" outlineLevel="0" collapsed="false">
      <c r="B38" s="31"/>
      <c r="C38" s="1" t="s">
        <v>49</v>
      </c>
      <c r="F38" s="21"/>
      <c r="G38" s="28"/>
      <c r="H38" s="21"/>
      <c r="I38" s="21"/>
      <c r="J38" s="21"/>
      <c r="K38" s="21"/>
      <c r="L38" s="21"/>
      <c r="M38" s="21"/>
      <c r="N38" s="21"/>
      <c r="O38" s="21"/>
      <c r="P38" s="21"/>
      <c r="Q38" s="21"/>
      <c r="R38" s="21" t="n">
        <v>632935</v>
      </c>
      <c r="S38" s="21"/>
      <c r="T38" s="21"/>
      <c r="U38" s="21"/>
      <c r="V38" s="21"/>
      <c r="W38" s="21"/>
      <c r="X38" s="21" t="n">
        <f aca="false">SUM(G38:V38)</f>
        <v>632935</v>
      </c>
    </row>
    <row r="39" customFormat="false" ht="11.25" hidden="false" customHeight="false" outlineLevel="0" collapsed="false">
      <c r="B39" s="31"/>
      <c r="C39" s="1" t="s">
        <v>50</v>
      </c>
      <c r="F39" s="21"/>
      <c r="G39" s="26"/>
      <c r="H39" s="22"/>
      <c r="I39" s="22"/>
      <c r="J39" s="22"/>
      <c r="K39" s="22"/>
      <c r="L39" s="22"/>
      <c r="M39" s="22"/>
      <c r="N39" s="22"/>
      <c r="O39" s="22"/>
      <c r="P39" s="22"/>
      <c r="Q39" s="22" t="n">
        <f aca="false">57068</f>
        <v>57068</v>
      </c>
      <c r="R39" s="22"/>
      <c r="S39" s="22" t="n">
        <f aca="false">41950+56206+63140+97765-25514+60718-68324</f>
        <v>225941</v>
      </c>
      <c r="T39" s="22" t="n">
        <f aca="false">41954-67902+87093+68185-82060-39820+44000-26857</f>
        <v>24593</v>
      </c>
      <c r="U39" s="22"/>
      <c r="V39" s="22"/>
      <c r="W39" s="21"/>
      <c r="X39" s="22" t="n">
        <f aca="false">SUM(G39:V39)</f>
        <v>307602</v>
      </c>
    </row>
    <row r="40" customFormat="false" ht="11.25" hidden="false" customHeight="false" outlineLevel="0" collapsed="false">
      <c r="F40" s="21"/>
      <c r="H40" s="21"/>
      <c r="I40" s="21"/>
      <c r="J40" s="21"/>
      <c r="K40" s="21"/>
      <c r="L40" s="21"/>
      <c r="M40" s="21"/>
      <c r="N40" s="21"/>
      <c r="O40" s="21"/>
      <c r="P40" s="21"/>
      <c r="Q40" s="21" t="n">
        <f aca="false">SUM(Q32:Q39)</f>
        <v>57068</v>
      </c>
      <c r="R40" s="21" t="n">
        <f aca="false">SUM(R28:R39)</f>
        <v>632935</v>
      </c>
      <c r="S40" s="21" t="n">
        <f aca="false">SUM(S29:S39)</f>
        <v>724846</v>
      </c>
      <c r="T40" s="21" t="n">
        <f aca="false">SUM(T29:T39)</f>
        <v>1017782.94</v>
      </c>
      <c r="U40" s="21" t="n">
        <f aca="false">SUM(U29:U39)</f>
        <v>533682</v>
      </c>
      <c r="V40" s="21"/>
      <c r="W40" s="21"/>
      <c r="X40" s="21" t="n">
        <f aca="false">SUM(X29:X39)</f>
        <v>2966313.94</v>
      </c>
    </row>
    <row r="41" customFormat="false" ht="11.25" hidden="false" customHeight="false" outlineLevel="0" collapsed="false">
      <c r="F41" s="21"/>
      <c r="H41" s="21"/>
      <c r="I41" s="21"/>
      <c r="J41" s="21"/>
      <c r="K41" s="21"/>
      <c r="L41" s="21"/>
      <c r="M41" s="21"/>
      <c r="N41" s="21"/>
      <c r="O41" s="21"/>
      <c r="P41" s="21"/>
      <c r="Q41" s="21"/>
      <c r="R41" s="21"/>
      <c r="S41" s="21"/>
      <c r="T41" s="21"/>
      <c r="U41" s="21"/>
      <c r="V41" s="21"/>
      <c r="W41" s="21"/>
      <c r="X41" s="21"/>
    </row>
    <row r="42" customFormat="false" ht="11.25" hidden="false" customHeight="false" outlineLevel="0" collapsed="false">
      <c r="B42" s="31"/>
      <c r="C42" s="27" t="s">
        <v>51</v>
      </c>
      <c r="F42" s="21"/>
      <c r="H42" s="21"/>
      <c r="I42" s="21"/>
      <c r="J42" s="21"/>
      <c r="K42" s="21"/>
      <c r="L42" s="21"/>
      <c r="M42" s="21"/>
      <c r="N42" s="21"/>
      <c r="O42" s="21"/>
      <c r="P42" s="21"/>
      <c r="Q42" s="21"/>
      <c r="R42" s="21"/>
      <c r="S42" s="21"/>
      <c r="T42" s="21"/>
      <c r="U42" s="21"/>
      <c r="V42" s="21"/>
      <c r="W42" s="21"/>
      <c r="X42" s="21"/>
      <c r="Z42" s="32"/>
    </row>
    <row r="43" customFormat="false" ht="11.25" hidden="false" customHeight="false" outlineLevel="0" collapsed="false">
      <c r="B43" s="31"/>
      <c r="C43" s="21" t="s">
        <v>52</v>
      </c>
      <c r="F43" s="21"/>
      <c r="G43" s="28"/>
      <c r="H43" s="21"/>
      <c r="I43" s="21"/>
      <c r="J43" s="21"/>
      <c r="K43" s="21"/>
      <c r="L43" s="21"/>
      <c r="M43" s="21"/>
      <c r="N43" s="21"/>
      <c r="O43" s="21"/>
      <c r="P43" s="21"/>
      <c r="Q43" s="21" t="n">
        <v>16693</v>
      </c>
      <c r="R43" s="21" t="n">
        <f aca="false">-39777+48970+92126-72625-39000+159870+106714</f>
        <v>256278</v>
      </c>
      <c r="S43" s="21" t="n">
        <f aca="false">66562+24471-219819-24306+71049</f>
        <v>-82043</v>
      </c>
      <c r="T43" s="21" t="n">
        <f aca="false">-24078+59666-781950+101185</f>
        <v>-645177</v>
      </c>
      <c r="U43" s="21" t="n">
        <f aca="false">26242-11023-45289+868</f>
        <v>-29202</v>
      </c>
      <c r="V43" s="21"/>
      <c r="W43" s="21"/>
      <c r="X43" s="21" t="n">
        <f aca="false">SUM(F43:W43)</f>
        <v>-483451</v>
      </c>
      <c r="Z43" s="32"/>
    </row>
    <row r="44" customFormat="false" ht="11.25" hidden="false" customHeight="false" outlineLevel="0" collapsed="false">
      <c r="B44" s="31"/>
      <c r="C44" s="21" t="s">
        <v>31</v>
      </c>
      <c r="F44" s="21"/>
      <c r="G44" s="28"/>
      <c r="H44" s="21"/>
      <c r="I44" s="21"/>
      <c r="J44" s="21"/>
      <c r="K44" s="21"/>
      <c r="L44" s="21"/>
      <c r="M44" s="21"/>
      <c r="N44" s="21"/>
      <c r="O44" s="21"/>
      <c r="P44" s="21"/>
      <c r="Q44" s="21" t="n">
        <f aca="false">-24981*5.3517</f>
        <v>-133690.8177</v>
      </c>
      <c r="R44" s="21"/>
      <c r="S44" s="21" t="n">
        <f aca="false">667811-274704</f>
        <v>393107</v>
      </c>
      <c r="T44" s="21" t="n">
        <f aca="false">1355782-621295</f>
        <v>734487</v>
      </c>
      <c r="U44" s="21" t="n">
        <f aca="false">1299473-144510</f>
        <v>1154963</v>
      </c>
      <c r="V44" s="21"/>
      <c r="W44" s="21"/>
      <c r="X44" s="21" t="n">
        <f aca="false">SUM(F44:W44)</f>
        <v>2148866.1823</v>
      </c>
      <c r="Z44" s="32"/>
    </row>
    <row r="45" customFormat="false" ht="11.25" hidden="false" customHeight="false" outlineLevel="0" collapsed="false">
      <c r="B45" s="31"/>
      <c r="C45" s="21" t="s">
        <v>53</v>
      </c>
      <c r="F45" s="21"/>
      <c r="G45" s="28"/>
      <c r="H45" s="21"/>
      <c r="I45" s="21"/>
      <c r="J45" s="21"/>
      <c r="K45" s="21"/>
      <c r="L45" s="21"/>
      <c r="M45" s="21"/>
      <c r="N45" s="21"/>
      <c r="O45" s="21"/>
      <c r="P45" s="21"/>
      <c r="Q45" s="21"/>
      <c r="R45" s="21"/>
      <c r="S45" s="21"/>
      <c r="T45" s="21"/>
      <c r="U45" s="33" t="n">
        <f aca="false">-28052-34293</f>
        <v>-62345</v>
      </c>
      <c r="V45" s="33" t="s">
        <v>98</v>
      </c>
      <c r="W45" s="21"/>
      <c r="X45" s="21" t="n">
        <f aca="false">SUM(F45:W45)</f>
        <v>-62345</v>
      </c>
      <c r="Z45" s="32"/>
    </row>
    <row r="46" customFormat="false" ht="11.25" hidden="false" customHeight="false" outlineLevel="0" collapsed="false">
      <c r="B46" s="31"/>
      <c r="C46" s="1" t="s">
        <v>54</v>
      </c>
      <c r="F46" s="22"/>
      <c r="G46" s="23"/>
      <c r="H46" s="22"/>
      <c r="I46" s="22"/>
      <c r="J46" s="22"/>
      <c r="K46" s="22"/>
      <c r="L46" s="22"/>
      <c r="M46" s="22"/>
      <c r="N46" s="22"/>
      <c r="O46" s="22"/>
      <c r="P46" s="22"/>
      <c r="Q46" s="22" t="n">
        <f aca="false">-2054+1668844-1110231</f>
        <v>556559</v>
      </c>
      <c r="R46" s="22" t="n">
        <f aca="false">-139296+2952375-646537-1342918</f>
        <v>823624</v>
      </c>
      <c r="S46" s="22" t="n">
        <f aca="false">-528202+4628626-1717759</f>
        <v>2382665</v>
      </c>
      <c r="T46" s="22" t="n">
        <f aca="false">-17051+3786653-3081646</f>
        <v>687956</v>
      </c>
      <c r="U46" s="22" t="n">
        <f aca="false">-23392+759833-916778</f>
        <v>-180337</v>
      </c>
      <c r="V46" s="22"/>
      <c r="W46" s="21"/>
      <c r="X46" s="22" t="n">
        <f aca="false">SUM(F46:W46)</f>
        <v>4270467</v>
      </c>
      <c r="Z46" s="32"/>
    </row>
    <row r="47" customFormat="false" ht="12" hidden="false" customHeight="false" outlineLevel="0" collapsed="false">
      <c r="B47" s="31"/>
      <c r="C47" s="2"/>
      <c r="F47" s="21"/>
      <c r="G47" s="34"/>
      <c r="H47" s="21"/>
      <c r="I47" s="21"/>
      <c r="J47" s="21"/>
      <c r="K47" s="21"/>
      <c r="L47" s="21"/>
      <c r="M47" s="21"/>
      <c r="N47" s="21"/>
      <c r="O47" s="21"/>
      <c r="P47" s="21"/>
      <c r="Q47" s="21" t="n">
        <f aca="false">SUM(Q43:Q46)</f>
        <v>439561.1823</v>
      </c>
      <c r="R47" s="21" t="n">
        <f aca="false">SUM(R42:R46)</f>
        <v>1079902</v>
      </c>
      <c r="S47" s="21" t="n">
        <f aca="false">SUM(S43:S46)</f>
        <v>2693729</v>
      </c>
      <c r="T47" s="21" t="n">
        <f aca="false">SUM(T43:T46)</f>
        <v>777266</v>
      </c>
      <c r="U47" s="21" t="n">
        <f aca="false">SUM(U43:U46)</f>
        <v>883079</v>
      </c>
      <c r="V47" s="21"/>
      <c r="W47" s="21"/>
      <c r="X47" s="21" t="n">
        <f aca="false">SUM(X43:X46)</f>
        <v>5873537.1823</v>
      </c>
      <c r="Z47" s="32"/>
    </row>
    <row r="48" customFormat="false" ht="12" hidden="false" customHeight="false" outlineLevel="0" collapsed="false">
      <c r="B48" s="31"/>
      <c r="C48" s="27" t="s">
        <v>55</v>
      </c>
      <c r="F48" s="21"/>
      <c r="G48" s="34"/>
      <c r="H48" s="21"/>
      <c r="I48" s="21"/>
      <c r="J48" s="21"/>
      <c r="K48" s="21"/>
      <c r="L48" s="21"/>
      <c r="M48" s="21"/>
      <c r="N48" s="21"/>
      <c r="O48" s="21"/>
      <c r="P48" s="21"/>
      <c r="Q48" s="21"/>
      <c r="R48" s="21"/>
      <c r="S48" s="21"/>
      <c r="T48" s="21"/>
      <c r="U48" s="21"/>
      <c r="V48" s="21"/>
      <c r="W48" s="21"/>
      <c r="X48" s="21"/>
      <c r="Z48" s="32"/>
    </row>
    <row r="49" customFormat="false" ht="12" hidden="false" customHeight="false" outlineLevel="0" collapsed="false">
      <c r="B49" s="31"/>
      <c r="C49" s="1" t="s">
        <v>56</v>
      </c>
      <c r="F49" s="21"/>
      <c r="G49" s="34"/>
      <c r="H49" s="21"/>
      <c r="I49" s="21"/>
      <c r="J49" s="21"/>
      <c r="K49" s="21"/>
      <c r="L49" s="21"/>
      <c r="M49" s="21"/>
      <c r="N49" s="21"/>
      <c r="O49" s="21"/>
      <c r="P49" s="21"/>
      <c r="Q49" s="21"/>
      <c r="R49" s="21"/>
      <c r="S49" s="21"/>
      <c r="T49" s="21" t="n">
        <f aca="false">-810137+212829</f>
        <v>-597308</v>
      </c>
      <c r="U49" s="21"/>
      <c r="V49" s="21"/>
      <c r="W49" s="21"/>
      <c r="X49" s="21" t="n">
        <f aca="false">SUM(F49:W49)</f>
        <v>-597308</v>
      </c>
      <c r="Z49" s="32"/>
    </row>
    <row r="50" customFormat="false" ht="12" hidden="false" customHeight="false" outlineLevel="0" collapsed="false">
      <c r="B50" s="31"/>
      <c r="C50" s="1" t="s">
        <v>99</v>
      </c>
      <c r="F50" s="21"/>
      <c r="G50" s="34"/>
      <c r="H50" s="21"/>
      <c r="I50" s="21"/>
      <c r="J50" s="21"/>
      <c r="K50" s="21"/>
      <c r="L50" s="21"/>
      <c r="M50" s="21"/>
      <c r="N50" s="21"/>
      <c r="O50" s="21"/>
      <c r="P50" s="21"/>
      <c r="Q50" s="21"/>
      <c r="R50" s="21"/>
      <c r="S50" s="21"/>
      <c r="T50" s="21" t="n">
        <v>-507763</v>
      </c>
      <c r="U50" s="21"/>
      <c r="V50" s="21"/>
      <c r="W50" s="21"/>
      <c r="X50" s="21" t="n">
        <f aca="false">SUM(F50:W50)</f>
        <v>-507763</v>
      </c>
      <c r="Z50" s="32"/>
    </row>
    <row r="51" customFormat="false" ht="12" hidden="false" customHeight="false" outlineLevel="0" collapsed="false">
      <c r="B51" s="31"/>
      <c r="C51" s="1" t="s">
        <v>58</v>
      </c>
      <c r="F51" s="21"/>
      <c r="G51" s="34"/>
      <c r="H51" s="21"/>
      <c r="I51" s="21"/>
      <c r="J51" s="21"/>
      <c r="K51" s="21"/>
      <c r="L51" s="21"/>
      <c r="M51" s="21"/>
      <c r="N51" s="21"/>
      <c r="O51" s="21"/>
      <c r="P51" s="21"/>
      <c r="Q51" s="21"/>
      <c r="R51" s="21"/>
      <c r="S51" s="21" t="n">
        <v>-16581</v>
      </c>
      <c r="T51" s="21"/>
      <c r="U51" s="21"/>
      <c r="V51" s="21"/>
      <c r="W51" s="21"/>
      <c r="X51" s="21" t="n">
        <f aca="false">SUM(F51:W51)</f>
        <v>-16581</v>
      </c>
      <c r="Z51" s="32"/>
    </row>
    <row r="52" customFormat="false" ht="12" hidden="false" customHeight="false" outlineLevel="0" collapsed="false">
      <c r="B52" s="31"/>
      <c r="C52" s="1" t="s">
        <v>59</v>
      </c>
      <c r="F52" s="21"/>
      <c r="G52" s="34"/>
      <c r="H52" s="21"/>
      <c r="I52" s="21"/>
      <c r="J52" s="21"/>
      <c r="K52" s="21"/>
      <c r="L52" s="21"/>
      <c r="M52" s="21"/>
      <c r="N52" s="21"/>
      <c r="O52" s="21"/>
      <c r="P52" s="21"/>
      <c r="Q52" s="21"/>
      <c r="R52" s="21"/>
      <c r="S52" s="21"/>
      <c r="T52" s="21" t="n">
        <v>86800</v>
      </c>
      <c r="U52" s="21"/>
      <c r="V52" s="21"/>
      <c r="W52" s="21"/>
      <c r="X52" s="21" t="n">
        <f aca="false">SUM(F52:W52)</f>
        <v>86800</v>
      </c>
      <c r="Z52" s="32"/>
    </row>
    <row r="53" customFormat="false" ht="12" hidden="false" customHeight="false" outlineLevel="0" collapsed="false">
      <c r="B53" s="31"/>
      <c r="C53" s="1" t="s">
        <v>60</v>
      </c>
      <c r="F53" s="21"/>
      <c r="G53" s="34"/>
      <c r="H53" s="21"/>
      <c r="I53" s="21"/>
      <c r="J53" s="21"/>
      <c r="K53" s="21"/>
      <c r="L53" s="21"/>
      <c r="M53" s="21"/>
      <c r="N53" s="21"/>
      <c r="O53" s="21"/>
      <c r="P53" s="21"/>
      <c r="Q53" s="21"/>
      <c r="R53" s="21"/>
      <c r="S53" s="21"/>
      <c r="T53" s="21" t="n">
        <v>-3982455</v>
      </c>
      <c r="U53" s="21"/>
      <c r="V53" s="21"/>
      <c r="W53" s="21"/>
      <c r="X53" s="21" t="n">
        <f aca="false">SUM(F53:W53)</f>
        <v>-3982455</v>
      </c>
      <c r="Z53" s="32"/>
    </row>
    <row r="54" customFormat="false" ht="12" hidden="false" customHeight="false" outlineLevel="0" collapsed="false">
      <c r="B54" s="31"/>
      <c r="C54" s="1" t="s">
        <v>61</v>
      </c>
      <c r="F54" s="21"/>
      <c r="G54" s="34"/>
      <c r="H54" s="21"/>
      <c r="I54" s="21"/>
      <c r="J54" s="21"/>
      <c r="K54" s="21"/>
      <c r="L54" s="21"/>
      <c r="M54" s="21"/>
      <c r="N54" s="21"/>
      <c r="O54" s="21"/>
      <c r="P54" s="21"/>
      <c r="Q54" s="21"/>
      <c r="R54" s="21"/>
      <c r="S54" s="21"/>
      <c r="T54" s="21"/>
      <c r="U54" s="21" t="n">
        <v>98265</v>
      </c>
      <c r="V54" s="21"/>
      <c r="W54" s="21"/>
      <c r="X54" s="21" t="n">
        <f aca="false">SUM(F54:W54)</f>
        <v>98265</v>
      </c>
      <c r="Z54" s="32"/>
    </row>
    <row r="55" customFormat="false" ht="12" hidden="false" customHeight="false" outlineLevel="0" collapsed="false">
      <c r="B55" s="31"/>
      <c r="C55" s="1" t="s">
        <v>63</v>
      </c>
      <c r="F55" s="21"/>
      <c r="G55" s="34"/>
      <c r="H55" s="21"/>
      <c r="I55" s="21"/>
      <c r="J55" s="21"/>
      <c r="K55" s="21"/>
      <c r="L55" s="21"/>
      <c r="M55" s="21"/>
      <c r="N55" s="21"/>
      <c r="O55" s="21"/>
      <c r="P55" s="21"/>
      <c r="Q55" s="21" t="n">
        <v>92753</v>
      </c>
      <c r="R55" s="21"/>
      <c r="S55" s="21"/>
      <c r="T55" s="21" t="n">
        <v>307363</v>
      </c>
      <c r="U55" s="21" t="n">
        <v>138465</v>
      </c>
      <c r="V55" s="21"/>
      <c r="W55" s="21"/>
      <c r="X55" s="21" t="n">
        <f aca="false">SUM(F55:W55)</f>
        <v>538581</v>
      </c>
      <c r="Z55" s="32"/>
    </row>
    <row r="56" customFormat="false" ht="12" hidden="false" customHeight="false" outlineLevel="0" collapsed="false">
      <c r="B56" s="31"/>
      <c r="C56" s="1" t="s">
        <v>64</v>
      </c>
      <c r="F56" s="21"/>
      <c r="G56" s="34"/>
      <c r="H56" s="21"/>
      <c r="I56" s="21"/>
      <c r="J56" s="21"/>
      <c r="K56" s="21"/>
      <c r="L56" s="21"/>
      <c r="M56" s="21"/>
      <c r="N56" s="21"/>
      <c r="O56" s="21"/>
      <c r="P56" s="21"/>
      <c r="Q56" s="21"/>
      <c r="R56" s="21"/>
      <c r="S56" s="21"/>
      <c r="T56" s="21"/>
      <c r="U56" s="21" t="n">
        <v>158201</v>
      </c>
      <c r="V56" s="21"/>
      <c r="W56" s="21"/>
      <c r="X56" s="21" t="n">
        <f aca="false">SUM(F56:W56)</f>
        <v>158201</v>
      </c>
      <c r="Z56" s="32"/>
    </row>
    <row r="57" customFormat="false" ht="12" hidden="false" customHeight="false" outlineLevel="0" collapsed="false">
      <c r="B57" s="31"/>
      <c r="C57" s="1" t="s">
        <v>65</v>
      </c>
      <c r="F57" s="21"/>
      <c r="G57" s="34"/>
      <c r="H57" s="21"/>
      <c r="I57" s="21"/>
      <c r="J57" s="21"/>
      <c r="K57" s="21"/>
      <c r="L57" s="21"/>
      <c r="M57" s="21"/>
      <c r="N57" s="21"/>
      <c r="O57" s="21"/>
      <c r="P57" s="21"/>
      <c r="Q57" s="21"/>
      <c r="R57" s="21"/>
      <c r="S57" s="21"/>
      <c r="T57" s="21" t="n">
        <v>72450</v>
      </c>
      <c r="U57" s="21"/>
      <c r="V57" s="21"/>
      <c r="W57" s="21"/>
      <c r="X57" s="21" t="n">
        <f aca="false">SUM(F57:W57)</f>
        <v>72450</v>
      </c>
      <c r="Z57" s="32"/>
    </row>
    <row r="58" customFormat="false" ht="11.25" hidden="false" customHeight="false" outlineLevel="0" collapsed="false">
      <c r="B58" s="31"/>
      <c r="C58" s="1" t="s">
        <v>66</v>
      </c>
      <c r="Q58" s="2" t="n">
        <v>26300</v>
      </c>
      <c r="X58" s="21" t="n">
        <f aca="false">SUM(F58:W58)</f>
        <v>26300</v>
      </c>
      <c r="Z58" s="32"/>
    </row>
    <row r="59" customFormat="false" ht="12" hidden="false" customHeight="false" outlineLevel="0" collapsed="false">
      <c r="B59" s="31"/>
      <c r="C59" s="1" t="s">
        <v>67</v>
      </c>
      <c r="F59" s="21"/>
      <c r="G59" s="34"/>
      <c r="H59" s="21"/>
      <c r="I59" s="21"/>
      <c r="J59" s="21"/>
      <c r="K59" s="21"/>
      <c r="L59" s="21"/>
      <c r="M59" s="21"/>
      <c r="N59" s="21"/>
      <c r="O59" s="21"/>
      <c r="P59" s="21"/>
      <c r="Q59" s="21" t="n">
        <f aca="false">72500+37271</f>
        <v>109771</v>
      </c>
      <c r="R59" s="21"/>
      <c r="S59" s="21"/>
      <c r="T59" s="21"/>
      <c r="U59" s="21"/>
      <c r="V59" s="21"/>
      <c r="W59" s="21"/>
      <c r="X59" s="21" t="n">
        <f aca="false">SUM(F59:W59)</f>
        <v>109771</v>
      </c>
      <c r="Z59" s="32"/>
    </row>
    <row r="60" customFormat="false" ht="12" hidden="false" customHeight="false" outlineLevel="0" collapsed="false">
      <c r="B60" s="31"/>
      <c r="C60" s="1" t="s">
        <v>68</v>
      </c>
      <c r="F60" s="21"/>
      <c r="G60" s="34"/>
      <c r="H60" s="21"/>
      <c r="I60" s="21"/>
      <c r="J60" s="21"/>
      <c r="K60" s="21"/>
      <c r="L60" s="21"/>
      <c r="M60" s="21"/>
      <c r="N60" s="21"/>
      <c r="O60" s="21"/>
      <c r="P60" s="21"/>
      <c r="Q60" s="21"/>
      <c r="R60" s="21" t="n">
        <f aca="false">-22500-20850+61662+15602+27225+77500</f>
        <v>138639</v>
      </c>
      <c r="S60" s="21"/>
      <c r="T60" s="21"/>
      <c r="U60" s="21"/>
      <c r="V60" s="21"/>
      <c r="W60" s="21"/>
      <c r="X60" s="21" t="n">
        <f aca="false">SUM(F60:W60)</f>
        <v>138639</v>
      </c>
      <c r="Z60" s="32"/>
    </row>
    <row r="61" customFormat="false" ht="12" hidden="false" customHeight="false" outlineLevel="0" collapsed="false">
      <c r="B61" s="31"/>
      <c r="C61" s="21" t="s">
        <v>70</v>
      </c>
      <c r="F61" s="21"/>
      <c r="G61" s="34"/>
      <c r="H61" s="21"/>
      <c r="I61" s="21"/>
      <c r="J61" s="21"/>
      <c r="K61" s="21"/>
      <c r="L61" s="21"/>
      <c r="M61" s="21"/>
      <c r="N61" s="21"/>
      <c r="O61" s="21"/>
      <c r="P61" s="21"/>
      <c r="Q61" s="21"/>
      <c r="R61" s="21"/>
      <c r="S61" s="21" t="n">
        <v>17500</v>
      </c>
      <c r="U61" s="2" t="n">
        <v>372680</v>
      </c>
      <c r="V61" s="21"/>
      <c r="W61" s="21"/>
      <c r="X61" s="21" t="n">
        <f aca="false">SUM(F61:W61)</f>
        <v>390180</v>
      </c>
    </row>
    <row r="62" customFormat="false" ht="12" hidden="false" customHeight="false" outlineLevel="0" collapsed="false">
      <c r="B62" s="31"/>
      <c r="C62" s="1" t="s">
        <v>69</v>
      </c>
      <c r="G62" s="34"/>
      <c r="R62" s="2" t="n">
        <v>238681</v>
      </c>
      <c r="X62" s="21" t="n">
        <f aca="false">SUM(F62:W62)</f>
        <v>238681</v>
      </c>
    </row>
    <row r="63" customFormat="false" ht="12" hidden="false" customHeight="false" outlineLevel="0" collapsed="false">
      <c r="B63" s="31"/>
      <c r="C63" s="37" t="s">
        <v>71</v>
      </c>
      <c r="F63" s="21"/>
      <c r="G63" s="38"/>
      <c r="H63" s="22"/>
      <c r="I63" s="22"/>
      <c r="J63" s="22"/>
      <c r="K63" s="22"/>
      <c r="L63" s="22"/>
      <c r="M63" s="22"/>
      <c r="N63" s="22"/>
      <c r="O63" s="22"/>
      <c r="P63" s="22"/>
      <c r="Q63" s="22"/>
      <c r="R63" s="22"/>
      <c r="S63" s="22" t="n">
        <v>1729206</v>
      </c>
      <c r="T63" s="22" t="n">
        <v>470078</v>
      </c>
      <c r="U63" s="22" t="n">
        <v>-2555927</v>
      </c>
      <c r="V63" s="22"/>
      <c r="W63" s="21"/>
      <c r="X63" s="22" t="n">
        <f aca="false">SUM(F63:W63)</f>
        <v>-356643</v>
      </c>
      <c r="Z63" s="32"/>
    </row>
    <row r="64" customFormat="false" ht="12" hidden="false" customHeight="false" outlineLevel="0" collapsed="false">
      <c r="B64" s="31"/>
      <c r="C64" s="2"/>
      <c r="F64" s="21"/>
      <c r="G64" s="34"/>
      <c r="H64" s="21"/>
      <c r="I64" s="21"/>
      <c r="J64" s="21"/>
      <c r="K64" s="21"/>
      <c r="L64" s="21"/>
      <c r="M64" s="21"/>
      <c r="N64" s="21"/>
      <c r="O64" s="21"/>
      <c r="P64" s="21"/>
      <c r="Q64" s="21" t="n">
        <f aca="false">SUM(Q49:Q63)</f>
        <v>228824</v>
      </c>
      <c r="R64" s="21" t="n">
        <f aca="false">SUM(R49:R63)</f>
        <v>377320</v>
      </c>
      <c r="S64" s="21" t="n">
        <f aca="false">SUM(S48:S63)</f>
        <v>1730125</v>
      </c>
      <c r="T64" s="21" t="n">
        <f aca="false">SUM(T49:T63)</f>
        <v>-4150835</v>
      </c>
      <c r="U64" s="21" t="n">
        <f aca="false">SUM(U49:U63)</f>
        <v>-1788316</v>
      </c>
      <c r="V64" s="21"/>
      <c r="W64" s="21"/>
      <c r="X64" s="21" t="n">
        <f aca="false">SUM(X49:X63)</f>
        <v>-3602882</v>
      </c>
      <c r="Z64" s="32"/>
    </row>
    <row r="65" customFormat="false" ht="12" hidden="false" customHeight="false" outlineLevel="0" collapsed="false">
      <c r="B65" s="31"/>
      <c r="C65" s="2"/>
      <c r="F65" s="21"/>
      <c r="G65" s="34"/>
      <c r="H65" s="21"/>
      <c r="I65" s="21"/>
      <c r="J65" s="21"/>
      <c r="K65" s="21"/>
      <c r="L65" s="21"/>
      <c r="M65" s="21"/>
      <c r="N65" s="21"/>
      <c r="O65" s="21"/>
      <c r="P65" s="21"/>
      <c r="Q65" s="21"/>
      <c r="R65" s="21"/>
      <c r="S65" s="21"/>
      <c r="T65" s="21"/>
      <c r="U65" s="21"/>
      <c r="V65" s="21"/>
      <c r="W65" s="21"/>
      <c r="X65" s="21"/>
      <c r="Z65" s="32"/>
    </row>
    <row r="66" customFormat="false" ht="11.25" hidden="false" customHeight="false" outlineLevel="0" collapsed="false">
      <c r="C66" s="27" t="s">
        <v>72</v>
      </c>
      <c r="F66" s="21"/>
      <c r="H66" s="21"/>
      <c r="I66" s="21"/>
      <c r="J66" s="21"/>
      <c r="K66" s="21"/>
      <c r="L66" s="21"/>
      <c r="M66" s="21"/>
      <c r="N66" s="21"/>
      <c r="O66" s="21"/>
      <c r="P66" s="21"/>
      <c r="Q66" s="21"/>
      <c r="R66" s="21"/>
      <c r="S66" s="21"/>
      <c r="T66" s="21"/>
      <c r="U66" s="21"/>
      <c r="V66" s="21"/>
      <c r="W66" s="21"/>
      <c r="X66" s="21"/>
    </row>
    <row r="67" customFormat="false" ht="11.25" hidden="false" customHeight="false" outlineLevel="0" collapsed="false">
      <c r="A67" s="21"/>
      <c r="B67" s="21"/>
      <c r="C67" s="21" t="s">
        <v>74</v>
      </c>
      <c r="F67" s="22"/>
      <c r="G67" s="23"/>
      <c r="H67" s="22"/>
      <c r="I67" s="22"/>
      <c r="J67" s="22"/>
      <c r="K67" s="22"/>
      <c r="L67" s="22"/>
      <c r="M67" s="22"/>
      <c r="N67" s="22"/>
      <c r="O67" s="22" t="n">
        <v>337500</v>
      </c>
      <c r="P67" s="22"/>
      <c r="Q67" s="22"/>
      <c r="R67" s="22"/>
      <c r="S67" s="22"/>
      <c r="T67" s="22"/>
      <c r="U67" s="22"/>
      <c r="V67" s="22" t="n">
        <v>-3964283</v>
      </c>
      <c r="W67" s="21"/>
      <c r="X67" s="22" t="n">
        <f aca="false">SUM(F67:W67)</f>
        <v>-3626783</v>
      </c>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c r="II67" s="24"/>
      <c r="IJ67" s="24"/>
      <c r="IK67" s="24"/>
      <c r="IL67" s="24"/>
      <c r="IM67" s="24"/>
      <c r="IN67" s="24"/>
      <c r="IO67" s="24"/>
      <c r="IP67" s="24"/>
      <c r="IQ67" s="24"/>
      <c r="IR67" s="24"/>
      <c r="IS67" s="24"/>
      <c r="IT67" s="24"/>
      <c r="IU67" s="24"/>
      <c r="IV67" s="24"/>
      <c r="IW67" s="24"/>
    </row>
    <row r="68" customFormat="false" ht="11.25" hidden="false" customHeight="false" outlineLevel="0" collapsed="false">
      <c r="C68" s="1" t="s">
        <v>19</v>
      </c>
      <c r="F68" s="21"/>
      <c r="H68" s="21"/>
      <c r="I68" s="21"/>
      <c r="J68" s="21"/>
      <c r="K68" s="21"/>
      <c r="L68" s="21"/>
      <c r="M68" s="21"/>
      <c r="N68" s="21"/>
      <c r="O68" s="21" t="n">
        <f aca="false">SUM(O67)</f>
        <v>337500</v>
      </c>
      <c r="P68" s="21"/>
      <c r="Q68" s="21"/>
      <c r="R68" s="21"/>
      <c r="S68" s="21"/>
      <c r="T68" s="21"/>
      <c r="U68" s="21"/>
      <c r="V68" s="21" t="n">
        <f aca="false">SUM(V66:V67)</f>
        <v>-3964283</v>
      </c>
      <c r="W68" s="21"/>
      <c r="X68" s="21" t="n">
        <f aca="false">SUM(X66:X67)</f>
        <v>-3626783</v>
      </c>
    </row>
    <row r="69" customFormat="false" ht="11.25" hidden="false" customHeight="false" outlineLevel="0" collapsed="false">
      <c r="F69" s="21"/>
      <c r="H69" s="21"/>
      <c r="I69" s="21"/>
      <c r="J69" s="21"/>
      <c r="K69" s="21"/>
      <c r="L69" s="21"/>
      <c r="M69" s="21"/>
      <c r="N69" s="21"/>
      <c r="O69" s="21"/>
      <c r="P69" s="21"/>
      <c r="Q69" s="21"/>
      <c r="R69" s="21"/>
      <c r="S69" s="21"/>
      <c r="T69" s="21"/>
      <c r="U69" s="21"/>
      <c r="V69" s="21"/>
      <c r="W69" s="21"/>
      <c r="X69" s="21"/>
    </row>
    <row r="70" customFormat="false" ht="12" hidden="false" customHeight="false" outlineLevel="0" collapsed="false">
      <c r="B70" s="20" t="s">
        <v>75</v>
      </c>
      <c r="C70" s="27"/>
      <c r="F70" s="21"/>
      <c r="H70" s="21"/>
      <c r="I70" s="21"/>
      <c r="J70" s="21"/>
      <c r="K70" s="21"/>
      <c r="L70" s="21"/>
      <c r="M70" s="21"/>
      <c r="N70" s="21"/>
      <c r="O70" s="21"/>
      <c r="P70" s="21"/>
      <c r="Q70" s="21"/>
      <c r="R70" s="21"/>
      <c r="S70" s="21"/>
      <c r="T70" s="21"/>
      <c r="U70" s="21"/>
      <c r="V70" s="21"/>
      <c r="W70" s="21"/>
      <c r="X70" s="21"/>
    </row>
    <row r="71" customFormat="false" ht="11.25" hidden="false" customHeight="false" outlineLevel="0" collapsed="false">
      <c r="C71" s="27" t="s">
        <v>40</v>
      </c>
      <c r="F71" s="21"/>
      <c r="H71" s="21"/>
      <c r="I71" s="21"/>
      <c r="J71" s="21"/>
      <c r="K71" s="21"/>
      <c r="L71" s="21"/>
      <c r="M71" s="21"/>
      <c r="N71" s="21"/>
      <c r="O71" s="21"/>
      <c r="P71" s="21"/>
      <c r="Q71" s="21"/>
      <c r="R71" s="21"/>
      <c r="S71" s="21"/>
      <c r="T71" s="21"/>
      <c r="U71" s="21"/>
      <c r="V71" s="21"/>
      <c r="W71" s="21"/>
      <c r="X71" s="21"/>
    </row>
    <row r="72" customFormat="false" ht="11.25" hidden="false" customHeight="false" outlineLevel="0" collapsed="false">
      <c r="C72" s="1" t="s">
        <v>77</v>
      </c>
      <c r="F72" s="21"/>
      <c r="G72" s="23"/>
      <c r="H72" s="22"/>
      <c r="I72" s="22"/>
      <c r="J72" s="22"/>
      <c r="K72" s="22"/>
      <c r="L72" s="22"/>
      <c r="M72" s="22"/>
      <c r="N72" s="22"/>
      <c r="O72" s="22"/>
      <c r="P72" s="22"/>
      <c r="Q72" s="22"/>
      <c r="R72" s="22"/>
      <c r="S72" s="22" t="n">
        <f aca="false">(-78953+47035)*5.786</f>
        <v>-184677.548</v>
      </c>
      <c r="T72" s="22"/>
      <c r="U72" s="22"/>
      <c r="V72" s="22"/>
      <c r="W72" s="21"/>
      <c r="X72" s="22" t="n">
        <f aca="false">SUM(F72:W72)</f>
        <v>-184677.548</v>
      </c>
    </row>
    <row r="73" customFormat="false" ht="11.25" hidden="false" customHeight="false" outlineLevel="0" collapsed="false">
      <c r="C73" s="27"/>
      <c r="F73" s="21"/>
      <c r="H73" s="21"/>
      <c r="I73" s="21"/>
      <c r="J73" s="21"/>
      <c r="K73" s="21"/>
      <c r="L73" s="21"/>
      <c r="M73" s="21"/>
      <c r="N73" s="21"/>
      <c r="O73" s="21"/>
      <c r="P73" s="21"/>
      <c r="Q73" s="21"/>
      <c r="R73" s="21"/>
      <c r="S73" s="21" t="n">
        <f aca="false">SUM(S72)</f>
        <v>-184677.548</v>
      </c>
      <c r="T73" s="21"/>
      <c r="U73" s="21"/>
      <c r="V73" s="21"/>
      <c r="W73" s="21"/>
      <c r="X73" s="21" t="n">
        <f aca="false">SUM(X72)</f>
        <v>-184677.548</v>
      </c>
    </row>
    <row r="74" customFormat="false" ht="11.25" hidden="false" customHeight="false" outlineLevel="0" collapsed="false">
      <c r="C74" s="27"/>
      <c r="F74" s="21"/>
      <c r="H74" s="21"/>
      <c r="I74" s="21"/>
      <c r="J74" s="21"/>
      <c r="K74" s="21"/>
      <c r="L74" s="21"/>
      <c r="M74" s="21"/>
      <c r="N74" s="21"/>
      <c r="O74" s="21"/>
      <c r="P74" s="21"/>
      <c r="Q74" s="21"/>
      <c r="R74" s="21"/>
      <c r="S74" s="21"/>
      <c r="T74" s="21"/>
      <c r="U74" s="21"/>
      <c r="V74" s="21"/>
      <c r="W74" s="21"/>
      <c r="X74" s="21"/>
    </row>
    <row r="75" customFormat="false" ht="11.25" hidden="false" customHeight="false" outlineLevel="0" collapsed="false">
      <c r="B75" s="31"/>
      <c r="C75" s="27" t="s">
        <v>55</v>
      </c>
      <c r="F75" s="21"/>
      <c r="H75" s="21"/>
      <c r="I75" s="21"/>
      <c r="J75" s="21"/>
      <c r="K75" s="21"/>
      <c r="L75" s="21"/>
      <c r="M75" s="21"/>
      <c r="N75" s="21"/>
      <c r="O75" s="21"/>
      <c r="P75" s="21"/>
      <c r="Q75" s="21"/>
      <c r="R75" s="21"/>
      <c r="S75" s="21"/>
      <c r="T75" s="21"/>
      <c r="U75" s="21"/>
      <c r="V75" s="21"/>
      <c r="W75" s="21"/>
      <c r="X75" s="21"/>
    </row>
    <row r="76" customFormat="false" ht="11.25" hidden="true" customHeight="false" outlineLevel="0" collapsed="false">
      <c r="B76" s="31"/>
      <c r="C76" s="21" t="s">
        <v>70</v>
      </c>
      <c r="F76" s="21"/>
      <c r="H76" s="21"/>
      <c r="I76" s="21"/>
      <c r="J76" s="21"/>
      <c r="K76" s="21"/>
      <c r="L76" s="21"/>
      <c r="M76" s="21"/>
      <c r="N76" s="21"/>
      <c r="O76" s="21"/>
      <c r="P76" s="21"/>
      <c r="Q76" s="21"/>
      <c r="R76" s="21"/>
      <c r="S76" s="21"/>
      <c r="T76" s="21"/>
      <c r="U76" s="21"/>
      <c r="V76" s="21"/>
      <c r="W76" s="21"/>
      <c r="X76" s="21" t="n">
        <f aca="false">SUM(G76:W76)</f>
        <v>0</v>
      </c>
    </row>
    <row r="77" customFormat="false" ht="0.75" hidden="true" customHeight="true" outlineLevel="0" collapsed="false">
      <c r="B77" s="31"/>
      <c r="C77" s="21" t="s">
        <v>78</v>
      </c>
      <c r="F77" s="21"/>
      <c r="H77" s="21"/>
      <c r="I77" s="21"/>
      <c r="J77" s="21"/>
      <c r="K77" s="21"/>
      <c r="L77" s="21"/>
      <c r="M77" s="21"/>
      <c r="N77" s="21"/>
      <c r="O77" s="21"/>
      <c r="P77" s="21"/>
      <c r="Q77" s="21"/>
      <c r="R77" s="21"/>
      <c r="S77" s="21"/>
      <c r="T77" s="21"/>
      <c r="U77" s="21"/>
      <c r="V77" s="21"/>
      <c r="W77" s="21"/>
      <c r="X77" s="21" t="n">
        <f aca="false">SUM(G77:W77)</f>
        <v>0</v>
      </c>
    </row>
    <row r="78" customFormat="false" ht="11.25" hidden="true" customHeight="false" outlineLevel="0" collapsed="false">
      <c r="B78" s="31"/>
      <c r="C78" s="21" t="s">
        <v>79</v>
      </c>
      <c r="F78" s="21"/>
      <c r="H78" s="21"/>
      <c r="I78" s="21"/>
      <c r="J78" s="21"/>
      <c r="K78" s="21"/>
      <c r="L78" s="21"/>
      <c r="M78" s="21"/>
      <c r="N78" s="21"/>
      <c r="O78" s="21"/>
      <c r="P78" s="21"/>
      <c r="Q78" s="21"/>
      <c r="R78" s="21"/>
      <c r="S78" s="21"/>
      <c r="T78" s="21"/>
      <c r="U78" s="21"/>
      <c r="V78" s="21"/>
      <c r="W78" s="21"/>
      <c r="X78" s="21" t="n">
        <f aca="false">SUM(G78:W78)</f>
        <v>0</v>
      </c>
    </row>
    <row r="79" customFormat="false" ht="11.25" hidden="true" customHeight="false" outlineLevel="0" collapsed="false">
      <c r="B79" s="31"/>
      <c r="C79" s="21" t="s">
        <v>80</v>
      </c>
      <c r="F79" s="21"/>
      <c r="H79" s="21"/>
      <c r="I79" s="21"/>
      <c r="J79" s="21"/>
      <c r="K79" s="21"/>
      <c r="L79" s="21"/>
      <c r="M79" s="21"/>
      <c r="N79" s="21"/>
      <c r="O79" s="21"/>
      <c r="P79" s="21"/>
      <c r="Q79" s="21"/>
      <c r="R79" s="21"/>
      <c r="S79" s="21"/>
      <c r="T79" s="21"/>
      <c r="U79" s="21"/>
      <c r="V79" s="21"/>
      <c r="W79" s="21"/>
      <c r="X79" s="21" t="n">
        <f aca="false">SUM(G79:W79)</f>
        <v>0</v>
      </c>
    </row>
    <row r="80" customFormat="false" ht="11.25" hidden="false" customHeight="false" outlineLevel="0" collapsed="false">
      <c r="B80" s="31"/>
      <c r="C80" s="21" t="s">
        <v>81</v>
      </c>
      <c r="F80" s="21"/>
      <c r="H80" s="21"/>
      <c r="I80" s="21"/>
      <c r="J80" s="21"/>
      <c r="K80" s="21"/>
      <c r="L80" s="21"/>
      <c r="M80" s="21"/>
      <c r="N80" s="21"/>
      <c r="O80" s="21"/>
      <c r="P80" s="21"/>
      <c r="Q80" s="21"/>
      <c r="R80" s="21"/>
      <c r="S80" s="21"/>
      <c r="T80" s="21" t="n">
        <v>-14243</v>
      </c>
      <c r="U80" s="21"/>
      <c r="V80" s="21"/>
      <c r="W80" s="21"/>
      <c r="X80" s="21" t="n">
        <f aca="false">SUM(F80:W80)</f>
        <v>-14243</v>
      </c>
    </row>
    <row r="81" customFormat="false" ht="11.25" hidden="false" customHeight="false" outlineLevel="0" collapsed="false">
      <c r="B81" s="31"/>
      <c r="C81" s="21" t="s">
        <v>82</v>
      </c>
      <c r="F81" s="21"/>
      <c r="H81" s="21"/>
      <c r="I81" s="21"/>
      <c r="J81" s="21"/>
      <c r="K81" s="21"/>
      <c r="L81" s="21"/>
      <c r="M81" s="21"/>
      <c r="N81" s="21"/>
      <c r="O81" s="21"/>
      <c r="P81" s="21"/>
      <c r="Q81" s="21"/>
      <c r="R81" s="21"/>
      <c r="S81" s="21"/>
      <c r="T81" s="21" t="n">
        <v>-4130</v>
      </c>
      <c r="U81" s="21"/>
      <c r="V81" s="21"/>
      <c r="W81" s="21"/>
      <c r="X81" s="21" t="n">
        <f aca="false">SUM(F81:W81)</f>
        <v>-4130</v>
      </c>
    </row>
    <row r="82" customFormat="false" ht="11.25" hidden="false" customHeight="false" outlineLevel="0" collapsed="false">
      <c r="B82" s="31"/>
      <c r="C82" s="21" t="s">
        <v>83</v>
      </c>
      <c r="F82" s="21"/>
      <c r="H82" s="21"/>
      <c r="I82" s="21"/>
      <c r="J82" s="21"/>
      <c r="K82" s="21"/>
      <c r="L82" s="21"/>
      <c r="M82" s="21"/>
      <c r="N82" s="21"/>
      <c r="O82" s="21"/>
      <c r="P82" s="21"/>
      <c r="Q82" s="21"/>
      <c r="R82" s="21"/>
      <c r="S82" s="21"/>
      <c r="T82" s="21"/>
      <c r="U82" s="21"/>
      <c r="V82" s="21"/>
      <c r="W82" s="21"/>
      <c r="X82" s="21" t="n">
        <f aca="false">SUM(F82:W82)</f>
        <v>0</v>
      </c>
    </row>
    <row r="83" customFormat="false" ht="11.25" hidden="false" customHeight="false" outlineLevel="0" collapsed="false">
      <c r="B83" s="31"/>
      <c r="C83" s="21" t="s">
        <v>84</v>
      </c>
      <c r="F83" s="21"/>
      <c r="H83" s="21"/>
      <c r="I83" s="21"/>
      <c r="J83" s="21"/>
      <c r="K83" s="21"/>
      <c r="L83" s="21"/>
      <c r="M83" s="21"/>
      <c r="N83" s="21"/>
      <c r="O83" s="21"/>
      <c r="P83" s="21"/>
      <c r="Q83" s="21"/>
      <c r="R83" s="21"/>
      <c r="S83" s="21"/>
      <c r="T83" s="21" t="n">
        <v>-997500</v>
      </c>
      <c r="U83" s="21"/>
      <c r="V83" s="21"/>
      <c r="W83" s="21"/>
      <c r="X83" s="21" t="n">
        <f aca="false">SUM(F83:W83)</f>
        <v>-997500</v>
      </c>
    </row>
    <row r="84" customFormat="false" ht="11.25" hidden="false" customHeight="false" outlineLevel="0" collapsed="false">
      <c r="B84" s="31"/>
      <c r="C84" s="33" t="s">
        <v>85</v>
      </c>
      <c r="F84" s="21"/>
      <c r="I84" s="21"/>
      <c r="J84" s="21"/>
      <c r="K84" s="21"/>
      <c r="L84" s="21"/>
      <c r="M84" s="21"/>
      <c r="N84" s="21"/>
      <c r="O84" s="21"/>
      <c r="P84" s="21"/>
      <c r="Q84" s="21"/>
      <c r="R84" s="21"/>
      <c r="S84" s="21"/>
      <c r="T84" s="21"/>
      <c r="U84" s="33" t="n">
        <v>542022</v>
      </c>
      <c r="V84" s="21"/>
      <c r="W84" s="21"/>
      <c r="X84" s="21" t="n">
        <f aca="false">SUM(F84:W84)</f>
        <v>542022</v>
      </c>
    </row>
    <row r="85" customFormat="false" ht="11.25" hidden="false" customHeight="false" outlineLevel="0" collapsed="false">
      <c r="B85" s="31"/>
      <c r="C85" s="21" t="s">
        <v>86</v>
      </c>
      <c r="F85" s="22"/>
      <c r="G85" s="23"/>
      <c r="H85" s="22"/>
      <c r="I85" s="22"/>
      <c r="J85" s="22"/>
      <c r="K85" s="22"/>
      <c r="L85" s="22"/>
      <c r="M85" s="22"/>
      <c r="N85" s="22"/>
      <c r="O85" s="22"/>
      <c r="P85" s="22"/>
      <c r="Q85" s="22"/>
      <c r="R85" s="22"/>
      <c r="S85" s="22"/>
      <c r="T85" s="22"/>
      <c r="U85" s="22"/>
      <c r="V85" s="22"/>
      <c r="W85" s="21"/>
      <c r="X85" s="22" t="n">
        <f aca="false">SUM(F85:W85)</f>
        <v>0</v>
      </c>
    </row>
    <row r="86" customFormat="false" ht="11.25" hidden="false" customHeight="false" outlineLevel="0" collapsed="false">
      <c r="C86" s="1" t="s">
        <v>19</v>
      </c>
      <c r="F86" s="21"/>
      <c r="G86" s="21"/>
      <c r="H86" s="21"/>
      <c r="I86" s="21"/>
      <c r="J86" s="21"/>
      <c r="K86" s="21"/>
      <c r="L86" s="21"/>
      <c r="M86" s="21"/>
      <c r="N86" s="21"/>
      <c r="O86" s="21"/>
      <c r="P86" s="21"/>
      <c r="Q86" s="21"/>
      <c r="R86" s="21"/>
      <c r="S86" s="21"/>
      <c r="T86" s="21" t="n">
        <f aca="false">SUM(T80:T85)</f>
        <v>-1015873</v>
      </c>
      <c r="U86" s="21" t="n">
        <f aca="false">SUM(U80:U85)</f>
        <v>542022</v>
      </c>
      <c r="V86" s="21"/>
      <c r="W86" s="21"/>
      <c r="X86" s="21" t="n">
        <f aca="false">SUM(X76:X85)</f>
        <v>-473851</v>
      </c>
    </row>
    <row r="87" customFormat="false" ht="11.25" hidden="false" customHeight="false" outlineLevel="0" collapsed="false">
      <c r="N87" s="41"/>
      <c r="O87" s="41"/>
      <c r="P87" s="41"/>
      <c r="Q87" s="41"/>
      <c r="R87" s="41"/>
      <c r="S87" s="41"/>
      <c r="T87" s="41"/>
      <c r="U87" s="41"/>
      <c r="V87" s="41"/>
      <c r="W87" s="41"/>
      <c r="X87" s="41"/>
    </row>
    <row r="88" customFormat="false" ht="19.5" hidden="false" customHeight="true" outlineLevel="0" collapsed="false">
      <c r="A88" s="15" t="s">
        <v>87</v>
      </c>
      <c r="D88" s="15"/>
      <c r="F88" s="42" t="n">
        <f aca="false">+F13+F27+F40+F47+F68+F86+F26+F27</f>
        <v>0</v>
      </c>
      <c r="G88" s="42" t="n">
        <f aca="false">G13+G17+G26+G40+G47+G64+G68+G73+G86</f>
        <v>-23008</v>
      </c>
      <c r="H88" s="42" t="n">
        <f aca="false">H13+H17+H26+H40+H47+H64+H68+H73+H86</f>
        <v>-1008</v>
      </c>
      <c r="I88" s="42" t="n">
        <f aca="false">I13+I17+I26+I40+I47+I64+I68+I73+I86</f>
        <v>-2954</v>
      </c>
      <c r="J88" s="42" t="n">
        <f aca="false">J13+J17+J26+J40+J47+J64+J68+J73+J86</f>
        <v>-4769</v>
      </c>
      <c r="K88" s="42" t="n">
        <f aca="false">K13+K17+K26+K40+K47+K64+K68+K73+K86</f>
        <v>-4326</v>
      </c>
      <c r="L88" s="42" t="n">
        <f aca="false">L13+L17+L26+L40+L47+L64+L68+L73+L86</f>
        <v>-6206</v>
      </c>
      <c r="M88" s="42" t="n">
        <f aca="false">M13+M17+M26+M40+M47+M64+M68+M73+M86</f>
        <v>-4138</v>
      </c>
      <c r="N88" s="42" t="n">
        <f aca="false">N13+N17+N26+N40+N47+N64+N68+N73+N86</f>
        <v>1157</v>
      </c>
      <c r="O88" s="42" t="n">
        <f aca="false">O13+O17+O26+O40+O47+O64+O68+O73+O86</f>
        <v>374261</v>
      </c>
      <c r="P88" s="42" t="n">
        <f aca="false">P13+P17+P26+P40+P47+P64+P68+P73+P86</f>
        <v>923</v>
      </c>
      <c r="Q88" s="42" t="n">
        <f aca="false">Q13+Q17+Q26+Q40+Q47+Q64+Q68+Q73+Q86</f>
        <v>1023375.6923</v>
      </c>
      <c r="R88" s="42" t="n">
        <f aca="false">R13+R17+R26+R40+R47+R64+R68+R73+R86</f>
        <v>2551177.48</v>
      </c>
      <c r="S88" s="42" t="n">
        <f aca="false">S13+S17+S26+S40+S47+S64+S68+S73+S86</f>
        <v>6460822.482</v>
      </c>
      <c r="T88" s="42" t="n">
        <f aca="false">T13+T17+T26+T40+T47+T64+T68+T73+T86</f>
        <v>-3298774.06</v>
      </c>
      <c r="U88" s="42" t="n">
        <f aca="false">U13+U17+U26+U40+U47+U64+U68+U73+U86</f>
        <v>757727</v>
      </c>
      <c r="V88" s="42" t="n">
        <f aca="false">V13+V17+V26+V40+V47+V64+V68+V73+V86</f>
        <v>-3964283</v>
      </c>
      <c r="W88" s="15"/>
      <c r="X88" s="42" t="n">
        <f aca="false">+X13+X27+X40+X47+X68+X86+X26+X27+X17+X64++X73+X69</f>
        <v>3859977.5943</v>
      </c>
      <c r="Y88" s="43" t="n">
        <f aca="false">X13+X17+X26+X40+X47+X64+X68+X73+X86</f>
        <v>3859977.5943</v>
      </c>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row>
    <row r="89" customFormat="false" ht="12" hidden="false" customHeight="false" outlineLevel="0" collapsed="false">
      <c r="D89" s="15"/>
      <c r="E89" s="15"/>
      <c r="F89" s="15"/>
      <c r="G89" s="15"/>
      <c r="H89" s="15"/>
      <c r="I89" s="15"/>
      <c r="J89" s="15"/>
      <c r="K89" s="15"/>
      <c r="L89" s="15"/>
      <c r="M89" s="15"/>
      <c r="N89" s="15"/>
      <c r="O89" s="15"/>
      <c r="P89" s="15"/>
      <c r="Q89" s="15"/>
      <c r="R89" s="15"/>
      <c r="S89" s="15"/>
      <c r="T89" s="15"/>
      <c r="U89" s="15"/>
      <c r="V89" s="15"/>
      <c r="W89" s="45"/>
      <c r="X89" s="43"/>
      <c r="Y89" s="43"/>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c r="DE89" s="44"/>
      <c r="DF89" s="44"/>
      <c r="DG89" s="44"/>
      <c r="DH89" s="44"/>
      <c r="DI89" s="44"/>
      <c r="DJ89" s="44"/>
      <c r="DK89" s="44"/>
      <c r="DL89" s="44"/>
      <c r="DM89" s="44"/>
      <c r="DN89" s="44"/>
      <c r="DO89" s="44"/>
      <c r="DP89" s="44"/>
      <c r="DQ89" s="44"/>
      <c r="DR89" s="44"/>
      <c r="DS89" s="44"/>
      <c r="DT89" s="44"/>
      <c r="DU89" s="44"/>
      <c r="DV89" s="44"/>
      <c r="DW89" s="44"/>
      <c r="DX89" s="44"/>
      <c r="DY89" s="44"/>
      <c r="DZ89" s="44"/>
      <c r="EA89" s="44"/>
      <c r="EB89" s="44"/>
      <c r="EC89" s="44"/>
      <c r="ED89" s="44"/>
      <c r="EE89" s="44"/>
      <c r="EF89" s="44"/>
      <c r="EG89" s="44"/>
      <c r="EH89" s="44"/>
      <c r="EI89" s="44"/>
      <c r="EJ89" s="44"/>
      <c r="EK89" s="44"/>
      <c r="EL89" s="44"/>
      <c r="EM89" s="44"/>
      <c r="EN89" s="44"/>
      <c r="EO89" s="44"/>
      <c r="EP89" s="44"/>
      <c r="EQ89" s="44"/>
      <c r="ER89" s="44"/>
      <c r="ES89" s="44"/>
      <c r="ET89" s="44"/>
      <c r="EU89" s="44"/>
      <c r="EV89" s="44"/>
      <c r="EW89" s="44"/>
      <c r="EX89" s="44"/>
      <c r="EY89" s="44"/>
      <c r="EZ89" s="44"/>
      <c r="FA89" s="44"/>
      <c r="FB89" s="44"/>
      <c r="FC89" s="44"/>
      <c r="FD89" s="44"/>
      <c r="FE89" s="44"/>
      <c r="FF89" s="44"/>
      <c r="FG89" s="44"/>
      <c r="FH89" s="44"/>
      <c r="FI89" s="44"/>
      <c r="FJ89" s="44"/>
      <c r="FK89" s="44"/>
      <c r="FL89" s="44"/>
      <c r="FM89" s="44"/>
      <c r="FN89" s="44"/>
      <c r="FO89" s="44"/>
      <c r="FP89" s="44"/>
      <c r="FQ89" s="44"/>
      <c r="FR89" s="44"/>
      <c r="FS89" s="44"/>
      <c r="FT89" s="44"/>
      <c r="FU89" s="44"/>
      <c r="FV89" s="44"/>
      <c r="FW89" s="44"/>
      <c r="FX89" s="44"/>
      <c r="FY89" s="44"/>
      <c r="FZ89" s="44"/>
      <c r="GA89" s="44"/>
      <c r="GB89" s="44"/>
      <c r="GC89" s="44"/>
      <c r="GD89" s="44"/>
      <c r="GE89" s="44"/>
      <c r="GF89" s="44"/>
      <c r="GG89" s="44"/>
      <c r="GH89" s="44"/>
      <c r="GI89" s="44"/>
      <c r="GJ89" s="44"/>
      <c r="GK89" s="44"/>
      <c r="GL89" s="44"/>
      <c r="GM89" s="44"/>
      <c r="GN89" s="44"/>
      <c r="GO89" s="44"/>
      <c r="GP89" s="44"/>
      <c r="GQ89" s="44"/>
      <c r="GR89" s="44"/>
      <c r="GS89" s="44"/>
      <c r="GT89" s="44"/>
      <c r="GU89" s="44"/>
      <c r="GV89" s="44"/>
      <c r="GW89" s="44"/>
      <c r="GX89" s="44"/>
      <c r="GY89" s="44"/>
      <c r="GZ89" s="44"/>
      <c r="HA89" s="44"/>
      <c r="HB89" s="44"/>
      <c r="HC89" s="44"/>
      <c r="HD89" s="44"/>
      <c r="HE89" s="44"/>
      <c r="HF89" s="44"/>
      <c r="HG89" s="44"/>
      <c r="HH89" s="44"/>
      <c r="HI89" s="44"/>
      <c r="HJ89" s="44"/>
      <c r="HK89" s="44"/>
      <c r="HL89" s="44"/>
      <c r="HM89" s="44"/>
      <c r="HN89" s="44"/>
      <c r="HO89" s="44"/>
      <c r="HP89" s="44"/>
      <c r="HQ89" s="44"/>
      <c r="HR89" s="44"/>
      <c r="HS89" s="44"/>
      <c r="HT89" s="44"/>
      <c r="HU89" s="44"/>
      <c r="HV89" s="44"/>
      <c r="HW89" s="44"/>
      <c r="HX89" s="44"/>
      <c r="HY89" s="44"/>
      <c r="HZ89" s="44"/>
      <c r="IA89" s="44"/>
      <c r="IB89" s="44"/>
      <c r="IC89" s="44"/>
      <c r="ID89" s="44"/>
      <c r="IE89" s="44"/>
      <c r="IF89" s="44"/>
      <c r="IG89" s="44"/>
      <c r="IH89" s="44"/>
      <c r="II89" s="44"/>
      <c r="IJ89" s="44"/>
      <c r="IK89" s="44"/>
      <c r="IL89" s="44"/>
      <c r="IM89" s="44"/>
      <c r="IN89" s="44"/>
      <c r="IO89" s="44"/>
      <c r="IP89" s="44"/>
      <c r="IQ89" s="44"/>
      <c r="IR89" s="44"/>
      <c r="IS89" s="44"/>
      <c r="IT89" s="44"/>
      <c r="IU89" s="44"/>
      <c r="IV89" s="44"/>
      <c r="IW89" s="44"/>
    </row>
    <row r="90" customFormat="false" ht="11.25" hidden="false" customHeight="false" outlineLevel="0" collapsed="false">
      <c r="A90" s="15" t="s">
        <v>88</v>
      </c>
      <c r="D90" s="15"/>
      <c r="E90" s="15"/>
      <c r="F90" s="15" t="n">
        <f aca="false">+F8-F88</f>
        <v>0</v>
      </c>
      <c r="G90" s="15" t="n">
        <f aca="false">+G8-G88</f>
        <v>0</v>
      </c>
      <c r="H90" s="15" t="n">
        <f aca="false">+H8-H88</f>
        <v>0</v>
      </c>
      <c r="I90" s="15" t="n">
        <f aca="false">+I8-I88</f>
        <v>0</v>
      </c>
      <c r="J90" s="15" t="n">
        <f aca="false">+J8-J88</f>
        <v>0</v>
      </c>
      <c r="K90" s="15" t="n">
        <f aca="false">+K8-K88</f>
        <v>0</v>
      </c>
      <c r="L90" s="15" t="n">
        <f aca="false">+L8-L88</f>
        <v>0</v>
      </c>
      <c r="M90" s="15" t="n">
        <f aca="false">+M8-M88</f>
        <v>0</v>
      </c>
      <c r="N90" s="15" t="n">
        <f aca="false">+N8-N88</f>
        <v>0</v>
      </c>
      <c r="O90" s="15" t="n">
        <f aca="false">+O8-O88</f>
        <v>0</v>
      </c>
      <c r="P90" s="15" t="n">
        <f aca="false">+P8-P88</f>
        <v>0</v>
      </c>
      <c r="Q90" s="15" t="n">
        <f aca="false">+Q8-Q88</f>
        <v>118022.3077</v>
      </c>
      <c r="R90" s="15" t="n">
        <f aca="false">+R8-R88</f>
        <v>-86461.48</v>
      </c>
      <c r="S90" s="15" t="n">
        <f aca="false">+S8-S88</f>
        <v>-59006.4819999998</v>
      </c>
      <c r="T90" s="15" t="n">
        <f aca="false">+T8-T88</f>
        <v>-3523.93999999994</v>
      </c>
      <c r="U90" s="15" t="n">
        <f aca="false">+U8-U88</f>
        <v>19021</v>
      </c>
      <c r="V90" s="15" t="n">
        <f aca="false">+V8-V88</f>
        <v>0</v>
      </c>
      <c r="W90" s="1"/>
      <c r="X90" s="1" t="n">
        <f aca="false">+X8-X88</f>
        <v>-11948.5942999986</v>
      </c>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c r="ET90" s="44"/>
      <c r="EU90" s="44"/>
      <c r="EV90" s="44"/>
      <c r="EW90" s="44"/>
      <c r="EX90" s="44"/>
      <c r="EY90" s="44"/>
      <c r="EZ90" s="44"/>
      <c r="FA90" s="44"/>
      <c r="FB90" s="44"/>
      <c r="FC90" s="44"/>
      <c r="FD90" s="44"/>
      <c r="FE90" s="44"/>
      <c r="FF90" s="44"/>
      <c r="FG90" s="44"/>
      <c r="FH90" s="44"/>
      <c r="FI90" s="44"/>
      <c r="FJ90" s="44"/>
      <c r="FK90" s="44"/>
      <c r="FL90" s="44"/>
      <c r="FM90" s="44"/>
      <c r="FN90" s="44"/>
      <c r="FO90" s="44"/>
      <c r="FP90" s="44"/>
      <c r="FQ90" s="44"/>
      <c r="FR90" s="44"/>
      <c r="FS90" s="44"/>
      <c r="FT90" s="44"/>
      <c r="FU90" s="44"/>
      <c r="FV90" s="44"/>
      <c r="FW90" s="44"/>
      <c r="FX90" s="44"/>
      <c r="FY90" s="44"/>
      <c r="FZ90" s="44"/>
      <c r="GA90" s="44"/>
      <c r="GB90" s="44"/>
      <c r="GC90" s="44"/>
      <c r="GD90" s="44"/>
      <c r="GE90" s="44"/>
      <c r="GF90" s="44"/>
      <c r="GG90" s="44"/>
      <c r="GH90" s="44"/>
      <c r="GI90" s="44"/>
      <c r="GJ90" s="44"/>
      <c r="GK90" s="44"/>
      <c r="GL90" s="44"/>
      <c r="GM90" s="44"/>
      <c r="GN90" s="44"/>
      <c r="GO90" s="44"/>
      <c r="GP90" s="44"/>
      <c r="GQ90" s="44"/>
      <c r="GR90" s="44"/>
      <c r="GS90" s="44"/>
      <c r="GT90" s="44"/>
      <c r="GU90" s="44"/>
      <c r="GV90" s="44"/>
      <c r="GW90" s="44"/>
      <c r="GX90" s="44"/>
      <c r="GY90" s="44"/>
      <c r="GZ90" s="44"/>
      <c r="HA90" s="44"/>
      <c r="HB90" s="44"/>
      <c r="HC90" s="44"/>
      <c r="HD90" s="44"/>
      <c r="HE90" s="44"/>
      <c r="HF90" s="44"/>
      <c r="HG90" s="44"/>
      <c r="HH90" s="44"/>
      <c r="HI90" s="44"/>
      <c r="HJ90" s="44"/>
      <c r="HK90" s="44"/>
      <c r="HL90" s="44"/>
      <c r="HM90" s="44"/>
      <c r="HN90" s="44"/>
      <c r="HO90" s="44"/>
      <c r="HP90" s="44"/>
      <c r="HQ90" s="44"/>
      <c r="HR90" s="44"/>
      <c r="HS90" s="44"/>
      <c r="HT90" s="44"/>
      <c r="HU90" s="44"/>
      <c r="HV90" s="44"/>
      <c r="HW90" s="44"/>
      <c r="HX90" s="44"/>
      <c r="HY90" s="44"/>
      <c r="HZ90" s="44"/>
      <c r="IA90" s="44"/>
      <c r="IB90" s="44"/>
      <c r="IC90" s="44"/>
      <c r="ID90" s="44"/>
      <c r="IE90" s="44"/>
      <c r="IF90" s="44"/>
      <c r="IG90" s="44"/>
      <c r="IH90" s="44"/>
      <c r="II90" s="44"/>
      <c r="IJ90" s="44"/>
      <c r="IK90" s="44"/>
      <c r="IL90" s="44"/>
      <c r="IM90" s="44"/>
      <c r="IN90" s="44"/>
      <c r="IO90" s="44"/>
      <c r="IP90" s="44"/>
      <c r="IQ90" s="44"/>
      <c r="IR90" s="44"/>
      <c r="IS90" s="44"/>
      <c r="IT90" s="44"/>
      <c r="IU90" s="44"/>
      <c r="IV90" s="44"/>
      <c r="IW90" s="44"/>
    </row>
    <row r="91" customFormat="false" ht="11.25" hidden="false" customHeight="false" outlineLevel="0" collapsed="false">
      <c r="W91" s="28"/>
    </row>
    <row r="92" customFormat="false" ht="12.75" hidden="false" customHeight="true" outlineLevel="0" collapsed="false">
      <c r="O92" s="46"/>
      <c r="P92" s="46"/>
      <c r="Q92" s="46"/>
      <c r="R92" s="46"/>
      <c r="S92" s="46"/>
      <c r="T92" s="46"/>
      <c r="U92" s="46"/>
      <c r="V92" s="46"/>
      <c r="W92" s="28"/>
    </row>
    <row r="93" customFormat="false" ht="11.25" hidden="false" customHeight="false" outlineLevel="0" collapsed="false">
      <c r="W93" s="28"/>
    </row>
    <row r="94" customFormat="false" ht="11.25" hidden="false" customHeight="false" outlineLevel="0" collapsed="false">
      <c r="W94" s="28"/>
    </row>
    <row r="95" customFormat="false" ht="11.25" hidden="false" customHeight="false" outlineLevel="0" collapsed="false">
      <c r="W95" s="28"/>
    </row>
    <row r="96" customFormat="false" ht="11.25" hidden="false" customHeight="false" outlineLevel="0" collapsed="false">
      <c r="W96" s="28"/>
    </row>
    <row r="97" customFormat="false" ht="11.25" hidden="false" customHeight="false" outlineLevel="0" collapsed="false">
      <c r="W97" s="28"/>
    </row>
    <row r="98" customFormat="false" ht="11.25" hidden="false" customHeight="false" outlineLevel="0" collapsed="false">
      <c r="W98" s="28"/>
    </row>
    <row r="99" customFormat="false" ht="11.25" hidden="false" customHeight="false" outlineLevel="0" collapsed="false">
      <c r="W99" s="28"/>
    </row>
    <row r="100" customFormat="false" ht="11.25" hidden="false" customHeight="false" outlineLevel="0" collapsed="false">
      <c r="W100" s="28"/>
    </row>
    <row r="101" customFormat="false" ht="11.25" hidden="false" customHeight="false" outlineLevel="0" collapsed="false">
      <c r="W101" s="28"/>
    </row>
    <row r="102" customFormat="false" ht="11.25" hidden="false" customHeight="false" outlineLevel="0" collapsed="false">
      <c r="W102" s="28"/>
    </row>
    <row r="103" customFormat="false" ht="11.25" hidden="false" customHeight="false" outlineLevel="0" collapsed="false">
      <c r="W103" s="28"/>
    </row>
    <row r="104" customFormat="false" ht="11.25" hidden="false" customHeight="false" outlineLevel="0" collapsed="false">
      <c r="W104" s="28"/>
    </row>
    <row r="105" customFormat="false" ht="11.25" hidden="false" customHeight="false" outlineLevel="0" collapsed="false">
      <c r="W105" s="28"/>
    </row>
    <row r="106" customFormat="false" ht="11.25" hidden="false" customHeight="false" outlineLevel="0" collapsed="false">
      <c r="W106" s="28"/>
    </row>
    <row r="107" customFormat="false" ht="11.25" hidden="false" customHeight="false" outlineLevel="0" collapsed="false">
      <c r="W107" s="28"/>
    </row>
    <row r="108" customFormat="false" ht="11.25" hidden="false" customHeight="false" outlineLevel="0" collapsed="false">
      <c r="W108" s="28"/>
    </row>
    <row r="109" customFormat="false" ht="11.25" hidden="false" customHeight="false" outlineLevel="0" collapsed="false">
      <c r="W109" s="28"/>
    </row>
    <row r="110" customFormat="false" ht="11.25" hidden="false" customHeight="false" outlineLevel="0" collapsed="false">
      <c r="W110" s="28"/>
    </row>
    <row r="111" customFormat="false" ht="11.25" hidden="false" customHeight="false" outlineLevel="0" collapsed="false">
      <c r="W111" s="28"/>
    </row>
    <row r="112" customFormat="false" ht="11.25" hidden="false" customHeight="false" outlineLevel="0" collapsed="false">
      <c r="W112" s="28"/>
    </row>
    <row r="113" customFormat="false" ht="11.25" hidden="false" customHeight="false" outlineLevel="0" collapsed="false">
      <c r="W113" s="28"/>
    </row>
    <row r="114" customFormat="false" ht="11.25" hidden="false" customHeight="false" outlineLevel="0" collapsed="false">
      <c r="W114" s="28"/>
    </row>
    <row r="115" customFormat="false" ht="11.25" hidden="false" customHeight="false" outlineLevel="0" collapsed="false">
      <c r="W115" s="28"/>
    </row>
    <row r="116" customFormat="false" ht="11.25" hidden="false" customHeight="false" outlineLevel="0" collapsed="false">
      <c r="W116" s="28"/>
    </row>
    <row r="117" customFormat="false" ht="11.25" hidden="false" customHeight="false" outlineLevel="0" collapsed="false">
      <c r="W117" s="28"/>
    </row>
    <row r="118" customFormat="false" ht="11.25" hidden="false" customHeight="false" outlineLevel="0" collapsed="false">
      <c r="W118" s="28"/>
    </row>
    <row r="119" customFormat="false" ht="11.25" hidden="false" customHeight="false" outlineLevel="0" collapsed="false">
      <c r="W119" s="28"/>
    </row>
    <row r="120" customFormat="false" ht="11.25" hidden="false" customHeight="false" outlineLevel="0" collapsed="false">
      <c r="W120" s="28"/>
    </row>
    <row r="121" customFormat="false" ht="11.25" hidden="false" customHeight="false" outlineLevel="0" collapsed="false">
      <c r="W121" s="28"/>
    </row>
    <row r="122" customFormat="false" ht="11.25" hidden="false" customHeight="false" outlineLevel="0" collapsed="false">
      <c r="W122" s="28"/>
    </row>
    <row r="123" customFormat="false" ht="11.25" hidden="false" customHeight="false" outlineLevel="0" collapsed="false">
      <c r="W123" s="28"/>
    </row>
    <row r="124" customFormat="false" ht="11.25" hidden="false" customHeight="false" outlineLevel="0" collapsed="false">
      <c r="W124" s="28"/>
    </row>
    <row r="125" customFormat="false" ht="11.25" hidden="false" customHeight="false" outlineLevel="0" collapsed="false">
      <c r="W125" s="28"/>
    </row>
    <row r="126" customFormat="false" ht="11.25" hidden="false" customHeight="false" outlineLevel="0" collapsed="false">
      <c r="W126" s="28"/>
    </row>
    <row r="127" customFormat="false" ht="11.25" hidden="false" customHeight="false" outlineLevel="0" collapsed="false">
      <c r="W127" s="28"/>
    </row>
    <row r="128" customFormat="false" ht="11.25" hidden="false" customHeight="false" outlineLevel="0" collapsed="false">
      <c r="W128" s="28"/>
    </row>
    <row r="129" customFormat="false" ht="11.25" hidden="false" customHeight="false" outlineLevel="0" collapsed="false">
      <c r="W129" s="28"/>
    </row>
    <row r="130" customFormat="false" ht="11.25" hidden="false" customHeight="false" outlineLevel="0" collapsed="false">
      <c r="W130" s="28"/>
    </row>
    <row r="131" customFormat="false" ht="11.25" hidden="false" customHeight="false" outlineLevel="0" collapsed="false">
      <c r="W131" s="28"/>
    </row>
    <row r="132" customFormat="false" ht="11.25" hidden="false" customHeight="false" outlineLevel="0" collapsed="false">
      <c r="W132" s="28"/>
    </row>
    <row r="133" customFormat="false" ht="11.25" hidden="false" customHeight="false" outlineLevel="0" collapsed="false">
      <c r="W133" s="28"/>
    </row>
    <row r="134" customFormat="false" ht="11.25" hidden="false" customHeight="false" outlineLevel="0" collapsed="false">
      <c r="W134" s="28"/>
    </row>
    <row r="135" customFormat="false" ht="11.25" hidden="false" customHeight="false" outlineLevel="0" collapsed="false">
      <c r="W135" s="28"/>
    </row>
    <row r="136" customFormat="false" ht="11.25" hidden="false" customHeight="false" outlineLevel="0" collapsed="false">
      <c r="W136" s="28"/>
    </row>
    <row r="137" customFormat="false" ht="11.25" hidden="false" customHeight="false" outlineLevel="0" collapsed="false">
      <c r="W137" s="28"/>
    </row>
    <row r="138" customFormat="false" ht="11.25" hidden="false" customHeight="false" outlineLevel="0" collapsed="false">
      <c r="W138" s="28"/>
    </row>
    <row r="139" customFormat="false" ht="11.25" hidden="false" customHeight="false" outlineLevel="0" collapsed="false">
      <c r="W139" s="28"/>
    </row>
    <row r="140" customFormat="false" ht="11.25" hidden="false" customHeight="false" outlineLevel="0" collapsed="false">
      <c r="W140" s="28"/>
    </row>
    <row r="141" customFormat="false" ht="11.25" hidden="false" customHeight="false" outlineLevel="0" collapsed="false">
      <c r="W141" s="28"/>
    </row>
    <row r="142" customFormat="false" ht="11.25" hidden="false" customHeight="false" outlineLevel="0" collapsed="false">
      <c r="W142" s="28"/>
    </row>
    <row r="143" customFormat="false" ht="11.25" hidden="false" customHeight="false" outlineLevel="0" collapsed="false">
      <c r="W143" s="28"/>
    </row>
    <row r="144" customFormat="false" ht="11.25" hidden="false" customHeight="false" outlineLevel="0" collapsed="false">
      <c r="W144" s="28"/>
    </row>
    <row r="145" customFormat="false" ht="11.25" hidden="false" customHeight="false" outlineLevel="0" collapsed="false">
      <c r="W145" s="28"/>
    </row>
    <row r="146" customFormat="false" ht="11.25" hidden="false" customHeight="false" outlineLevel="0" collapsed="false">
      <c r="W146" s="28"/>
    </row>
    <row r="147" customFormat="false" ht="11.25" hidden="false" customHeight="false" outlineLevel="0" collapsed="false">
      <c r="W147" s="28"/>
    </row>
    <row r="148" customFormat="false" ht="11.25" hidden="false" customHeight="false" outlineLevel="0" collapsed="false">
      <c r="W148" s="28"/>
    </row>
    <row r="149" customFormat="false" ht="11.25" hidden="false" customHeight="false" outlineLevel="0" collapsed="false">
      <c r="W149" s="28"/>
    </row>
    <row r="150" customFormat="false" ht="11.25" hidden="false" customHeight="false" outlineLevel="0" collapsed="false">
      <c r="W150" s="28"/>
    </row>
    <row r="151" customFormat="false" ht="11.25" hidden="false" customHeight="false" outlineLevel="0" collapsed="false">
      <c r="W151" s="28"/>
    </row>
    <row r="152" customFormat="false" ht="11.25" hidden="false" customHeight="false" outlineLevel="0" collapsed="false">
      <c r="W152" s="28"/>
    </row>
    <row r="153" customFormat="false" ht="11.25" hidden="false" customHeight="false" outlineLevel="0" collapsed="false">
      <c r="W153" s="28"/>
    </row>
    <row r="154" customFormat="false" ht="11.25" hidden="false" customHeight="false" outlineLevel="0" collapsed="false">
      <c r="W154" s="28"/>
    </row>
    <row r="155" customFormat="false" ht="11.25" hidden="false" customHeight="false" outlineLevel="0" collapsed="false">
      <c r="W155" s="28"/>
    </row>
    <row r="156" customFormat="false" ht="11.25" hidden="false" customHeight="false" outlineLevel="0" collapsed="false">
      <c r="W156" s="28"/>
    </row>
    <row r="157" customFormat="false" ht="11.25" hidden="false" customHeight="false" outlineLevel="0" collapsed="false">
      <c r="W157" s="28"/>
    </row>
    <row r="158" customFormat="false" ht="11.25" hidden="false" customHeight="false" outlineLevel="0" collapsed="false">
      <c r="W158" s="28"/>
    </row>
    <row r="159" customFormat="false" ht="11.25" hidden="false" customHeight="false" outlineLevel="0" collapsed="false">
      <c r="W159" s="28"/>
    </row>
    <row r="160" customFormat="false" ht="11.25" hidden="false" customHeight="false" outlineLevel="0" collapsed="false">
      <c r="W160" s="28"/>
    </row>
    <row r="161" customFormat="false" ht="11.25" hidden="false" customHeight="false" outlineLevel="0" collapsed="false">
      <c r="W161" s="28"/>
    </row>
    <row r="162" customFormat="false" ht="11.25" hidden="false" customHeight="false" outlineLevel="0" collapsed="false">
      <c r="W162" s="28"/>
    </row>
    <row r="163" customFormat="false" ht="11.25" hidden="false" customHeight="false" outlineLevel="0" collapsed="false">
      <c r="W163" s="28"/>
    </row>
    <row r="164" customFormat="false" ht="11.25" hidden="false" customHeight="false" outlineLevel="0" collapsed="false">
      <c r="W164" s="28"/>
    </row>
    <row r="165" customFormat="false" ht="11.25" hidden="false" customHeight="false" outlineLevel="0" collapsed="false">
      <c r="W165" s="28"/>
    </row>
    <row r="166" customFormat="false" ht="11.25" hidden="false" customHeight="false" outlineLevel="0" collapsed="false">
      <c r="W166" s="28"/>
    </row>
    <row r="167" customFormat="false" ht="11.25" hidden="false" customHeight="false" outlineLevel="0" collapsed="false">
      <c r="W167" s="28"/>
    </row>
    <row r="168" customFormat="false" ht="11.25" hidden="false" customHeight="false" outlineLevel="0" collapsed="false">
      <c r="W168" s="28"/>
    </row>
    <row r="169" customFormat="false" ht="11.25" hidden="false" customHeight="false" outlineLevel="0" collapsed="false">
      <c r="W169" s="28"/>
    </row>
    <row r="170" customFormat="false" ht="11.25" hidden="false" customHeight="false" outlineLevel="0" collapsed="false">
      <c r="W170" s="28"/>
    </row>
    <row r="171" customFormat="false" ht="11.25" hidden="false" customHeight="false" outlineLevel="0" collapsed="false">
      <c r="W171" s="28"/>
    </row>
    <row r="172" customFormat="false" ht="11.25" hidden="false" customHeight="false" outlineLevel="0" collapsed="false">
      <c r="W172" s="28"/>
    </row>
    <row r="173" customFormat="false" ht="11.25" hidden="false" customHeight="false" outlineLevel="0" collapsed="false">
      <c r="W173" s="28"/>
    </row>
    <row r="174" customFormat="false" ht="11.25" hidden="false" customHeight="false" outlineLevel="0" collapsed="false">
      <c r="W174" s="28"/>
    </row>
    <row r="175" customFormat="false" ht="11.25" hidden="false" customHeight="false" outlineLevel="0" collapsed="false">
      <c r="W175" s="28"/>
    </row>
    <row r="176" customFormat="false" ht="11.25" hidden="false" customHeight="false" outlineLevel="0" collapsed="false">
      <c r="W176" s="28"/>
    </row>
    <row r="177" customFormat="false" ht="11.25" hidden="false" customHeight="false" outlineLevel="0" collapsed="false">
      <c r="W177" s="28"/>
    </row>
    <row r="178" customFormat="false" ht="11.25" hidden="false" customHeight="false" outlineLevel="0" collapsed="false">
      <c r="W178" s="28"/>
    </row>
    <row r="179" customFormat="false" ht="11.25" hidden="false" customHeight="false" outlineLevel="0" collapsed="false">
      <c r="W179" s="28"/>
    </row>
    <row r="180" customFormat="false" ht="11.25" hidden="false" customHeight="false" outlineLevel="0" collapsed="false">
      <c r="W180" s="28"/>
    </row>
    <row r="181" customFormat="false" ht="11.25" hidden="false" customHeight="false" outlineLevel="0" collapsed="false">
      <c r="W181" s="28"/>
    </row>
    <row r="182" customFormat="false" ht="11.25" hidden="false" customHeight="false" outlineLevel="0" collapsed="false">
      <c r="W182" s="28"/>
    </row>
    <row r="183" customFormat="false" ht="11.25" hidden="false" customHeight="false" outlineLevel="0" collapsed="false">
      <c r="W183" s="28"/>
    </row>
    <row r="184" customFormat="false" ht="11.25" hidden="false" customHeight="false" outlineLevel="0" collapsed="false">
      <c r="W184" s="28"/>
    </row>
    <row r="185" customFormat="false" ht="11.25" hidden="false" customHeight="false" outlineLevel="0" collapsed="false">
      <c r="W185" s="28"/>
    </row>
    <row r="186" customFormat="false" ht="11.25" hidden="false" customHeight="false" outlineLevel="0" collapsed="false">
      <c r="W186" s="28"/>
    </row>
    <row r="187" customFormat="false" ht="11.25" hidden="false" customHeight="false" outlineLevel="0" collapsed="false">
      <c r="W187" s="28"/>
    </row>
    <row r="188" customFormat="false" ht="11.25" hidden="false" customHeight="false" outlineLevel="0" collapsed="false">
      <c r="W188" s="28"/>
    </row>
    <row r="189" customFormat="false" ht="11.25" hidden="false" customHeight="false" outlineLevel="0" collapsed="false">
      <c r="W189" s="28"/>
    </row>
    <row r="190" customFormat="false" ht="11.25" hidden="false" customHeight="false" outlineLevel="0" collapsed="false">
      <c r="W190" s="28"/>
    </row>
    <row r="191" customFormat="false" ht="11.25" hidden="false" customHeight="false" outlineLevel="0" collapsed="false">
      <c r="W191" s="28"/>
    </row>
    <row r="192" customFormat="false" ht="11.25" hidden="false" customHeight="false" outlineLevel="0" collapsed="false">
      <c r="W192" s="28"/>
    </row>
    <row r="193" customFormat="false" ht="11.25" hidden="false" customHeight="false" outlineLevel="0" collapsed="false">
      <c r="W193" s="28"/>
    </row>
    <row r="194" customFormat="false" ht="11.25" hidden="false" customHeight="false" outlineLevel="0" collapsed="false">
      <c r="W194" s="28"/>
    </row>
    <row r="195" customFormat="false" ht="11.25" hidden="false" customHeight="false" outlineLevel="0" collapsed="false">
      <c r="W195" s="28"/>
    </row>
    <row r="196" customFormat="false" ht="11.25" hidden="false" customHeight="false" outlineLevel="0" collapsed="false">
      <c r="W196" s="28"/>
    </row>
    <row r="197" customFormat="false" ht="11.25" hidden="false" customHeight="false" outlineLevel="0" collapsed="false">
      <c r="W197" s="28"/>
    </row>
    <row r="198" customFormat="false" ht="11.25" hidden="false" customHeight="false" outlineLevel="0" collapsed="false">
      <c r="W198" s="28"/>
    </row>
    <row r="199" customFormat="false" ht="11.25" hidden="false" customHeight="false" outlineLevel="0" collapsed="false">
      <c r="W199" s="28"/>
    </row>
    <row r="200" customFormat="false" ht="11.25" hidden="false" customHeight="false" outlineLevel="0" collapsed="false">
      <c r="W200" s="28"/>
    </row>
    <row r="201" customFormat="false" ht="11.25" hidden="false" customHeight="false" outlineLevel="0" collapsed="false">
      <c r="W201" s="28"/>
    </row>
    <row r="202" customFormat="false" ht="11.25" hidden="false" customHeight="false" outlineLevel="0" collapsed="false">
      <c r="W202" s="28"/>
    </row>
    <row r="203" customFormat="false" ht="11.25" hidden="false" customHeight="false" outlineLevel="0" collapsed="false">
      <c r="W203" s="28"/>
    </row>
    <row r="204" customFormat="false" ht="11.25" hidden="false" customHeight="false" outlineLevel="0" collapsed="false">
      <c r="W204" s="28"/>
    </row>
    <row r="205" customFormat="false" ht="11.25" hidden="false" customHeight="false" outlineLevel="0" collapsed="false">
      <c r="W205" s="28"/>
    </row>
    <row r="206" customFormat="false" ht="11.25" hidden="false" customHeight="false" outlineLevel="0" collapsed="false">
      <c r="W206" s="28"/>
    </row>
    <row r="207" customFormat="false" ht="11.25" hidden="false" customHeight="false" outlineLevel="0" collapsed="false">
      <c r="W207" s="28"/>
    </row>
    <row r="208" customFormat="false" ht="11.25" hidden="false" customHeight="false" outlineLevel="0" collapsed="false">
      <c r="W208" s="28"/>
    </row>
    <row r="209" customFormat="false" ht="11.25" hidden="false" customHeight="false" outlineLevel="0" collapsed="false">
      <c r="W209" s="28"/>
    </row>
    <row r="210" customFormat="false" ht="11.25" hidden="false" customHeight="false" outlineLevel="0" collapsed="false">
      <c r="W210" s="28"/>
    </row>
    <row r="211" customFormat="false" ht="11.25" hidden="false" customHeight="false" outlineLevel="0" collapsed="false">
      <c r="W211" s="28"/>
    </row>
    <row r="212" customFormat="false" ht="11.25" hidden="false" customHeight="false" outlineLevel="0" collapsed="false">
      <c r="W212" s="28"/>
    </row>
    <row r="213" customFormat="false" ht="11.25" hidden="false" customHeight="false" outlineLevel="0" collapsed="false">
      <c r="W213" s="28"/>
    </row>
    <row r="214" customFormat="false" ht="11.25" hidden="false" customHeight="false" outlineLevel="0" collapsed="false">
      <c r="W214" s="28"/>
    </row>
    <row r="215" customFormat="false" ht="11.25" hidden="false" customHeight="false" outlineLevel="0" collapsed="false">
      <c r="W215" s="28"/>
    </row>
    <row r="216" customFormat="false" ht="11.25" hidden="false" customHeight="false" outlineLevel="0" collapsed="false">
      <c r="W216" s="28"/>
    </row>
    <row r="217" customFormat="false" ht="11.25" hidden="false" customHeight="false" outlineLevel="0" collapsed="false">
      <c r="W217" s="28"/>
    </row>
    <row r="218" customFormat="false" ht="11.25" hidden="false" customHeight="false" outlineLevel="0" collapsed="false">
      <c r="W218" s="28"/>
    </row>
    <row r="219" customFormat="false" ht="11.25" hidden="false" customHeight="false" outlineLevel="0" collapsed="false">
      <c r="W219" s="28"/>
    </row>
    <row r="220" customFormat="false" ht="11.25" hidden="false" customHeight="false" outlineLevel="0" collapsed="false">
      <c r="W220" s="28"/>
    </row>
    <row r="221" customFormat="false" ht="11.25" hidden="false" customHeight="false" outlineLevel="0" collapsed="false">
      <c r="W221" s="28"/>
    </row>
    <row r="222" customFormat="false" ht="11.25" hidden="false" customHeight="false" outlineLevel="0" collapsed="false">
      <c r="W222" s="28"/>
    </row>
    <row r="223" customFormat="false" ht="11.25" hidden="false" customHeight="false" outlineLevel="0" collapsed="false">
      <c r="W223" s="28"/>
    </row>
    <row r="224" customFormat="false" ht="11.25" hidden="false" customHeight="false" outlineLevel="0" collapsed="false">
      <c r="W224" s="28"/>
    </row>
    <row r="225" customFormat="false" ht="11.25" hidden="false" customHeight="false" outlineLevel="0" collapsed="false">
      <c r="W225" s="28"/>
    </row>
    <row r="226" customFormat="false" ht="11.25" hidden="false" customHeight="false" outlineLevel="0" collapsed="false">
      <c r="W226" s="28"/>
    </row>
    <row r="227" customFormat="false" ht="11.25" hidden="false" customHeight="false" outlineLevel="0" collapsed="false">
      <c r="W227" s="28"/>
    </row>
    <row r="228" customFormat="false" ht="11.25" hidden="false" customHeight="false" outlineLevel="0" collapsed="false">
      <c r="W228" s="28"/>
    </row>
    <row r="229" customFormat="false" ht="11.25" hidden="false" customHeight="false" outlineLevel="0" collapsed="false">
      <c r="W229" s="28"/>
    </row>
    <row r="230" customFormat="false" ht="11.25" hidden="false" customHeight="false" outlineLevel="0" collapsed="false">
      <c r="W230" s="28"/>
    </row>
    <row r="231" customFormat="false" ht="11.25" hidden="false" customHeight="false" outlineLevel="0" collapsed="false">
      <c r="W231" s="28"/>
    </row>
    <row r="232" customFormat="false" ht="11.25" hidden="false" customHeight="false" outlineLevel="0" collapsed="false">
      <c r="W232" s="28"/>
    </row>
    <row r="233" customFormat="false" ht="11.25" hidden="false" customHeight="false" outlineLevel="0" collapsed="false">
      <c r="W233" s="28"/>
    </row>
    <row r="234" customFormat="false" ht="11.25" hidden="false" customHeight="false" outlineLevel="0" collapsed="false">
      <c r="W234" s="28"/>
    </row>
    <row r="235" customFormat="false" ht="11.25" hidden="false" customHeight="false" outlineLevel="0" collapsed="false">
      <c r="W235" s="28"/>
    </row>
    <row r="236" customFormat="false" ht="11.25" hidden="false" customHeight="false" outlineLevel="0" collapsed="false">
      <c r="W236" s="28"/>
    </row>
    <row r="237" customFormat="false" ht="11.25" hidden="false" customHeight="false" outlineLevel="0" collapsed="false">
      <c r="W237" s="28"/>
    </row>
    <row r="238" customFormat="false" ht="11.25" hidden="false" customHeight="false" outlineLevel="0" collapsed="false">
      <c r="W238" s="28"/>
    </row>
    <row r="239" customFormat="false" ht="11.25" hidden="false" customHeight="false" outlineLevel="0" collapsed="false">
      <c r="W239" s="28"/>
    </row>
    <row r="240" customFormat="false" ht="11.25" hidden="false" customHeight="false" outlineLevel="0" collapsed="false">
      <c r="W240" s="28"/>
    </row>
    <row r="241" customFormat="false" ht="11.25" hidden="false" customHeight="false" outlineLevel="0" collapsed="false">
      <c r="W241" s="28"/>
    </row>
    <row r="242" customFormat="false" ht="11.25" hidden="false" customHeight="false" outlineLevel="0" collapsed="false">
      <c r="W242" s="28"/>
    </row>
    <row r="243" customFormat="false" ht="11.25" hidden="false" customHeight="false" outlineLevel="0" collapsed="false">
      <c r="W243" s="28"/>
    </row>
    <row r="244" customFormat="false" ht="11.25" hidden="false" customHeight="false" outlineLevel="0" collapsed="false">
      <c r="W244" s="28"/>
    </row>
    <row r="245" customFormat="false" ht="11.25" hidden="false" customHeight="false" outlineLevel="0" collapsed="false">
      <c r="W245" s="28"/>
    </row>
    <row r="246" customFormat="false" ht="11.25" hidden="false" customHeight="false" outlineLevel="0" collapsed="false">
      <c r="W246" s="28"/>
    </row>
    <row r="247" customFormat="false" ht="11.25" hidden="false" customHeight="false" outlineLevel="0" collapsed="false">
      <c r="W247" s="28"/>
    </row>
    <row r="248" customFormat="false" ht="11.25" hidden="false" customHeight="false" outlineLevel="0" collapsed="false">
      <c r="W248" s="28"/>
    </row>
    <row r="249" customFormat="false" ht="11.25" hidden="false" customHeight="false" outlineLevel="0" collapsed="false">
      <c r="W249" s="28"/>
    </row>
    <row r="250" customFormat="false" ht="11.25" hidden="false" customHeight="false" outlineLevel="0" collapsed="false">
      <c r="W250" s="28"/>
    </row>
    <row r="251" customFormat="false" ht="11.25" hidden="false" customHeight="false" outlineLevel="0" collapsed="false">
      <c r="W251" s="28"/>
    </row>
    <row r="252" customFormat="false" ht="11.25" hidden="false" customHeight="false" outlineLevel="0" collapsed="false">
      <c r="W252" s="28"/>
    </row>
    <row r="253" customFormat="false" ht="11.25" hidden="false" customHeight="false" outlineLevel="0" collapsed="false">
      <c r="W253" s="28"/>
    </row>
    <row r="254" customFormat="false" ht="11.25" hidden="false" customHeight="false" outlineLevel="0" collapsed="false">
      <c r="W254" s="28"/>
    </row>
    <row r="255" customFormat="false" ht="11.25" hidden="false" customHeight="false" outlineLevel="0" collapsed="false">
      <c r="W255" s="28"/>
    </row>
    <row r="256" customFormat="false" ht="11.25" hidden="false" customHeight="false" outlineLevel="0" collapsed="false">
      <c r="W256" s="28"/>
    </row>
    <row r="257" customFormat="false" ht="11.25" hidden="false" customHeight="false" outlineLevel="0" collapsed="false">
      <c r="W257" s="28"/>
    </row>
    <row r="258" customFormat="false" ht="11.25" hidden="false" customHeight="false" outlineLevel="0" collapsed="false">
      <c r="W258" s="28"/>
    </row>
    <row r="259" customFormat="false" ht="11.25" hidden="false" customHeight="false" outlineLevel="0" collapsed="false">
      <c r="W259" s="28"/>
    </row>
    <row r="260" customFormat="false" ht="11.25" hidden="false" customHeight="false" outlineLevel="0" collapsed="false">
      <c r="W260" s="28"/>
    </row>
    <row r="261" customFormat="false" ht="11.25" hidden="false" customHeight="false" outlineLevel="0" collapsed="false">
      <c r="W261" s="28"/>
    </row>
    <row r="262" customFormat="false" ht="11.25" hidden="false" customHeight="false" outlineLevel="0" collapsed="false">
      <c r="W262" s="28"/>
    </row>
    <row r="263" customFormat="false" ht="11.25" hidden="false" customHeight="false" outlineLevel="0" collapsed="false">
      <c r="W263" s="28"/>
    </row>
    <row r="264" customFormat="false" ht="11.25" hidden="false" customHeight="false" outlineLevel="0" collapsed="false">
      <c r="W264" s="28"/>
    </row>
    <row r="265" customFormat="false" ht="11.25" hidden="false" customHeight="false" outlineLevel="0" collapsed="false">
      <c r="W265" s="28"/>
    </row>
    <row r="266" customFormat="false" ht="11.25" hidden="false" customHeight="false" outlineLevel="0" collapsed="false">
      <c r="W266" s="28"/>
    </row>
    <row r="267" customFormat="false" ht="11.25" hidden="false" customHeight="false" outlineLevel="0" collapsed="false">
      <c r="W267" s="28"/>
    </row>
    <row r="268" customFormat="false" ht="11.25" hidden="false" customHeight="false" outlineLevel="0" collapsed="false">
      <c r="W268" s="28"/>
    </row>
    <row r="269" customFormat="false" ht="11.25" hidden="false" customHeight="false" outlineLevel="0" collapsed="false">
      <c r="W269" s="28"/>
    </row>
    <row r="270" customFormat="false" ht="11.25" hidden="false" customHeight="false" outlineLevel="0" collapsed="false">
      <c r="W270" s="28"/>
    </row>
  </sheetData>
  <mergeCells count="8">
    <mergeCell ref="A1:S1"/>
    <mergeCell ref="A2:S2"/>
    <mergeCell ref="A3:S3"/>
    <mergeCell ref="A4:S4"/>
    <mergeCell ref="Z8:AR8"/>
    <mergeCell ref="Z9:AR9"/>
    <mergeCell ref="Z10:AR10"/>
    <mergeCell ref="Z11:AR11"/>
  </mergeCells>
  <printOptions headings="false" gridLines="false" gridLinesSet="true" horizontalCentered="true" verticalCentered="false"/>
  <pageMargins left="0" right="0" top="0" bottom="0.25" header="0.511811023622047" footer="0"/>
  <pageSetup paperSize="1" scale="100" fitToWidth="1" fitToHeight="1" pageOrder="downThenOver" orientation="landscape" blackAndWhite="false" draft="false" cellComments="atEnd" horizontalDpi="300" verticalDpi="300" copies="1"/>
  <headerFooter differentFirst="false" differentOddEven="false">
    <oddHeader/>
    <oddFooter>&amp;R&amp;D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H80"/>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B24" activeCellId="0" sqref="B24"/>
    </sheetView>
  </sheetViews>
  <sheetFormatPr defaultColWidth="9.28515625" defaultRowHeight="11.25" customHeight="true" zeroHeight="false" outlineLevelRow="0" outlineLevelCol="0"/>
  <cols>
    <col collapsed="false" customWidth="true" hidden="false" outlineLevel="0" max="2" min="2" style="21" width="13.16"/>
    <col collapsed="false" customWidth="true" hidden="false" outlineLevel="0" max="3" min="3" style="21" width="14.99"/>
    <col collapsed="false" customWidth="true" hidden="false" outlineLevel="0" max="4" min="4" style="21" width="13.65"/>
    <col collapsed="false" customWidth="true" hidden="false" outlineLevel="0" max="5" min="5" style="21" width="14.33"/>
    <col collapsed="false" customWidth="true" hidden="false" outlineLevel="0" max="6" min="6" style="47" width="14.65"/>
    <col collapsed="false" customWidth="true" hidden="false" outlineLevel="0" max="7" min="7" style="21" width="11.16"/>
    <col collapsed="false" customWidth="true" hidden="false" outlineLevel="0" max="8" min="8" style="21" width="11.49"/>
    <col collapsed="false" customWidth="true" hidden="false" outlineLevel="0" max="10" min="10" style="21" width="11.65"/>
  </cols>
  <sheetData>
    <row r="2" customFormat="false" ht="11.25" hidden="false" customHeight="false" outlineLevel="0" collapsed="false">
      <c r="A2" s="48" t="s">
        <v>100</v>
      </c>
      <c r="B2" s="49" t="s">
        <v>101</v>
      </c>
      <c r="C2" s="49" t="s">
        <v>102</v>
      </c>
      <c r="E2" s="50"/>
      <c r="F2" s="51" t="n">
        <v>5.352</v>
      </c>
      <c r="G2" s="51"/>
      <c r="H2" s="47"/>
    </row>
    <row r="3" customFormat="false" ht="11.25" hidden="false" customHeight="false" outlineLevel="0" collapsed="false">
      <c r="B3" s="21" t="n">
        <v>-68522</v>
      </c>
      <c r="C3" s="21" t="n">
        <v>-576397</v>
      </c>
      <c r="D3" s="21" t="n">
        <f aca="false">-B3*F2</f>
        <v>366729.744</v>
      </c>
      <c r="E3" s="21" t="n">
        <f aca="false">+C3+D3</f>
        <v>-209667.256</v>
      </c>
      <c r="G3" s="52"/>
      <c r="H3" s="51"/>
    </row>
    <row r="4" customFormat="false" ht="11.25" hidden="false" customHeight="false" outlineLevel="0" collapsed="false">
      <c r="D4" s="21" t="n">
        <f aca="false">-B4*$F$2</f>
        <v>-0</v>
      </c>
      <c r="E4" s="21" t="n">
        <f aca="false">+C4+D4</f>
        <v>0</v>
      </c>
      <c r="F4" s="21"/>
    </row>
    <row r="5" customFormat="false" ht="11.25" hidden="false" customHeight="false" outlineLevel="0" collapsed="false">
      <c r="D5" s="21" t="n">
        <f aca="false">-B5*$F$2</f>
        <v>-0</v>
      </c>
      <c r="E5" s="21" t="n">
        <f aca="false">+C5+D5</f>
        <v>0</v>
      </c>
      <c r="F5" s="21"/>
    </row>
    <row r="6" customFormat="false" ht="11.25" hidden="false" customHeight="false" outlineLevel="0" collapsed="false">
      <c r="D6" s="21" t="n">
        <f aca="false">-B6*$F$2</f>
        <v>-0</v>
      </c>
      <c r="E6" s="21" t="n">
        <f aca="false">+C6+D6</f>
        <v>0</v>
      </c>
      <c r="F6" s="21"/>
    </row>
    <row r="7" customFormat="false" ht="11.25" hidden="false" customHeight="false" outlineLevel="0" collapsed="false">
      <c r="D7" s="21" t="n">
        <f aca="false">-B7*$F$2</f>
        <v>-0</v>
      </c>
      <c r="E7" s="21" t="n">
        <f aca="false">+C7+D7</f>
        <v>0</v>
      </c>
      <c r="F7" s="21"/>
    </row>
    <row r="8" customFormat="false" ht="11.25" hidden="false" customHeight="false" outlineLevel="0" collapsed="false">
      <c r="D8" s="21" t="n">
        <f aca="false">-B8*$F$2</f>
        <v>-0</v>
      </c>
      <c r="E8" s="21" t="n">
        <f aca="false">+C8+D8</f>
        <v>0</v>
      </c>
      <c r="F8" s="51"/>
    </row>
    <row r="9" customFormat="false" ht="11.25" hidden="false" customHeight="false" outlineLevel="0" collapsed="false">
      <c r="D9" s="21" t="n">
        <f aca="false">-B9*$F$2</f>
        <v>-0</v>
      </c>
      <c r="E9" s="21" t="n">
        <f aca="false">+C9+D9</f>
        <v>0</v>
      </c>
      <c r="F9" s="21"/>
    </row>
    <row r="10" customFormat="false" ht="11.25" hidden="false" customHeight="false" outlineLevel="0" collapsed="false">
      <c r="D10" s="21" t="n">
        <f aca="false">-B10*$F$2</f>
        <v>-0</v>
      </c>
      <c r="E10" s="21" t="n">
        <f aca="false">+C10+D10</f>
        <v>0</v>
      </c>
      <c r="F10" s="21"/>
    </row>
    <row r="11" customFormat="false" ht="11.25" hidden="false" customHeight="false" outlineLevel="0" collapsed="false">
      <c r="D11" s="21" t="n">
        <f aca="false">-B11*$F$2</f>
        <v>-0</v>
      </c>
      <c r="E11" s="21" t="n">
        <f aca="false">+C11+D11</f>
        <v>0</v>
      </c>
      <c r="F11" s="21"/>
    </row>
    <row r="12" customFormat="false" ht="11.25" hidden="false" customHeight="false" outlineLevel="0" collapsed="false">
      <c r="D12" s="21" t="n">
        <f aca="false">-B12*$F$2</f>
        <v>-0</v>
      </c>
      <c r="E12" s="21" t="n">
        <f aca="false">+C12+D12</f>
        <v>0</v>
      </c>
      <c r="F12" s="21"/>
    </row>
    <row r="13" customFormat="false" ht="11.25" hidden="false" customHeight="false" outlineLevel="0" collapsed="false">
      <c r="D13" s="21" t="n">
        <f aca="false">-B13*$F$2</f>
        <v>-0</v>
      </c>
      <c r="E13" s="21" t="n">
        <f aca="false">+C13+D13</f>
        <v>0</v>
      </c>
      <c r="F13" s="21"/>
    </row>
    <row r="14" customFormat="false" ht="11.25" hidden="false" customHeight="false" outlineLevel="0" collapsed="false">
      <c r="D14" s="21" t="n">
        <f aca="false">-B14*$F$2</f>
        <v>-0</v>
      </c>
      <c r="E14" s="21" t="n">
        <f aca="false">+C14+D14</f>
        <v>0</v>
      </c>
      <c r="F14" s="21"/>
      <c r="G14" s="51"/>
    </row>
    <row r="15" customFormat="false" ht="11.25" hidden="false" customHeight="false" outlineLevel="0" collapsed="false">
      <c r="D15" s="21" t="n">
        <f aca="false">-B15*$F$2</f>
        <v>-0</v>
      </c>
      <c r="E15" s="21" t="n">
        <f aca="false">+C15+D15</f>
        <v>0</v>
      </c>
      <c r="F15" s="21"/>
      <c r="G15" s="51"/>
    </row>
    <row r="16" customFormat="false" ht="11.25" hidden="false" customHeight="false" outlineLevel="0" collapsed="false">
      <c r="B16" s="21" t="n">
        <v>-68522</v>
      </c>
      <c r="C16" s="21" t="n">
        <v>-335108</v>
      </c>
      <c r="D16" s="21" t="n">
        <f aca="false">-B16*$F$2</f>
        <v>366729.744</v>
      </c>
      <c r="E16" s="21" t="n">
        <f aca="false">+C16+D16</f>
        <v>31621.744</v>
      </c>
      <c r="F16" s="21"/>
    </row>
    <row r="17" customFormat="false" ht="11.25" hidden="false" customHeight="false" outlineLevel="0" collapsed="false">
      <c r="C17" s="21" t="n">
        <v>22500</v>
      </c>
      <c r="D17" s="21" t="n">
        <f aca="false">-B17*$F$2</f>
        <v>-0</v>
      </c>
      <c r="E17" s="21" t="n">
        <f aca="false">+C17+D17</f>
        <v>22500</v>
      </c>
      <c r="F17" s="21"/>
    </row>
    <row r="18" customFormat="false" ht="11.25" hidden="false" customHeight="false" outlineLevel="0" collapsed="false">
      <c r="C18" s="21" t="n">
        <v>-12920</v>
      </c>
      <c r="D18" s="21" t="n">
        <f aca="false">-B18*$F$2</f>
        <v>-0</v>
      </c>
      <c r="E18" s="21" t="n">
        <f aca="false">+C18+D18</f>
        <v>-12920</v>
      </c>
      <c r="F18" s="21"/>
    </row>
    <row r="19" customFormat="false" ht="11.25" hidden="false" customHeight="false" outlineLevel="0" collapsed="false">
      <c r="C19" s="21" t="n">
        <v>48347</v>
      </c>
      <c r="D19" s="21" t="n">
        <f aca="false">-B19*$F$2</f>
        <v>-0</v>
      </c>
      <c r="E19" s="21" t="n">
        <f aca="false">+C19+D19</f>
        <v>48347</v>
      </c>
      <c r="F19" s="21"/>
    </row>
    <row r="20" customFormat="false" ht="11.25" hidden="false" customHeight="false" outlineLevel="0" collapsed="false">
      <c r="D20" s="21" t="n">
        <f aca="false">-B20*$F$2</f>
        <v>-0</v>
      </c>
      <c r="E20" s="21" t="n">
        <f aca="false">+C20+D20</f>
        <v>0</v>
      </c>
      <c r="F20" s="21"/>
    </row>
    <row r="21" customFormat="false" ht="11.25" hidden="false" customHeight="false" outlineLevel="0" collapsed="false">
      <c r="D21" s="21" t="n">
        <f aca="false">-B21*$F$2</f>
        <v>-0</v>
      </c>
      <c r="E21" s="21" t="n">
        <f aca="false">+C21+D21</f>
        <v>0</v>
      </c>
      <c r="F21" s="21"/>
    </row>
    <row r="22" customFormat="false" ht="11.25" hidden="false" customHeight="false" outlineLevel="0" collapsed="false">
      <c r="D22" s="21" t="n">
        <f aca="false">-B22*$F$2</f>
        <v>-0</v>
      </c>
      <c r="E22" s="21" t="n">
        <f aca="false">+C22+D22</f>
        <v>0</v>
      </c>
      <c r="F22" s="21"/>
    </row>
    <row r="23" customFormat="false" ht="11.25" hidden="false" customHeight="false" outlineLevel="0" collapsed="false">
      <c r="D23" s="21" t="n">
        <f aca="false">-B23*$F$2</f>
        <v>-0</v>
      </c>
      <c r="E23" s="21" t="n">
        <f aca="false">+C23+D23</f>
        <v>0</v>
      </c>
      <c r="F23" s="21"/>
    </row>
    <row r="24" customFormat="false" ht="11.25" hidden="false" customHeight="false" outlineLevel="0" collapsed="false">
      <c r="B24" s="21" t="n">
        <v>56682</v>
      </c>
      <c r="C24" s="21" t="n">
        <v>321213</v>
      </c>
      <c r="D24" s="21" t="n">
        <f aca="false">-B24*$F$2</f>
        <v>-303362.064</v>
      </c>
      <c r="E24" s="21" t="n">
        <f aca="false">SUM(E3:E23)</f>
        <v>-120118.512</v>
      </c>
      <c r="F24" s="21"/>
    </row>
    <row r="25" customFormat="false" ht="11.25" hidden="false" customHeight="false" outlineLevel="0" collapsed="false">
      <c r="D25" s="21" t="n">
        <f aca="false">-B25*$F$2</f>
        <v>-0</v>
      </c>
      <c r="E25" s="21" t="n">
        <f aca="false">+C25+D25</f>
        <v>0</v>
      </c>
      <c r="F25" s="21"/>
    </row>
    <row r="26" customFormat="false" ht="11.25" hidden="false" customHeight="false" outlineLevel="0" collapsed="false">
      <c r="D26" s="21" t="n">
        <f aca="false">-B26*$F$2</f>
        <v>-0</v>
      </c>
      <c r="E26" s="21" t="n">
        <f aca="false">+C26+D26</f>
        <v>0</v>
      </c>
      <c r="F26" s="21"/>
    </row>
    <row r="27" customFormat="false" ht="11.25" hidden="false" customHeight="false" outlineLevel="0" collapsed="false">
      <c r="D27" s="21" t="n">
        <f aca="false">-B27*$F$2</f>
        <v>-0</v>
      </c>
      <c r="E27" s="21" t="n">
        <f aca="false">+C27+D27</f>
        <v>0</v>
      </c>
      <c r="F27" s="21"/>
    </row>
    <row r="28" customFormat="false" ht="11.25" hidden="false" customHeight="false" outlineLevel="0" collapsed="false">
      <c r="D28" s="21" t="n">
        <f aca="false">-B28*$F$2</f>
        <v>-0</v>
      </c>
      <c r="E28" s="21" t="n">
        <f aca="false">+C28+D28</f>
        <v>0</v>
      </c>
      <c r="F28" s="21"/>
    </row>
    <row r="29" customFormat="false" ht="11.25" hidden="false" customHeight="false" outlineLevel="0" collapsed="false">
      <c r="D29" s="21" t="n">
        <f aca="false">-B29*$F$2</f>
        <v>-0</v>
      </c>
      <c r="E29" s="21" t="n">
        <f aca="false">+C29+D29</f>
        <v>0</v>
      </c>
      <c r="F29" s="21"/>
    </row>
    <row r="30" customFormat="false" ht="11.25" hidden="false" customHeight="false" outlineLevel="0" collapsed="false">
      <c r="D30" s="21" t="n">
        <f aca="false">-B30*$F$2</f>
        <v>-0</v>
      </c>
      <c r="E30" s="21" t="n">
        <f aca="false">+C30+D30</f>
        <v>0</v>
      </c>
      <c r="F30" s="21"/>
    </row>
    <row r="31" customFormat="false" ht="11.25" hidden="false" customHeight="false" outlineLevel="0" collapsed="false">
      <c r="D31" s="21" t="n">
        <f aca="false">-B31*$F$2</f>
        <v>-0</v>
      </c>
      <c r="E31" s="21" t="n">
        <f aca="false">+C31+D31</f>
        <v>0</v>
      </c>
      <c r="F31" s="21"/>
    </row>
    <row r="32" customFormat="false" ht="11.25" hidden="false" customHeight="false" outlineLevel="0" collapsed="false">
      <c r="D32" s="21" t="n">
        <f aca="false">-B32*$F$2</f>
        <v>-0</v>
      </c>
      <c r="E32" s="21" t="n">
        <f aca="false">+C32+D32</f>
        <v>0</v>
      </c>
      <c r="F32" s="21"/>
    </row>
    <row r="33" customFormat="false" ht="11.25" hidden="false" customHeight="false" outlineLevel="0" collapsed="false">
      <c r="D33" s="21" t="n">
        <f aca="false">-B33*$F$2</f>
        <v>-0</v>
      </c>
      <c r="E33" s="21" t="n">
        <f aca="false">+C33+D33</f>
        <v>0</v>
      </c>
      <c r="F33" s="21"/>
    </row>
    <row r="34" customFormat="false" ht="11.25" hidden="false" customHeight="false" outlineLevel="0" collapsed="false">
      <c r="D34" s="21" t="n">
        <f aca="false">-B34*$F$2</f>
        <v>-0</v>
      </c>
      <c r="E34" s="21" t="n">
        <f aca="false">+C34+D34</f>
        <v>0</v>
      </c>
      <c r="F34" s="21"/>
    </row>
    <row r="35" customFormat="false" ht="11.25" hidden="false" customHeight="false" outlineLevel="0" collapsed="false">
      <c r="D35" s="21" t="n">
        <f aca="false">-B35*$F$2</f>
        <v>-0</v>
      </c>
      <c r="E35" s="21" t="n">
        <f aca="false">+C35+D35</f>
        <v>0</v>
      </c>
      <c r="F35" s="21"/>
    </row>
    <row r="36" customFormat="false" ht="11.25" hidden="false" customHeight="false" outlineLevel="0" collapsed="false">
      <c r="D36" s="21" t="n">
        <f aca="false">-B36*$F$2</f>
        <v>-0</v>
      </c>
      <c r="E36" s="21" t="n">
        <f aca="false">+C36+D36</f>
        <v>0</v>
      </c>
      <c r="F36" s="21"/>
    </row>
    <row r="37" customFormat="false" ht="11.25" hidden="false" customHeight="false" outlineLevel="0" collapsed="false">
      <c r="D37" s="21" t="n">
        <f aca="false">-B37*$F$2</f>
        <v>-0</v>
      </c>
      <c r="E37" s="21" t="n">
        <f aca="false">+C37+D37</f>
        <v>0</v>
      </c>
      <c r="F37" s="21"/>
    </row>
    <row r="38" customFormat="false" ht="11.25" hidden="false" customHeight="false" outlineLevel="0" collapsed="false">
      <c r="D38" s="21" t="n">
        <f aca="false">-B38*$F$2</f>
        <v>-0</v>
      </c>
      <c r="E38" s="21" t="n">
        <f aca="false">+C38+D38</f>
        <v>0</v>
      </c>
      <c r="F38" s="21"/>
    </row>
    <row r="39" customFormat="false" ht="11.25" hidden="false" customHeight="false" outlineLevel="0" collapsed="false">
      <c r="D39" s="21" t="n">
        <f aca="false">-B39*$F$2</f>
        <v>-0</v>
      </c>
      <c r="E39" s="21" t="n">
        <f aca="false">+C39+D39</f>
        <v>0</v>
      </c>
      <c r="F39" s="21"/>
    </row>
    <row r="40" customFormat="false" ht="11.25" hidden="false" customHeight="false" outlineLevel="0" collapsed="false">
      <c r="D40" s="21" t="n">
        <f aca="false">-B40*$F$2</f>
        <v>-0</v>
      </c>
      <c r="E40" s="21" t="n">
        <f aca="false">+C40+D40</f>
        <v>0</v>
      </c>
      <c r="F40" s="21"/>
    </row>
    <row r="41" customFormat="false" ht="11.25" hidden="false" customHeight="false" outlineLevel="0" collapsed="false">
      <c r="D41" s="21" t="n">
        <f aca="false">-B41*$F$2</f>
        <v>-0</v>
      </c>
      <c r="E41" s="21" t="n">
        <f aca="false">+C41+D41</f>
        <v>0</v>
      </c>
      <c r="F41" s="21"/>
    </row>
    <row r="42" customFormat="false" ht="11.25" hidden="false" customHeight="false" outlineLevel="0" collapsed="false">
      <c r="D42" s="21" t="n">
        <f aca="false">-B42*$F$2</f>
        <v>-0</v>
      </c>
      <c r="E42" s="21" t="n">
        <f aca="false">+C42+D42</f>
        <v>0</v>
      </c>
      <c r="F42" s="21"/>
    </row>
    <row r="43" customFormat="false" ht="11.25" hidden="false" customHeight="false" outlineLevel="0" collapsed="false">
      <c r="D43" s="21" t="n">
        <f aca="false">-B43*$F$2</f>
        <v>-0</v>
      </c>
      <c r="E43" s="21" t="n">
        <f aca="false">+C43+D43</f>
        <v>0</v>
      </c>
      <c r="F43" s="21"/>
    </row>
    <row r="44" customFormat="false" ht="11.25" hidden="false" customHeight="false" outlineLevel="0" collapsed="false">
      <c r="D44" s="21" t="n">
        <f aca="false">-B44*$F$2</f>
        <v>-0</v>
      </c>
      <c r="E44" s="21" t="n">
        <f aca="false">+C44+D44</f>
        <v>0</v>
      </c>
      <c r="F44" s="21"/>
    </row>
    <row r="45" customFormat="false" ht="11.25" hidden="false" customHeight="false" outlineLevel="0" collapsed="false">
      <c r="D45" s="21" t="n">
        <f aca="false">-B45*$F$2</f>
        <v>-0</v>
      </c>
      <c r="E45" s="21" t="n">
        <f aca="false">+C45+D45</f>
        <v>0</v>
      </c>
      <c r="F45" s="21"/>
    </row>
    <row r="46" customFormat="false" ht="11.25" hidden="false" customHeight="false" outlineLevel="0" collapsed="false">
      <c r="D46" s="21" t="n">
        <f aca="false">-B46*$F$2</f>
        <v>-0</v>
      </c>
      <c r="E46" s="21" t="n">
        <f aca="false">+C46+D46</f>
        <v>0</v>
      </c>
      <c r="F46" s="21"/>
    </row>
    <row r="47" customFormat="false" ht="11.25" hidden="false" customHeight="false" outlineLevel="0" collapsed="false">
      <c r="D47" s="21" t="n">
        <f aca="false">-B47*$F$2</f>
        <v>-0</v>
      </c>
      <c r="E47" s="21" t="n">
        <f aca="false">+C47+D47</f>
        <v>0</v>
      </c>
      <c r="F47" s="21"/>
    </row>
    <row r="48" customFormat="false" ht="11.25" hidden="false" customHeight="false" outlineLevel="0" collapsed="false">
      <c r="D48" s="21" t="n">
        <f aca="false">-B48*$F$2</f>
        <v>-0</v>
      </c>
      <c r="E48" s="21" t="n">
        <f aca="false">+C48+D48</f>
        <v>0</v>
      </c>
      <c r="F48" s="21"/>
    </row>
    <row r="49" customFormat="false" ht="11.25" hidden="false" customHeight="false" outlineLevel="0" collapsed="false">
      <c r="D49" s="21" t="n">
        <f aca="false">-B49*$F$2</f>
        <v>-0</v>
      </c>
      <c r="E49" s="21" t="n">
        <f aca="false">+C49+D49</f>
        <v>0</v>
      </c>
      <c r="F49" s="21"/>
    </row>
    <row r="50" customFormat="false" ht="11.25" hidden="false" customHeight="false" outlineLevel="0" collapsed="false">
      <c r="D50" s="21" t="n">
        <f aca="false">-B50*$F$2</f>
        <v>-0</v>
      </c>
      <c r="E50" s="21" t="n">
        <f aca="false">+C50+D50</f>
        <v>0</v>
      </c>
      <c r="F50" s="21"/>
    </row>
    <row r="51" customFormat="false" ht="11.25" hidden="false" customHeight="false" outlineLevel="0" collapsed="false">
      <c r="D51" s="21" t="n">
        <f aca="false">-B51*$F$2</f>
        <v>-0</v>
      </c>
      <c r="E51" s="21" t="n">
        <f aca="false">+C51+D51</f>
        <v>0</v>
      </c>
      <c r="F51" s="21"/>
    </row>
    <row r="52" customFormat="false" ht="11.25" hidden="false" customHeight="false" outlineLevel="0" collapsed="false">
      <c r="D52" s="21" t="n">
        <f aca="false">-B52*$F$2</f>
        <v>-0</v>
      </c>
      <c r="E52" s="21" t="n">
        <f aca="false">+C52+D52</f>
        <v>0</v>
      </c>
      <c r="F52" s="21"/>
    </row>
    <row r="53" customFormat="false" ht="11.25" hidden="false" customHeight="false" outlineLevel="0" collapsed="false">
      <c r="D53" s="21" t="n">
        <f aca="false">-B53*$F$2</f>
        <v>-0</v>
      </c>
      <c r="E53" s="21" t="n">
        <f aca="false">+C53+D53</f>
        <v>0</v>
      </c>
      <c r="F53" s="21"/>
    </row>
    <row r="54" customFormat="false" ht="11.25" hidden="false" customHeight="false" outlineLevel="0" collapsed="false">
      <c r="D54" s="21" t="n">
        <f aca="false">-B54*$F$2</f>
        <v>-0</v>
      </c>
      <c r="E54" s="21" t="n">
        <f aca="false">+C54+D54</f>
        <v>0</v>
      </c>
      <c r="F54" s="21"/>
    </row>
    <row r="55" customFormat="false" ht="11.25" hidden="false" customHeight="false" outlineLevel="0" collapsed="false">
      <c r="D55" s="21" t="n">
        <f aca="false">-B55*$F$2</f>
        <v>-0</v>
      </c>
      <c r="E55" s="21" t="n">
        <f aca="false">+C55+D55</f>
        <v>0</v>
      </c>
      <c r="F55" s="21"/>
    </row>
    <row r="56" customFormat="false" ht="11.25" hidden="false" customHeight="false" outlineLevel="0" collapsed="false">
      <c r="D56" s="21" t="n">
        <f aca="false">-B56*$F$2</f>
        <v>-0</v>
      </c>
      <c r="E56" s="21" t="n">
        <f aca="false">+C56+D56</f>
        <v>0</v>
      </c>
      <c r="F56" s="21"/>
    </row>
    <row r="57" customFormat="false" ht="11.25" hidden="false" customHeight="false" outlineLevel="0" collapsed="false">
      <c r="D57" s="21" t="n">
        <f aca="false">-B57*$F$2</f>
        <v>-0</v>
      </c>
      <c r="E57" s="21" t="n">
        <f aca="false">+C57+D57</f>
        <v>0</v>
      </c>
      <c r="F57" s="21"/>
    </row>
    <row r="58" customFormat="false" ht="11.25" hidden="false" customHeight="false" outlineLevel="0" collapsed="false">
      <c r="D58" s="21" t="n">
        <f aca="false">-B58*$F$2</f>
        <v>-0</v>
      </c>
      <c r="E58" s="21" t="n">
        <f aca="false">+C58+D58</f>
        <v>0</v>
      </c>
      <c r="F58" s="21"/>
    </row>
    <row r="59" customFormat="false" ht="11.25" hidden="false" customHeight="false" outlineLevel="0" collapsed="false">
      <c r="D59" s="21" t="n">
        <f aca="false">-B59*$F$2</f>
        <v>-0</v>
      </c>
      <c r="E59" s="21" t="n">
        <f aca="false">+C59+D59</f>
        <v>0</v>
      </c>
      <c r="F59" s="21"/>
    </row>
    <row r="60" customFormat="false" ht="11.25" hidden="false" customHeight="false" outlineLevel="0" collapsed="false">
      <c r="D60" s="21" t="n">
        <f aca="false">-B60*$F$2</f>
        <v>-0</v>
      </c>
      <c r="E60" s="21" t="n">
        <f aca="false">+C60+D60</f>
        <v>0</v>
      </c>
      <c r="F60" s="21"/>
    </row>
    <row r="61" customFormat="false" ht="11.25" hidden="false" customHeight="false" outlineLevel="0" collapsed="false">
      <c r="D61" s="21" t="n">
        <f aca="false">-B61*$F$2</f>
        <v>-0</v>
      </c>
      <c r="E61" s="21" t="n">
        <f aca="false">+C61+D61</f>
        <v>0</v>
      </c>
      <c r="F61" s="21"/>
    </row>
    <row r="62" customFormat="false" ht="11.25" hidden="false" customHeight="false" outlineLevel="0" collapsed="false">
      <c r="D62" s="21" t="n">
        <f aca="false">-B62*$F$2</f>
        <v>-0</v>
      </c>
      <c r="E62" s="21" t="n">
        <f aca="false">+C62+D62</f>
        <v>0</v>
      </c>
      <c r="F62" s="21"/>
    </row>
    <row r="63" customFormat="false" ht="11.25" hidden="false" customHeight="false" outlineLevel="0" collapsed="false">
      <c r="D63" s="21" t="n">
        <f aca="false">-B63*$F$2</f>
        <v>-0</v>
      </c>
      <c r="E63" s="21" t="n">
        <f aca="false">+C63+D63</f>
        <v>0</v>
      </c>
      <c r="F63" s="21"/>
    </row>
    <row r="64" customFormat="false" ht="11.25" hidden="false" customHeight="false" outlineLevel="0" collapsed="false">
      <c r="D64" s="21" t="n">
        <f aca="false">-B64*$F$2</f>
        <v>-0</v>
      </c>
      <c r="E64" s="21" t="n">
        <f aca="false">+C64+D64</f>
        <v>0</v>
      </c>
      <c r="F64" s="21"/>
    </row>
    <row r="65" customFormat="false" ht="11.25" hidden="false" customHeight="false" outlineLevel="0" collapsed="false">
      <c r="D65" s="21" t="n">
        <f aca="false">-B65*$F$2</f>
        <v>-0</v>
      </c>
      <c r="E65" s="21" t="n">
        <f aca="false">+C65+D65</f>
        <v>0</v>
      </c>
      <c r="F65" s="21"/>
    </row>
    <row r="66" customFormat="false" ht="11.25" hidden="false" customHeight="false" outlineLevel="0" collapsed="false">
      <c r="D66" s="21" t="n">
        <f aca="false">-B66*$F$2</f>
        <v>-0</v>
      </c>
      <c r="E66" s="21" t="n">
        <f aca="false">+C66+D66</f>
        <v>0</v>
      </c>
      <c r="F66" s="21"/>
    </row>
    <row r="67" customFormat="false" ht="11.25" hidden="false" customHeight="false" outlineLevel="0" collapsed="false">
      <c r="D67" s="21" t="n">
        <f aca="false">-B67*$F$2</f>
        <v>-0</v>
      </c>
      <c r="E67" s="21" t="n">
        <f aca="false">+C67+D67</f>
        <v>0</v>
      </c>
      <c r="F67" s="21"/>
    </row>
    <row r="68" customFormat="false" ht="11.25" hidden="false" customHeight="false" outlineLevel="0" collapsed="false">
      <c r="D68" s="21" t="n">
        <f aca="false">-B68*$F$2</f>
        <v>-0</v>
      </c>
      <c r="E68" s="21" t="n">
        <f aca="false">+C68+D68</f>
        <v>0</v>
      </c>
      <c r="F68" s="21"/>
    </row>
    <row r="69" customFormat="false" ht="11.25" hidden="false" customHeight="false" outlineLevel="0" collapsed="false">
      <c r="D69" s="21" t="n">
        <f aca="false">-B69*$F$2</f>
        <v>-0</v>
      </c>
      <c r="E69" s="21" t="n">
        <f aca="false">+C69+D69</f>
        <v>0</v>
      </c>
      <c r="F69" s="21"/>
    </row>
    <row r="70" customFormat="false" ht="11.25" hidden="false" customHeight="false" outlineLevel="0" collapsed="false">
      <c r="D70" s="21" t="n">
        <f aca="false">-B70*$F$2</f>
        <v>-0</v>
      </c>
      <c r="E70" s="21" t="n">
        <f aca="false">+C70+D70</f>
        <v>0</v>
      </c>
      <c r="F70" s="21"/>
    </row>
    <row r="71" customFormat="false" ht="11.25" hidden="false" customHeight="false" outlineLevel="0" collapsed="false">
      <c r="D71" s="21" t="n">
        <f aca="false">-B71*$F$2</f>
        <v>-0</v>
      </c>
      <c r="E71" s="21" t="n">
        <f aca="false">+C71+D71</f>
        <v>0</v>
      </c>
      <c r="F71" s="21"/>
    </row>
    <row r="72" customFormat="false" ht="11.25" hidden="false" customHeight="false" outlineLevel="0" collapsed="false">
      <c r="D72" s="21" t="n">
        <f aca="false">-B72*$F$2</f>
        <v>-0</v>
      </c>
      <c r="E72" s="21" t="n">
        <f aca="false">+C72+D72</f>
        <v>0</v>
      </c>
      <c r="F72" s="21"/>
    </row>
    <row r="73" customFormat="false" ht="11.25" hidden="false" customHeight="false" outlineLevel="0" collapsed="false">
      <c r="D73" s="21" t="n">
        <f aca="false">-B73*$F$2</f>
        <v>-0</v>
      </c>
      <c r="E73" s="21" t="n">
        <f aca="false">+C73+D73</f>
        <v>0</v>
      </c>
      <c r="F73" s="21"/>
    </row>
    <row r="74" customFormat="false" ht="11.25" hidden="false" customHeight="false" outlineLevel="0" collapsed="false">
      <c r="D74" s="21" t="n">
        <f aca="false">-B74*$F$2</f>
        <v>-0</v>
      </c>
      <c r="E74" s="21" t="n">
        <f aca="false">+C74+D74</f>
        <v>0</v>
      </c>
      <c r="F74" s="21"/>
    </row>
    <row r="75" customFormat="false" ht="11.25" hidden="false" customHeight="false" outlineLevel="0" collapsed="false">
      <c r="D75" s="21" t="n">
        <f aca="false">-B75*$F$2</f>
        <v>-0</v>
      </c>
      <c r="E75" s="21" t="n">
        <f aca="false">+C75+D75</f>
        <v>0</v>
      </c>
      <c r="F75" s="21"/>
    </row>
    <row r="76" customFormat="false" ht="11.25" hidden="false" customHeight="false" outlineLevel="0" collapsed="false">
      <c r="D76" s="21" t="n">
        <f aca="false">-B76*$F$2</f>
        <v>-0</v>
      </c>
      <c r="E76" s="21" t="n">
        <f aca="false">+C76+D76</f>
        <v>0</v>
      </c>
      <c r="F76" s="21"/>
    </row>
    <row r="77" customFormat="false" ht="11.25" hidden="false" customHeight="false" outlineLevel="0" collapsed="false">
      <c r="D77" s="21" t="n">
        <f aca="false">-B77*$F$2</f>
        <v>-0</v>
      </c>
      <c r="E77" s="21" t="n">
        <f aca="false">+C77+D77</f>
        <v>0</v>
      </c>
      <c r="F77" s="21"/>
    </row>
    <row r="78" customFormat="false" ht="11.25" hidden="false" customHeight="false" outlineLevel="0" collapsed="false">
      <c r="D78" s="21" t="n">
        <f aca="false">-B78*$F$2</f>
        <v>-0</v>
      </c>
      <c r="E78" s="21" t="n">
        <f aca="false">+C78+D78</f>
        <v>0</v>
      </c>
      <c r="F78" s="21"/>
    </row>
    <row r="79" customFormat="false" ht="11.25" hidden="false" customHeight="false" outlineLevel="0" collapsed="false">
      <c r="D79" s="21" t="n">
        <f aca="false">-B79*$F$2</f>
        <v>-0</v>
      </c>
      <c r="E79" s="21" t="n">
        <f aca="false">+C79+D79</f>
        <v>0</v>
      </c>
      <c r="F79" s="21"/>
    </row>
    <row r="80" customFormat="false" ht="11.25" hidden="false" customHeight="false" outlineLevel="0" collapsed="false">
      <c r="E80" s="15" t="n">
        <f aca="false">SUM(E3:E79)</f>
        <v>-240237.024</v>
      </c>
      <c r="F80" s="21" t="s">
        <v>103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1999-07-28T20:04:37Z</dcterms:created>
  <dc:creator>msanch2</dc:creator>
  <dc:description/>
  <dc:language>en-US</dc:language>
  <cp:lastModifiedBy>csprowl</cp:lastModifiedBy>
  <cp:lastPrinted>2001-04-30T13:21:43Z</cp:lastPrinted>
  <dcterms:modified xsi:type="dcterms:W3CDTF">2001-04-30T14:12:12Z</dcterms:modified>
  <cp:revision>0</cp:revision>
  <dc:subject/>
  <dc:title/>
</cp:coreProperties>
</file>