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come Statement" sheetId="1" state="visible" r:id="rId3"/>
    <sheet name="Balance Sheet" sheetId="2" state="visible" r:id="rId4"/>
    <sheet name="Answers" sheetId="3" state="visible" r:id="rId5"/>
    <sheet name="Sheet3" sheetId="4" state="visible" r:id="rId6"/>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<sst xmlns="http://schemas.openxmlformats.org/spreadsheetml/2006/main" count="132" uniqueCount="117">
  <si>
    <t xml:space="preserve">1999E</t>
  </si>
  <si>
    <t xml:space="preserve">Sales</t>
  </si>
  <si>
    <t xml:space="preserve">COGS</t>
  </si>
  <si>
    <t xml:space="preserve">Other Expenses</t>
  </si>
  <si>
    <t xml:space="preserve">Depreciation</t>
  </si>
  <si>
    <t xml:space="preserve">Total Op Costs</t>
  </si>
  <si>
    <t xml:space="preserve">EBIT</t>
  </si>
  <si>
    <t xml:space="preserve">Interest Expense</t>
  </si>
  <si>
    <t xml:space="preserve">EBT</t>
  </si>
  <si>
    <t xml:space="preserve">Taxes</t>
  </si>
  <si>
    <t xml:space="preserve">Net Income</t>
  </si>
  <si>
    <t xml:space="preserve">EPS</t>
  </si>
  <si>
    <t xml:space="preserve">DPS</t>
  </si>
  <si>
    <t xml:space="preserve">BV per share</t>
  </si>
  <si>
    <t xml:space="preserve">Stock Price</t>
  </si>
  <si>
    <t xml:space="preserve">Shares O/S</t>
  </si>
  <si>
    <t xml:space="preserve">Tax Rate</t>
  </si>
  <si>
    <t xml:space="preserve">Lease Payments</t>
  </si>
  <si>
    <t xml:space="preserve">Sinking Fund Payments</t>
  </si>
  <si>
    <t xml:space="preserve">Full Balance Sheet</t>
  </si>
  <si>
    <t xml:space="preserve">Cash</t>
  </si>
  <si>
    <t xml:space="preserve">ST Inv</t>
  </si>
  <si>
    <t xml:space="preserve">AR</t>
  </si>
  <si>
    <t xml:space="preserve">Inv</t>
  </si>
  <si>
    <t xml:space="preserve">CA</t>
  </si>
  <si>
    <t xml:space="preserve">Gross FA</t>
  </si>
  <si>
    <t xml:space="preserve">Acc Dep</t>
  </si>
  <si>
    <t xml:space="preserve">Net FA</t>
  </si>
  <si>
    <t xml:space="preserve">TTL Assets</t>
  </si>
  <si>
    <t xml:space="preserve">AP</t>
  </si>
  <si>
    <t xml:space="preserve">NP</t>
  </si>
  <si>
    <t xml:space="preserve">Accruals</t>
  </si>
  <si>
    <t xml:space="preserve">CL</t>
  </si>
  <si>
    <t xml:space="preserve">LTD</t>
  </si>
  <si>
    <t xml:space="preserve">Liabilities</t>
  </si>
  <si>
    <t xml:space="preserve">CS</t>
  </si>
  <si>
    <t xml:space="preserve">RE</t>
  </si>
  <si>
    <t xml:space="preserve">TTL Equity</t>
  </si>
  <si>
    <t xml:space="preserve">TTL L&amp;E</t>
  </si>
  <si>
    <t xml:space="preserve">Check</t>
  </si>
  <si>
    <t xml:space="preserve">a.</t>
  </si>
  <si>
    <t xml:space="preserve">Liquidity</t>
  </si>
  <si>
    <t xml:space="preserve">Asset Management</t>
  </si>
  <si>
    <t xml:space="preserve">Debt Management</t>
  </si>
  <si>
    <t xml:space="preserve">Profitablitity</t>
  </si>
  <si>
    <t xml:space="preserve">Market Value</t>
  </si>
  <si>
    <t xml:space="preserve">b.</t>
  </si>
  <si>
    <t xml:space="preserve">1999 Current Ratio</t>
  </si>
  <si>
    <t xml:space="preserve">1999 Quick Ratio</t>
  </si>
  <si>
    <t xml:space="preserve">The 1997 liquidity position was slightly below the industry average,and they declined in 1998.  Projections for 1999 show that the company has addressed the problem and should improve.</t>
  </si>
  <si>
    <t xml:space="preserve">A banker would be most sensitive to liquidity ratios.</t>
  </si>
  <si>
    <t xml:space="preserve">CHECK THIS.</t>
  </si>
  <si>
    <t xml:space="preserve">c.</t>
  </si>
  <si>
    <t xml:space="preserve">1999 Inventory Turnover </t>
  </si>
  <si>
    <t xml:space="preserve">1999 DSO</t>
  </si>
  <si>
    <t xml:space="preserve">1999 FA Turnover</t>
  </si>
  <si>
    <t xml:space="preserve">1999 Op Cap Requirement</t>
  </si>
  <si>
    <t xml:space="preserve">All CA that do not pay interest - CL that do not charge interest + Net PPE divided by sales</t>
  </si>
  <si>
    <t xml:space="preserve">1999 TTL Asset Turnover</t>
  </si>
  <si>
    <t xml:space="preserve">Computron is more efficient than competitors with its fixed assets, but is less efficient with current assets.  Its total asset turnover is not as efficient as the industry average.  This raises the question as to whether more investment in fixed assets would help alleviate the current asset inefficiencies.</t>
  </si>
  <si>
    <t xml:space="preserve">d.</t>
  </si>
  <si>
    <t xml:space="preserve">1999 Debt</t>
  </si>
  <si>
    <t xml:space="preserve">1999 TIE</t>
  </si>
  <si>
    <t xml:space="preserve">1999 Fixed Charge Coverage</t>
  </si>
  <si>
    <t xml:space="preserve">EBIT + Lease Paymentss divided by Interest+ Lease Payments+Sinking Fund Payments(1-T)</t>
  </si>
  <si>
    <t xml:space="preserve">Computron is leveraged more than the industry average.  Computron is really focusing on cutting debt in 1999.</t>
  </si>
  <si>
    <t xml:space="preserve">e.</t>
  </si>
  <si>
    <t xml:space="preserve">1999 Op Profit AT</t>
  </si>
  <si>
    <t xml:space="preserve">1999 Profit Margin</t>
  </si>
  <si>
    <t xml:space="preserve">1999 BEP</t>
  </si>
  <si>
    <t xml:space="preserve">1999 ROA</t>
  </si>
  <si>
    <t xml:space="preserve">1999 ROE</t>
  </si>
  <si>
    <t xml:space="preserve">Computron is now operating more profitably than the industry average.  However, they need to increase their volume as their returns on assets and equity are below the industry average.</t>
  </si>
  <si>
    <t xml:space="preserve">f.</t>
  </si>
  <si>
    <t xml:space="preserve">1999 PE Ratio</t>
  </si>
  <si>
    <t xml:space="preserve">1999 Mkt/Book Ratio</t>
  </si>
  <si>
    <t xml:space="preserve">Investors have a low opinion of Computron, although it is better than in the past.</t>
  </si>
  <si>
    <t xml:space="preserve">g.</t>
  </si>
  <si>
    <t xml:space="preserve">ROE = Profit margin x TTL Asset TO x Equity Multiplier</t>
  </si>
  <si>
    <t xml:space="preserve">ROE = Net Income / Sales x Sales / TTL Assets x  TTL Assets / Common Equity</t>
  </si>
  <si>
    <t xml:space="preserve">Industry Average</t>
  </si>
  <si>
    <t xml:space="preserve">Equity Multiplier</t>
  </si>
  <si>
    <t xml:space="preserve">The company's major strength is its profit margin.  </t>
  </si>
  <si>
    <t xml:space="preserve">Weaknesses are theTTL Asset Turnover and Equity Multiplier.  The higher debt and less efficient use of assets implies the company is servicing debt for assets that are not being used as efficiently as they should be.</t>
  </si>
  <si>
    <t xml:space="preserve">h.</t>
  </si>
  <si>
    <t xml:space="preserve">Other</t>
  </si>
  <si>
    <t xml:space="preserve">Improving the DSO margin from 44.9 to 32 would impact the liquidity position of Computron.  Using the numbers given, 252 of A/R would be cash, which could be used to pay down debt.  This would bring the debt ratio down from 55% to 52%, giving the company more stability.  Investors view the stock more favorably as a result of having a more stable, predictable future.</t>
  </si>
  <si>
    <t xml:space="preserve">i.</t>
  </si>
  <si>
    <t xml:space="preserve">Inventory appears to be too high.  Cutting inventory would free cash to pay down debt.  Profitability should not be effected, assuming  storage and requisition costs cancel each other out.  However, lower debt ratio should improve the stock price as investors would perceive the company as more stable.</t>
  </si>
  <si>
    <t xml:space="preserve">j.</t>
  </si>
  <si>
    <t xml:space="preserve">As a credit manager, I would be highly suspect of Computron. With A/P increasing 3.5x, LT Debt increasing 3x, and negative EBIT, I would consider them a credit risk.  I would want to sell to them COD, even if that risked them as a customer. I would want to understand what their plans were if I were to continue to give them credit.</t>
  </si>
  <si>
    <t xml:space="preserve">As a bank loan officer, I would hesitate to renew the loan to Computron. I would likely demand repayment of the loan.  However, I would change my mind if I saw the 1999 estimates.  If I believed those numbers, I would feel my chances of recovering my loan would be better letting them operate then forcing them into bankruptcy.  If 1.2mm of new equity was also included, I would definitely renew the loan. I would use the ratio analysis below to make my decisions.</t>
  </si>
  <si>
    <t xml:space="preserve">Debt</t>
  </si>
  <si>
    <t xml:space="preserve">Assets</t>
  </si>
  <si>
    <t xml:space="preserve">Ratio</t>
  </si>
  <si>
    <t xml:space="preserve">1998 w/ new capital</t>
  </si>
  <si>
    <t xml:space="preserve">1998 w/ new capital and debt pd down to industry standard (not possible, not enough cash)</t>
  </si>
  <si>
    <t xml:space="preserve">cash required</t>
  </si>
  <si>
    <t xml:space="preserve">1999E w/ new capital</t>
  </si>
  <si>
    <t xml:space="preserve">1999E w/ new capital and debt pd down to industry standard</t>
  </si>
  <si>
    <t xml:space="preserve">k.</t>
  </si>
  <si>
    <t xml:space="preserve">In hindsight, Computron expanded to quickly.  The company used debt to acquire fixed assets and inventory before its advertising campaign had a chance to work.  The higher costs and inefficient use of assets compound their problems.  The increase of marginal customers increased their credit risk and hurt cash flow as DSO increased.  The company should have taken a more conservative plan that would have saved the large capital investments until the company was sure its advertising campaign was successful.</t>
  </si>
  <si>
    <t xml:space="preserve">l.</t>
  </si>
  <si>
    <t xml:space="preserve">Large, multidivisional firms may be difficult to compare to other firms.</t>
  </si>
  <si>
    <t xml:space="preserve">Inflation may distort balance sheets.</t>
  </si>
  <si>
    <t xml:space="preserve">Seasonal factors may distort ratios.</t>
  </si>
  <si>
    <t xml:space="preserve">Firms may "window dress" their financial statements.</t>
  </si>
  <si>
    <t xml:space="preserve">Differing accounting treatments may effect ratio comparisons.</t>
  </si>
  <si>
    <t xml:space="preserve">Subjectivity is needed to determine what constitutes "good" and "bad" ratios.</t>
  </si>
  <si>
    <t xml:space="preserve">m.</t>
  </si>
  <si>
    <t xml:space="preserve">Are the company's revenues tied to one key customer?</t>
  </si>
  <si>
    <t xml:space="preserve">Are the company's revenues tied to one key product?</t>
  </si>
  <si>
    <t xml:space="preserve">Does the company rely on one key supplier?</t>
  </si>
  <si>
    <t xml:space="preserve">What percentage of the company's business is generated overseas?</t>
  </si>
  <si>
    <t xml:space="preserve">How will competition effect the company's business?</t>
  </si>
  <si>
    <t xml:space="preserve">Does the company have to invest heavily in R&amp;D for future product development?</t>
  </si>
  <si>
    <t xml:space="preserve">What is the legal and regulatory risk?</t>
  </si>
</sst>
</file>

<file path=xl/styles.xml><?xml version="1.0" encoding="utf-8"?>
<styleSheet xmlns="http://schemas.openxmlformats.org/spreadsheetml/2006/main">
  <numFmts count="10">
    <numFmt numFmtId="164" formatCode="General"/>
    <numFmt numFmtId="165" formatCode="_(* #,##0.00_);_(* \(#,##0.00\);_(* \-??_);_(@_)"/>
    <numFmt numFmtId="166" formatCode="_(* #,##0_);_(* \(#,##0\);_(* \-??_);_(@_)"/>
    <numFmt numFmtId="167" formatCode="0%"/>
    <numFmt numFmtId="168" formatCode="_(\$* #,##0.00_);_(\$* \(#,##0.00\);_(\$* \-??_);_(@_)"/>
    <numFmt numFmtId="169" formatCode="_(\$* #,##0.000_);_(\$* \(#,##0.000\);_(\$* \-??_);_(@_)"/>
    <numFmt numFmtId="170" formatCode="_(* #,##0.000_);_(* \(#,##0.000\);_(* \-??_);_(@_)"/>
    <numFmt numFmtId="171" formatCode="#.#&quot; x&quot;"/>
    <numFmt numFmtId="172" formatCode="0.0%"/>
    <numFmt numFmtId="173" formatCode="0.00%"/>
  </numFmts>
  <fonts count="5">
    <font>
      <sz val="10"/>
      <name val="Arial"/>
      <family val="0"/>
    </font>
    <font>
      <sz val="10"/>
      <name val="Arial"/>
      <family val="0"/>
    </font>
    <font>
      <sz val="10"/>
      <name val="Arial"/>
      <family val="0"/>
    </font>
    <font>
      <sz val="10"/>
      <name val="Arial"/>
      <family val="0"/>
    </font>
    <font>
      <b val="true"/>
      <sz val="10"/>
      <name val="Arial"/>
      <family val="2"/>
    </font>
  </fonts>
  <fills count="2">
    <fill>
      <patternFill patternType="none"/>
    </fill>
    <fill>
      <patternFill patternType="gray125"/>
    </fill>
  </fills>
  <borders count="4">
    <border diagonalUp="false" diagonalDown="false">
      <left/>
      <right/>
      <top/>
      <bottom/>
      <diagonal/>
    </border>
    <border diagonalUp="false" diagonalDown="false">
      <left/>
      <right/>
      <top style="thin"/>
      <bottom/>
      <diagonal/>
    </border>
    <border diagonalUp="false" diagonalDown="false">
      <left/>
      <right/>
      <top style="thin"/>
      <bottom style="double"/>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6" fontId="0" fillId="0" borderId="1"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6" fontId="0" fillId="0" borderId="2" xfId="15" applyFont="true" applyBorder="true" applyAlignment="true" applyProtection="tru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7" fontId="0" fillId="0" borderId="0" xfId="19" applyFont="true" applyBorder="true" applyAlignment="true" applyProtection="true">
      <alignment horizontal="general" vertical="bottom" textRotation="0" wrapText="false" indent="0" shrinkToFit="false"/>
      <protection locked="true" hidden="false"/>
    </xf>
    <xf numFmtId="167" fontId="4" fillId="0" borderId="0" xfId="19"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3" min="3" style="0" width="12.85"/>
  </cols>
  <sheetData>
    <row r="1" customFormat="false" ht="12.75" hidden="false" customHeight="false" outlineLevel="0" collapsed="false">
      <c r="C1" s="0" t="s">
        <v>0</v>
      </c>
    </row>
    <row r="2" customFormat="false" ht="12.75" hidden="false" customHeight="false" outlineLevel="0" collapsed="false">
      <c r="A2" s="0" t="s">
        <v>1</v>
      </c>
      <c r="C2" s="1" t="n">
        <v>7035600</v>
      </c>
    </row>
    <row r="3" customFormat="false" ht="12.75" hidden="false" customHeight="false" outlineLevel="0" collapsed="false">
      <c r="C3" s="1"/>
    </row>
    <row r="4" customFormat="false" ht="12.75" hidden="false" customHeight="false" outlineLevel="0" collapsed="false">
      <c r="A4" s="0" t="s">
        <v>2</v>
      </c>
      <c r="C4" s="1" t="n">
        <v>5728000</v>
      </c>
    </row>
    <row r="5" customFormat="false" ht="12.75" hidden="false" customHeight="false" outlineLevel="0" collapsed="false">
      <c r="A5" s="0" t="s">
        <v>3</v>
      </c>
      <c r="C5" s="1" t="n">
        <v>680000</v>
      </c>
    </row>
    <row r="6" customFormat="false" ht="12.75" hidden="false" customHeight="false" outlineLevel="0" collapsed="false">
      <c r="A6" s="0" t="s">
        <v>4</v>
      </c>
      <c r="C6" s="1" t="n">
        <v>116960</v>
      </c>
    </row>
    <row r="7" customFormat="false" ht="12.75" hidden="false" customHeight="false" outlineLevel="0" collapsed="false">
      <c r="A7" s="0" t="s">
        <v>5</v>
      </c>
      <c r="C7" s="2" t="n">
        <f aca="false">SUM(C4:C6)</f>
        <v>6524960</v>
      </c>
    </row>
    <row r="8" customFormat="false" ht="12.75" hidden="false" customHeight="false" outlineLevel="0" collapsed="false">
      <c r="C8" s="1"/>
    </row>
    <row r="9" customFormat="false" ht="12.75" hidden="false" customHeight="false" outlineLevel="0" collapsed="false">
      <c r="A9" s="0" t="s">
        <v>6</v>
      </c>
      <c r="C9" s="2" t="n">
        <f aca="false">C2-C7</f>
        <v>510640</v>
      </c>
    </row>
    <row r="10" customFormat="false" ht="12.75" hidden="false" customHeight="false" outlineLevel="0" collapsed="false">
      <c r="C10" s="1"/>
    </row>
    <row r="11" customFormat="false" ht="12.75" hidden="false" customHeight="false" outlineLevel="0" collapsed="false">
      <c r="A11" s="0" t="s">
        <v>7</v>
      </c>
      <c r="C11" s="1" t="n">
        <v>88000</v>
      </c>
    </row>
    <row r="12" customFormat="false" ht="12.75" hidden="false" customHeight="false" outlineLevel="0" collapsed="false">
      <c r="C12" s="1"/>
    </row>
    <row r="13" customFormat="false" ht="12.75" hidden="false" customHeight="false" outlineLevel="0" collapsed="false">
      <c r="A13" s="0" t="s">
        <v>8</v>
      </c>
      <c r="C13" s="2" t="n">
        <f aca="false">C9-C11</f>
        <v>422640</v>
      </c>
    </row>
    <row r="14" customFormat="false" ht="12.75" hidden="false" customHeight="false" outlineLevel="0" collapsed="false">
      <c r="C14" s="1"/>
    </row>
    <row r="15" customFormat="false" ht="12.75" hidden="false" customHeight="false" outlineLevel="0" collapsed="false">
      <c r="A15" s="0" t="s">
        <v>9</v>
      </c>
      <c r="B15" s="3" t="n">
        <v>0.4</v>
      </c>
      <c r="C15" s="1" t="n">
        <f aca="false">C13*$B$15</f>
        <v>169056</v>
      </c>
    </row>
    <row r="16" customFormat="false" ht="12.75" hidden="false" customHeight="false" outlineLevel="0" collapsed="false">
      <c r="C16" s="1"/>
    </row>
    <row r="17" customFormat="false" ht="13.5" hidden="false" customHeight="false" outlineLevel="0" collapsed="false">
      <c r="A17" s="0" t="s">
        <v>10</v>
      </c>
      <c r="C17" s="4" t="n">
        <f aca="false">C13-C15</f>
        <v>253584</v>
      </c>
    </row>
    <row r="18" customFormat="false" ht="13.5" hidden="false" customHeight="false" outlineLevel="0" collapsed="false">
      <c r="C18" s="1"/>
    </row>
    <row r="19" customFormat="false" ht="12.75" hidden="false" customHeight="false" outlineLevel="0" collapsed="false">
      <c r="A19" s="0" t="s">
        <v>11</v>
      </c>
      <c r="C19" s="5" t="n">
        <f aca="false">C17/C27</f>
        <v>1.014336</v>
      </c>
    </row>
    <row r="20" customFormat="false" ht="12.75" hidden="false" customHeight="false" outlineLevel="0" collapsed="false">
      <c r="C20" s="1"/>
    </row>
    <row r="21" customFormat="false" ht="12.75" hidden="false" customHeight="false" outlineLevel="0" collapsed="false">
      <c r="A21" s="0" t="s">
        <v>12</v>
      </c>
    </row>
    <row r="22" customFormat="false" ht="12.75" hidden="false" customHeight="false" outlineLevel="0" collapsed="false">
      <c r="C22" s="1"/>
    </row>
    <row r="23" customFormat="false" ht="12.75" hidden="false" customHeight="false" outlineLevel="0" collapsed="false">
      <c r="A23" s="0" t="s">
        <v>13</v>
      </c>
      <c r="C23" s="6" t="n">
        <f aca="false">'Balance Sheet'!C28/'Income Statement'!C27</f>
        <v>6.209408</v>
      </c>
    </row>
    <row r="24" customFormat="false" ht="12.75" hidden="false" customHeight="false" outlineLevel="0" collapsed="false">
      <c r="C24" s="1"/>
    </row>
    <row r="25" customFormat="false" ht="12.75" hidden="false" customHeight="false" outlineLevel="0" collapsed="false">
      <c r="A25" s="0" t="s">
        <v>14</v>
      </c>
      <c r="C25" s="6" t="n">
        <v>12.17</v>
      </c>
    </row>
    <row r="26" customFormat="false" ht="12.75" hidden="false" customHeight="false" outlineLevel="0" collapsed="false">
      <c r="C26" s="1"/>
    </row>
    <row r="27" customFormat="false" ht="12.75" hidden="false" customHeight="false" outlineLevel="0" collapsed="false">
      <c r="A27" s="0" t="s">
        <v>15</v>
      </c>
      <c r="C27" s="1" t="n">
        <v>250000</v>
      </c>
    </row>
    <row r="28" customFormat="false" ht="12.75" hidden="false" customHeight="false" outlineLevel="0" collapsed="false">
      <c r="C28" s="1"/>
    </row>
    <row r="29" customFormat="false" ht="12.75" hidden="false" customHeight="false" outlineLevel="0" collapsed="false">
      <c r="A29" s="0" t="s">
        <v>16</v>
      </c>
      <c r="C29" s="1" t="n">
        <v>0.4</v>
      </c>
    </row>
    <row r="31" customFormat="false" ht="12.75" hidden="false" customHeight="false" outlineLevel="0" collapsed="false">
      <c r="A31" s="0" t="s">
        <v>17</v>
      </c>
      <c r="C31" s="1" t="n">
        <v>40000</v>
      </c>
    </row>
    <row r="33" customFormat="false" ht="12.75" hidden="false" customHeight="false" outlineLevel="0" collapsed="false">
      <c r="A33" s="0" t="s">
        <v>18</v>
      </c>
      <c r="C33" s="0" t="n">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7"/>
  <sheetViews>
    <sheetView showFormulas="false" showGridLines="true" showRowColHeaders="true" showZeros="true" rightToLeft="false" tabSelected="false" showOutlineSymbols="true" defaultGridColor="true" view="normal" topLeftCell="A33" colorId="64" zoomScale="100" zoomScaleNormal="100" zoomScalePageLayoutView="100" workbookViewId="0">
      <selection pane="topLeft" activeCell="A47" activeCellId="0" sqref="A47:C56"/>
    </sheetView>
  </sheetViews>
  <sheetFormatPr defaultColWidth="9.0546875" defaultRowHeight="12.75" customHeight="true" zeroHeight="false" outlineLevelRow="0" outlineLevelCol="0"/>
  <cols>
    <col collapsed="false" customWidth="true" hidden="false" outlineLevel="0" max="3" min="3" style="0" width="12.85"/>
    <col collapsed="false" customWidth="true" hidden="false" outlineLevel="0" max="5" min="5" style="0" width="10.28"/>
    <col collapsed="false" customWidth="true" hidden="false" outlineLevel="0" max="7" min="7" style="0" width="10.28"/>
  </cols>
  <sheetData>
    <row r="1" customFormat="false" ht="12.75" hidden="false" customHeight="false" outlineLevel="0" collapsed="false">
      <c r="A1" s="0" t="s">
        <v>19</v>
      </c>
    </row>
    <row r="2" customFormat="false" ht="12.75" hidden="false" customHeight="false" outlineLevel="0" collapsed="false">
      <c r="C2" s="7" t="s">
        <v>0</v>
      </c>
      <c r="D2" s="7"/>
      <c r="E2" s="7" t="n">
        <v>1998</v>
      </c>
      <c r="F2" s="7"/>
      <c r="G2" s="7" t="n">
        <v>1997</v>
      </c>
    </row>
    <row r="3" customFormat="false" ht="12.75" hidden="false" customHeight="false" outlineLevel="0" collapsed="false">
      <c r="A3" s="0" t="s">
        <v>20</v>
      </c>
      <c r="C3" s="1" t="n">
        <v>14000</v>
      </c>
      <c r="D3" s="1"/>
      <c r="E3" s="1" t="n">
        <v>7282</v>
      </c>
      <c r="F3" s="1"/>
      <c r="G3" s="1" t="n">
        <v>9000</v>
      </c>
    </row>
    <row r="4" customFormat="false" ht="12.75" hidden="false" customHeight="false" outlineLevel="0" collapsed="false">
      <c r="A4" s="0" t="s">
        <v>21</v>
      </c>
      <c r="C4" s="1" t="n">
        <v>71632</v>
      </c>
      <c r="D4" s="1"/>
      <c r="E4" s="1" t="n">
        <v>0</v>
      </c>
      <c r="F4" s="1"/>
      <c r="G4" s="1" t="n">
        <v>48600</v>
      </c>
    </row>
    <row r="5" customFormat="false" ht="12.75" hidden="false" customHeight="false" outlineLevel="0" collapsed="false">
      <c r="A5" s="0" t="s">
        <v>22</v>
      </c>
      <c r="C5" s="1" t="n">
        <v>878000</v>
      </c>
      <c r="D5" s="1"/>
      <c r="E5" s="1" t="n">
        <v>632160</v>
      </c>
      <c r="F5" s="1"/>
      <c r="G5" s="1" t="n">
        <v>351200</v>
      </c>
    </row>
    <row r="6" customFormat="false" ht="12.75" hidden="false" customHeight="false" outlineLevel="0" collapsed="false">
      <c r="A6" s="0" t="s">
        <v>23</v>
      </c>
      <c r="C6" s="1" t="n">
        <v>1716480</v>
      </c>
      <c r="D6" s="1"/>
      <c r="E6" s="1" t="n">
        <v>1287360</v>
      </c>
      <c r="F6" s="1"/>
      <c r="G6" s="1" t="n">
        <v>715200</v>
      </c>
    </row>
    <row r="7" customFormat="false" ht="12.75" hidden="false" customHeight="false" outlineLevel="0" collapsed="false">
      <c r="C7" s="1"/>
      <c r="D7" s="1"/>
      <c r="E7" s="1"/>
      <c r="F7" s="1"/>
      <c r="G7" s="1"/>
    </row>
    <row r="8" customFormat="false" ht="12.75" hidden="false" customHeight="false" outlineLevel="0" collapsed="false">
      <c r="A8" s="0" t="s">
        <v>24</v>
      </c>
      <c r="C8" s="2" t="n">
        <f aca="false">SUM(C3:C6)</f>
        <v>2680112</v>
      </c>
      <c r="D8" s="2"/>
      <c r="E8" s="2" t="n">
        <f aca="false">SUM(E3:E6)</f>
        <v>1926802</v>
      </c>
      <c r="F8" s="2"/>
      <c r="G8" s="2" t="n">
        <f aca="false">SUM(G3:G6)</f>
        <v>1124000</v>
      </c>
    </row>
    <row r="9" customFormat="false" ht="12.75" hidden="false" customHeight="false" outlineLevel="0" collapsed="false">
      <c r="C9" s="1"/>
      <c r="D9" s="1"/>
      <c r="E9" s="1"/>
      <c r="F9" s="1"/>
      <c r="G9" s="1"/>
    </row>
    <row r="10" customFormat="false" ht="12.75" hidden="false" customHeight="false" outlineLevel="0" collapsed="false">
      <c r="A10" s="0" t="s">
        <v>25</v>
      </c>
      <c r="C10" s="1" t="n">
        <v>1197160</v>
      </c>
      <c r="D10" s="1"/>
      <c r="E10" s="1" t="n">
        <v>1202950</v>
      </c>
      <c r="F10" s="1"/>
      <c r="G10" s="1" t="n">
        <v>491000</v>
      </c>
    </row>
    <row r="11" customFormat="false" ht="12.75" hidden="false" customHeight="false" outlineLevel="0" collapsed="false">
      <c r="A11" s="0" t="s">
        <v>26</v>
      </c>
      <c r="C11" s="1" t="n">
        <v>-380120</v>
      </c>
      <c r="D11" s="1"/>
      <c r="E11" s="1" t="n">
        <v>-263160</v>
      </c>
      <c r="F11" s="1"/>
      <c r="G11" s="1" t="n">
        <v>-146200</v>
      </c>
    </row>
    <row r="12" customFormat="false" ht="12.75" hidden="false" customHeight="false" outlineLevel="0" collapsed="false">
      <c r="A12" s="0" t="s">
        <v>27</v>
      </c>
      <c r="C12" s="2" t="n">
        <f aca="false">SUM(C10:C11)</f>
        <v>817040</v>
      </c>
      <c r="D12" s="2"/>
      <c r="E12" s="2" t="n">
        <f aca="false">SUM(E10:E11)</f>
        <v>939790</v>
      </c>
      <c r="F12" s="2"/>
      <c r="G12" s="2" t="n">
        <f aca="false">SUM(G10:G11)</f>
        <v>344800</v>
      </c>
    </row>
    <row r="13" customFormat="false" ht="12.75" hidden="false" customHeight="false" outlineLevel="0" collapsed="false">
      <c r="C13" s="1"/>
      <c r="D13" s="1"/>
      <c r="E13" s="1"/>
      <c r="F13" s="1"/>
      <c r="G13" s="1"/>
    </row>
    <row r="14" customFormat="false" ht="13.5" hidden="false" customHeight="false" outlineLevel="0" collapsed="false">
      <c r="A14" s="0" t="s">
        <v>28</v>
      </c>
      <c r="C14" s="4" t="n">
        <f aca="false">C12+C8</f>
        <v>3497152</v>
      </c>
      <c r="D14" s="4"/>
      <c r="E14" s="4" t="n">
        <f aca="false">E12+E8</f>
        <v>2866592</v>
      </c>
      <c r="F14" s="4"/>
      <c r="G14" s="4" t="n">
        <f aca="false">G12+G8</f>
        <v>1468800</v>
      </c>
    </row>
    <row r="15" customFormat="false" ht="13.5" hidden="false" customHeight="false" outlineLevel="0" collapsed="false">
      <c r="C15" s="1"/>
      <c r="D15" s="1"/>
      <c r="E15" s="1"/>
      <c r="F15" s="1"/>
      <c r="G15" s="1"/>
    </row>
    <row r="16" customFormat="false" ht="12.75" hidden="false" customHeight="false" outlineLevel="0" collapsed="false">
      <c r="A16" s="0" t="s">
        <v>29</v>
      </c>
      <c r="C16" s="1" t="n">
        <v>436800</v>
      </c>
      <c r="D16" s="1"/>
      <c r="E16" s="1" t="n">
        <v>524160</v>
      </c>
      <c r="F16" s="1"/>
      <c r="G16" s="1" t="n">
        <v>145600</v>
      </c>
    </row>
    <row r="17" customFormat="false" ht="12.75" hidden="false" customHeight="false" outlineLevel="0" collapsed="false">
      <c r="A17" s="0" t="s">
        <v>30</v>
      </c>
      <c r="C17" s="1" t="n">
        <v>600000</v>
      </c>
      <c r="D17" s="1"/>
      <c r="E17" s="1" t="n">
        <v>720000</v>
      </c>
      <c r="F17" s="1"/>
      <c r="G17" s="1" t="n">
        <v>200000</v>
      </c>
    </row>
    <row r="18" customFormat="false" ht="12.75" hidden="false" customHeight="false" outlineLevel="0" collapsed="false">
      <c r="A18" s="0" t="s">
        <v>31</v>
      </c>
      <c r="C18" s="1" t="n">
        <v>408000</v>
      </c>
      <c r="D18" s="1"/>
      <c r="E18" s="1" t="n">
        <v>489600</v>
      </c>
      <c r="F18" s="1"/>
      <c r="G18" s="1" t="n">
        <v>136000</v>
      </c>
    </row>
    <row r="19" customFormat="false" ht="12.75" hidden="false" customHeight="false" outlineLevel="0" collapsed="false">
      <c r="C19" s="1"/>
      <c r="D19" s="1"/>
      <c r="E19" s="1"/>
      <c r="F19" s="1"/>
      <c r="G19" s="1"/>
    </row>
    <row r="20" customFormat="false" ht="12.75" hidden="false" customHeight="false" outlineLevel="0" collapsed="false">
      <c r="A20" s="0" t="s">
        <v>32</v>
      </c>
      <c r="C20" s="2" t="n">
        <f aca="false">SUM(C15:C18)</f>
        <v>1444800</v>
      </c>
      <c r="D20" s="2"/>
      <c r="E20" s="2" t="n">
        <f aca="false">SUM(E15:E18)</f>
        <v>1733760</v>
      </c>
      <c r="F20" s="2"/>
      <c r="G20" s="2" t="n">
        <f aca="false">SUM(G15:G18)</f>
        <v>481600</v>
      </c>
    </row>
    <row r="21" customFormat="false" ht="12.75" hidden="false" customHeight="false" outlineLevel="0" collapsed="false">
      <c r="C21" s="1"/>
      <c r="D21" s="1"/>
      <c r="E21" s="1"/>
      <c r="F21" s="1"/>
      <c r="G21" s="1"/>
    </row>
    <row r="22" customFormat="false" ht="12.75" hidden="false" customHeight="false" outlineLevel="0" collapsed="false">
      <c r="A22" s="0" t="s">
        <v>33</v>
      </c>
      <c r="C22" s="1" t="n">
        <v>500000</v>
      </c>
      <c r="D22" s="1"/>
      <c r="E22" s="1" t="n">
        <v>1000000</v>
      </c>
      <c r="F22" s="1"/>
      <c r="G22" s="1" t="n">
        <v>323432</v>
      </c>
    </row>
    <row r="23" customFormat="false" ht="12.75" hidden="false" customHeight="false" outlineLevel="0" collapsed="false">
      <c r="C23" s="1"/>
      <c r="D23" s="1"/>
      <c r="E23" s="1"/>
      <c r="F23" s="1"/>
      <c r="G23" s="1"/>
    </row>
    <row r="24" customFormat="false" ht="12.75" hidden="false" customHeight="false" outlineLevel="0" collapsed="false">
      <c r="A24" s="0" t="s">
        <v>34</v>
      </c>
      <c r="C24" s="2" t="n">
        <f aca="false">+C22+C20</f>
        <v>1944800</v>
      </c>
      <c r="D24" s="2"/>
      <c r="E24" s="2" t="n">
        <f aca="false">+E22+E20</f>
        <v>2733760</v>
      </c>
      <c r="F24" s="2"/>
      <c r="G24" s="2" t="n">
        <f aca="false">+G22+G20</f>
        <v>805032</v>
      </c>
    </row>
    <row r="25" customFormat="false" ht="12.75" hidden="false" customHeight="false" outlineLevel="0" collapsed="false">
      <c r="C25" s="1"/>
      <c r="D25" s="1"/>
      <c r="E25" s="1"/>
      <c r="F25" s="1"/>
      <c r="G25" s="1"/>
    </row>
    <row r="26" customFormat="false" ht="12.75" hidden="false" customHeight="false" outlineLevel="0" collapsed="false">
      <c r="A26" s="0" t="s">
        <v>35</v>
      </c>
      <c r="C26" s="1" t="n">
        <v>1680936</v>
      </c>
      <c r="D26" s="1"/>
      <c r="E26" s="1" t="n">
        <v>460000</v>
      </c>
      <c r="F26" s="1"/>
      <c r="G26" s="1" t="n">
        <v>460000</v>
      </c>
    </row>
    <row r="27" customFormat="false" ht="12.75" hidden="false" customHeight="false" outlineLevel="0" collapsed="false">
      <c r="A27" s="0" t="s">
        <v>36</v>
      </c>
      <c r="C27" s="1" t="n">
        <v>-128584</v>
      </c>
      <c r="D27" s="1"/>
      <c r="E27" s="1" t="n">
        <v>-327168</v>
      </c>
      <c r="F27" s="1"/>
      <c r="G27" s="1" t="n">
        <v>203768</v>
      </c>
    </row>
    <row r="28" customFormat="false" ht="12.75" hidden="false" customHeight="false" outlineLevel="0" collapsed="false">
      <c r="A28" s="0" t="s">
        <v>37</v>
      </c>
      <c r="C28" s="2" t="n">
        <f aca="false">SUM(C26:C27)</f>
        <v>1552352</v>
      </c>
      <c r="D28" s="2"/>
      <c r="E28" s="2" t="n">
        <f aca="false">SUM(E26:E27)</f>
        <v>132832</v>
      </c>
      <c r="F28" s="2"/>
      <c r="G28" s="2" t="n">
        <f aca="false">SUM(G26:G27)</f>
        <v>663768</v>
      </c>
    </row>
    <row r="29" customFormat="false" ht="12.75" hidden="false" customHeight="false" outlineLevel="0" collapsed="false">
      <c r="C29" s="1"/>
      <c r="D29" s="1"/>
      <c r="E29" s="1"/>
      <c r="F29" s="1"/>
      <c r="G29" s="1"/>
    </row>
    <row r="30" customFormat="false" ht="13.5" hidden="false" customHeight="false" outlineLevel="0" collapsed="false">
      <c r="A30" s="0" t="s">
        <v>38</v>
      </c>
      <c r="C30" s="4" t="n">
        <f aca="false">C28+C24</f>
        <v>3497152</v>
      </c>
      <c r="D30" s="4"/>
      <c r="E30" s="4" t="n">
        <f aca="false">E28+E24</f>
        <v>2866592</v>
      </c>
      <c r="F30" s="4"/>
      <c r="G30" s="4" t="n">
        <f aca="false">G28+G24</f>
        <v>1468800</v>
      </c>
    </row>
    <row r="31" customFormat="false" ht="13.5" hidden="false" customHeight="false" outlineLevel="0" collapsed="false">
      <c r="C31" s="1"/>
      <c r="D31" s="1"/>
      <c r="E31" s="1"/>
      <c r="F31" s="1"/>
      <c r="G31" s="1"/>
    </row>
    <row r="32" customFormat="false" ht="12.75" hidden="false" customHeight="false" outlineLevel="0" collapsed="false">
      <c r="B32" s="0" t="s">
        <v>39</v>
      </c>
      <c r="C32" s="1" t="n">
        <f aca="false">C14-C30</f>
        <v>0</v>
      </c>
      <c r="D32" s="1"/>
      <c r="E32" s="1" t="n">
        <f aca="false">E14-E30</f>
        <v>0</v>
      </c>
      <c r="F32" s="1"/>
      <c r="G32" s="1" t="n">
        <f aca="false">G14-G30</f>
        <v>0</v>
      </c>
    </row>
    <row r="33" customFormat="false" ht="12.75" hidden="false" customHeight="false" outlineLevel="0" collapsed="false">
      <c r="C33" s="1"/>
      <c r="D33" s="1"/>
      <c r="E33" s="1"/>
      <c r="F33" s="1"/>
      <c r="G33" s="1"/>
    </row>
    <row r="34" customFormat="false" ht="12.75" hidden="false" customHeight="false" outlineLevel="0" collapsed="false">
      <c r="C34" s="1"/>
      <c r="D34" s="1"/>
      <c r="E34" s="1"/>
      <c r="F34" s="1"/>
      <c r="G34" s="1"/>
    </row>
    <row r="35" customFormat="false" ht="12.75" hidden="false" customHeight="false" outlineLevel="0" collapsed="false">
      <c r="D35" s="1"/>
      <c r="E35" s="1"/>
      <c r="F35" s="1"/>
      <c r="G35" s="1"/>
    </row>
    <row r="36" customFormat="false" ht="12.75" hidden="false" customHeight="false" outlineLevel="0" collapsed="false">
      <c r="D36" s="1"/>
      <c r="E36" s="1"/>
      <c r="F36" s="1"/>
      <c r="G36" s="1"/>
    </row>
    <row r="37" customFormat="false" ht="12.75" hidden="false" customHeight="false" outlineLevel="0" collapsed="false">
      <c r="D37" s="1"/>
      <c r="E37" s="1"/>
      <c r="F37" s="1"/>
      <c r="G37" s="1"/>
    </row>
    <row r="38" customFormat="false" ht="12.75" hidden="false" customHeight="false" outlineLevel="0" collapsed="false">
      <c r="D38" s="1"/>
      <c r="E38" s="1"/>
      <c r="F38" s="1"/>
      <c r="G38" s="1"/>
    </row>
    <row r="39" customFormat="false" ht="12.75" hidden="false" customHeight="false" outlineLevel="0" collapsed="false">
      <c r="D39" s="1"/>
      <c r="E39" s="1"/>
      <c r="F39" s="1"/>
      <c r="G39" s="1"/>
    </row>
    <row r="40" customFormat="false" ht="12.75" hidden="false" customHeight="false" outlineLevel="0" collapsed="false">
      <c r="D40" s="1"/>
      <c r="E40" s="1"/>
      <c r="F40" s="1"/>
      <c r="G40" s="1"/>
    </row>
    <row r="45" customFormat="false" ht="12.75" hidden="false" customHeight="false" outlineLevel="0" collapsed="false">
      <c r="C45" s="1"/>
    </row>
    <row r="46" customFormat="false" ht="12.75" hidden="false" customHeight="false" outlineLevel="0" collapsed="false">
      <c r="C46" s="1"/>
    </row>
    <row r="47" customFormat="false" ht="12.75" hidden="false" customHeight="false" outlineLevel="0" collapsed="false">
      <c r="E47"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24"/>
  <sheetViews>
    <sheetView showFormulas="false" showGridLines="true" showRowColHeaders="true" showZeros="true" rightToLeft="false" tabSelected="true" showOutlineSymbols="true" defaultGridColor="true" view="pageBreakPreview" topLeftCell="A44" colorId="64" zoomScale="100" zoomScaleNormal="100" zoomScalePageLayoutView="100" workbookViewId="0">
      <selection pane="topLeft" activeCell="B44" activeCellId="0" sqref="B44"/>
    </sheetView>
  </sheetViews>
  <sheetFormatPr defaultColWidth="9.0546875" defaultRowHeight="12.75" customHeight="true" zeroHeight="false" outlineLevelRow="0" outlineLevelCol="0"/>
  <cols>
    <col collapsed="false" customWidth="true" hidden="false" outlineLevel="0" max="2" min="2" style="0" width="20.85"/>
    <col collapsed="false" customWidth="true" hidden="false" outlineLevel="0" max="9" min="7" style="0" width="10.71"/>
  </cols>
  <sheetData>
    <row r="1" customFormat="false" ht="12.75" hidden="false" customHeight="false" outlineLevel="0" collapsed="false">
      <c r="A1" s="0" t="s">
        <v>40</v>
      </c>
      <c r="B1" s="0" t="s">
        <v>41</v>
      </c>
    </row>
    <row r="2" customFormat="false" ht="12.75" hidden="false" customHeight="false" outlineLevel="0" collapsed="false">
      <c r="B2" s="0" t="s">
        <v>42</v>
      </c>
    </row>
    <row r="3" customFormat="false" ht="12.75" hidden="false" customHeight="false" outlineLevel="0" collapsed="false">
      <c r="B3" s="0" t="s">
        <v>43</v>
      </c>
    </row>
    <row r="4" customFormat="false" ht="12.75" hidden="false" customHeight="false" outlineLevel="0" collapsed="false">
      <c r="B4" s="0" t="s">
        <v>44</v>
      </c>
    </row>
    <row r="5" customFormat="false" ht="12.75" hidden="false" customHeight="false" outlineLevel="0" collapsed="false">
      <c r="B5" s="0" t="s">
        <v>45</v>
      </c>
    </row>
    <row r="7" customFormat="false" ht="12.75" hidden="false" customHeight="false" outlineLevel="0" collapsed="false">
      <c r="A7" s="0" t="s">
        <v>46</v>
      </c>
      <c r="B7" s="0" t="s">
        <v>47</v>
      </c>
      <c r="D7" s="9" t="n">
        <f aca="false">'Balance Sheet'!C8/'Balance Sheet'!C20</f>
        <v>1.85500553709856</v>
      </c>
    </row>
    <row r="8" customFormat="false" ht="12.75" hidden="false" customHeight="false" outlineLevel="0" collapsed="false">
      <c r="B8" s="0" t="s">
        <v>48</v>
      </c>
      <c r="D8" s="9" t="n">
        <f aca="false">('Balance Sheet'!C8-'Balance Sheet'!C6)/'Balance Sheet'!C20</f>
        <v>0.666965669988926</v>
      </c>
    </row>
    <row r="10" customFormat="false" ht="12.75" hidden="false" customHeight="true" outlineLevel="0" collapsed="false">
      <c r="B10" s="10" t="s">
        <v>49</v>
      </c>
      <c r="C10" s="10"/>
      <c r="D10" s="10"/>
      <c r="E10" s="10"/>
      <c r="F10" s="10"/>
      <c r="G10" s="10"/>
      <c r="H10" s="10"/>
      <c r="I10" s="10"/>
    </row>
    <row r="11" customFormat="false" ht="12.75" hidden="false" customHeight="false" outlineLevel="0" collapsed="false">
      <c r="B11" s="10"/>
      <c r="C11" s="10"/>
      <c r="D11" s="10"/>
      <c r="E11" s="10"/>
      <c r="F11" s="10"/>
      <c r="G11" s="10"/>
      <c r="H11" s="10"/>
      <c r="I11" s="10"/>
    </row>
    <row r="13" customFormat="false" ht="12.75" hidden="false" customHeight="false" outlineLevel="0" collapsed="false">
      <c r="B13" s="0" t="s">
        <v>50</v>
      </c>
      <c r="E13" s="11"/>
      <c r="F13" s="12" t="s">
        <v>51</v>
      </c>
      <c r="G13" s="11"/>
    </row>
    <row r="14" customFormat="false" ht="12.75" hidden="false" customHeight="false" outlineLevel="0" collapsed="false">
      <c r="B14" s="13"/>
      <c r="E14" s="11"/>
      <c r="F14" s="11"/>
      <c r="G14" s="11"/>
    </row>
    <row r="15" customFormat="false" ht="12.75" hidden="false" customHeight="false" outlineLevel="0" collapsed="false">
      <c r="E15" s="11"/>
      <c r="F15" s="11"/>
      <c r="G15" s="11"/>
    </row>
    <row r="16" customFormat="false" ht="12.75" hidden="false" customHeight="false" outlineLevel="0" collapsed="false">
      <c r="A16" s="0" t="s">
        <v>52</v>
      </c>
      <c r="B16" s="0" t="s">
        <v>53</v>
      </c>
      <c r="D16" s="9" t="n">
        <f aca="false">'Income Statement'!C2/'Balance Sheet'!C6</f>
        <v>4.09885346756152</v>
      </c>
      <c r="E16" s="11"/>
      <c r="F16" s="11"/>
      <c r="G16" s="11"/>
    </row>
    <row r="17" customFormat="false" ht="12.75" hidden="false" customHeight="false" outlineLevel="0" collapsed="false">
      <c r="B17" s="0" t="s">
        <v>54</v>
      </c>
      <c r="D17" s="9" t="n">
        <f aca="false">'Balance Sheet'!C5/('Income Statement'!C2/360)</f>
        <v>44.9258059014157</v>
      </c>
    </row>
    <row r="18" customFormat="false" ht="12.75" hidden="false" customHeight="false" outlineLevel="0" collapsed="false">
      <c r="B18" s="0" t="s">
        <v>55</v>
      </c>
      <c r="D18" s="9" t="n">
        <f aca="false">'Income Statement'!$C$2/'Balance Sheet'!C12</f>
        <v>8.61108391266034</v>
      </c>
    </row>
    <row r="19" customFormat="false" ht="12.75" hidden="false" customHeight="true" outlineLevel="0" collapsed="false">
      <c r="B19" s="0" t="s">
        <v>56</v>
      </c>
      <c r="D19" s="14" t="n">
        <f aca="false">(('Balance Sheet'!C8-'Balance Sheet'!C4)+'Balance Sheet'!C12-('Balance Sheet'!C20-'Balance Sheet'!C17))/'Income Statement'!C2</f>
        <v>0.366808800955142</v>
      </c>
      <c r="E19" s="10" t="s">
        <v>57</v>
      </c>
      <c r="F19" s="10"/>
      <c r="G19" s="10"/>
      <c r="H19" s="10"/>
      <c r="I19" s="10"/>
    </row>
    <row r="20" customFormat="false" ht="12.75" hidden="false" customHeight="false" outlineLevel="0" collapsed="false">
      <c r="B20" s="0" t="s">
        <v>58</v>
      </c>
      <c r="D20" s="9" t="n">
        <f aca="false">'Income Statement'!$C$2/'Balance Sheet'!C14</f>
        <v>2.01180846586022</v>
      </c>
      <c r="E20" s="10"/>
      <c r="F20" s="10"/>
      <c r="G20" s="10"/>
      <c r="H20" s="10"/>
      <c r="I20" s="10"/>
    </row>
    <row r="22" customFormat="false" ht="12.75" hidden="false" customHeight="true" outlineLevel="0" collapsed="false">
      <c r="B22" s="10" t="s">
        <v>59</v>
      </c>
      <c r="C22" s="10"/>
      <c r="D22" s="10"/>
      <c r="E22" s="10"/>
      <c r="F22" s="10"/>
      <c r="G22" s="10"/>
      <c r="H22" s="10"/>
      <c r="I22" s="10"/>
    </row>
    <row r="23" customFormat="false" ht="12.75" hidden="false" customHeight="false" outlineLevel="0" collapsed="false">
      <c r="B23" s="10"/>
      <c r="C23" s="10"/>
      <c r="D23" s="10"/>
      <c r="E23" s="10"/>
      <c r="F23" s="10"/>
      <c r="G23" s="10"/>
      <c r="H23" s="10"/>
      <c r="I23" s="10"/>
    </row>
    <row r="24" customFormat="false" ht="12.75" hidden="false" customHeight="false" outlineLevel="0" collapsed="false">
      <c r="B24" s="10"/>
      <c r="C24" s="10"/>
      <c r="D24" s="10"/>
      <c r="E24" s="10"/>
      <c r="F24" s="10"/>
      <c r="G24" s="10"/>
      <c r="H24" s="10"/>
      <c r="I24" s="10"/>
    </row>
    <row r="26" customFormat="false" ht="12.75" hidden="false" customHeight="false" outlineLevel="0" collapsed="false">
      <c r="A26" s="0" t="s">
        <v>60</v>
      </c>
      <c r="B26" s="0" t="s">
        <v>61</v>
      </c>
      <c r="D26" s="14" t="n">
        <f aca="false">'Balance Sheet'!C24/'Balance Sheet'!C14</f>
        <v>0.556109657229654</v>
      </c>
    </row>
    <row r="27" customFormat="false" ht="12.75" hidden="false" customHeight="false" outlineLevel="0" collapsed="false">
      <c r="B27" s="0" t="s">
        <v>62</v>
      </c>
      <c r="D27" s="9" t="n">
        <f aca="false">'Income Statement'!C9/'Income Statement'!C11</f>
        <v>5.80272727272727</v>
      </c>
    </row>
    <row r="28" customFormat="false" ht="12.75" hidden="false" customHeight="true" outlineLevel="0" collapsed="false">
      <c r="B28" s="0" t="s">
        <v>63</v>
      </c>
      <c r="D28" s="9" t="n">
        <f aca="false">('Income Statement'!C9+'Income Statement'!C31)/('Income Statement'!C11+'Income Statement'!C31)</f>
        <v>4.301875</v>
      </c>
      <c r="E28" s="10" t="s">
        <v>64</v>
      </c>
      <c r="F28" s="10"/>
      <c r="G28" s="10"/>
      <c r="H28" s="10"/>
      <c r="I28" s="10"/>
    </row>
    <row r="29" customFormat="false" ht="12.75" hidden="false" customHeight="false" outlineLevel="0" collapsed="false">
      <c r="E29" s="10"/>
      <c r="F29" s="10"/>
      <c r="G29" s="10"/>
      <c r="H29" s="10"/>
      <c r="I29" s="10"/>
    </row>
    <row r="31" customFormat="false" ht="12.75" hidden="false" customHeight="true" outlineLevel="0" collapsed="false">
      <c r="B31" s="10" t="s">
        <v>65</v>
      </c>
      <c r="C31" s="10"/>
      <c r="D31" s="10"/>
      <c r="E31" s="10"/>
      <c r="F31" s="10"/>
      <c r="G31" s="10"/>
      <c r="H31" s="10"/>
      <c r="I31" s="10"/>
    </row>
    <row r="32" customFormat="false" ht="12.75" hidden="false" customHeight="false" outlineLevel="0" collapsed="false">
      <c r="B32" s="10"/>
      <c r="C32" s="10"/>
      <c r="D32" s="10"/>
      <c r="E32" s="10"/>
      <c r="F32" s="10"/>
      <c r="G32" s="10"/>
      <c r="H32" s="10"/>
      <c r="I32" s="10"/>
    </row>
    <row r="34" customFormat="false" ht="12.75" hidden="false" customHeight="false" outlineLevel="0" collapsed="false">
      <c r="A34" s="0" t="s">
        <v>66</v>
      </c>
      <c r="B34" s="0" t="s">
        <v>67</v>
      </c>
      <c r="D34" s="14" t="n">
        <f aca="false">'Income Statement'!C9*(1-'Income Statement'!C29)/'Income Statement'!C2</f>
        <v>0.0435476718403548</v>
      </c>
    </row>
    <row r="35" customFormat="false" ht="12.75" hidden="false" customHeight="false" outlineLevel="0" collapsed="false">
      <c r="B35" s="0" t="s">
        <v>68</v>
      </c>
      <c r="D35" s="14" t="n">
        <f aca="false">'Income Statement'!C17/'Income Statement'!C2</f>
        <v>0.0360429814088351</v>
      </c>
    </row>
    <row r="36" customFormat="false" ht="12.75" hidden="false" customHeight="false" outlineLevel="0" collapsed="false">
      <c r="B36" s="0" t="s">
        <v>69</v>
      </c>
      <c r="D36" s="14" t="n">
        <f aca="false">'Income Statement'!C9/'Balance Sheet'!C14</f>
        <v>0.146015958128214</v>
      </c>
    </row>
    <row r="37" customFormat="false" ht="12.75" hidden="false" customHeight="false" outlineLevel="0" collapsed="false">
      <c r="B37" s="0" t="s">
        <v>70</v>
      </c>
      <c r="D37" s="14" t="n">
        <f aca="false">'Income Statement'!C17/'Balance Sheet'!C14</f>
        <v>0.0725115751331369</v>
      </c>
    </row>
    <row r="38" customFormat="false" ht="12.75" hidden="false" customHeight="false" outlineLevel="0" collapsed="false">
      <c r="B38" s="0" t="s">
        <v>71</v>
      </c>
      <c r="D38" s="14" t="n">
        <f aca="false">'Income Statement'!C17/'Balance Sheet'!C28</f>
        <v>0.163354703057039</v>
      </c>
    </row>
    <row r="40" customFormat="false" ht="12.75" hidden="false" customHeight="true" outlineLevel="0" collapsed="false">
      <c r="B40" s="10" t="s">
        <v>72</v>
      </c>
      <c r="C40" s="10"/>
      <c r="D40" s="10"/>
      <c r="E40" s="10"/>
      <c r="F40" s="10"/>
      <c r="G40" s="10"/>
      <c r="H40" s="10"/>
      <c r="I40" s="10"/>
    </row>
    <row r="41" customFormat="false" ht="12.75" hidden="false" customHeight="false" outlineLevel="0" collapsed="false">
      <c r="B41" s="10"/>
      <c r="C41" s="10"/>
      <c r="D41" s="10"/>
      <c r="E41" s="10"/>
      <c r="F41" s="10"/>
      <c r="G41" s="10"/>
      <c r="H41" s="10"/>
      <c r="I41" s="10"/>
    </row>
    <row r="43" customFormat="false" ht="12.75" hidden="false" customHeight="false" outlineLevel="0" collapsed="false">
      <c r="A43" s="0" t="s">
        <v>73</v>
      </c>
      <c r="B43" s="0" t="s">
        <v>74</v>
      </c>
      <c r="D43" s="9" t="n">
        <f aca="false">'Income Statement'!C25/'Income Statement'!C19</f>
        <v>11.9979967190359</v>
      </c>
    </row>
    <row r="44" customFormat="false" ht="12.75" hidden="false" customHeight="false" outlineLevel="0" collapsed="false">
      <c r="B44" s="0" t="s">
        <v>75</v>
      </c>
      <c r="D44" s="9" t="n">
        <f aca="false">'Income Statement'!C25/'Income Statement'!C23</f>
        <v>1.95992919131743</v>
      </c>
    </row>
    <row r="46" customFormat="false" ht="12.75" hidden="false" customHeight="false" outlineLevel="0" collapsed="false">
      <c r="B46" s="0" t="s">
        <v>76</v>
      </c>
    </row>
    <row r="48" customFormat="false" ht="12.75" hidden="false" customHeight="false" outlineLevel="0" collapsed="false">
      <c r="A48" s="0" t="s">
        <v>77</v>
      </c>
      <c r="B48" s="0" t="s">
        <v>78</v>
      </c>
    </row>
    <row r="49" customFormat="false" ht="12.75" hidden="false" customHeight="false" outlineLevel="0" collapsed="false">
      <c r="B49" s="0" t="s">
        <v>79</v>
      </c>
    </row>
    <row r="50" customFormat="false" ht="12.75" hidden="false" customHeight="false" outlineLevel="0" collapsed="false">
      <c r="F50" s="0" t="s">
        <v>80</v>
      </c>
    </row>
    <row r="51" customFormat="false" ht="12.75" hidden="false" customHeight="false" outlineLevel="0" collapsed="false">
      <c r="B51" s="0" t="str">
        <f aca="false">B35</f>
        <v>1999 Profit Margin</v>
      </c>
      <c r="D51" s="14" t="n">
        <f aca="false">D35</f>
        <v>0.0360429814088351</v>
      </c>
      <c r="F51" s="15" t="n">
        <v>0.035</v>
      </c>
    </row>
    <row r="52" customFormat="false" ht="12.75" hidden="false" customHeight="false" outlineLevel="0" collapsed="false">
      <c r="B52" s="0" t="str">
        <f aca="false">B20</f>
        <v>1999 TTL Asset Turnover</v>
      </c>
      <c r="D52" s="9" t="n">
        <f aca="false">D20</f>
        <v>2.01180846586022</v>
      </c>
      <c r="F52" s="9" t="n">
        <v>2.6</v>
      </c>
    </row>
    <row r="53" customFormat="false" ht="12.75" hidden="false" customHeight="false" outlineLevel="0" collapsed="false">
      <c r="B53" s="0" t="s">
        <v>81</v>
      </c>
      <c r="D53" s="9" t="n">
        <f aca="false">'Balance Sheet'!C14/'Balance Sheet'!C28</f>
        <v>2.25280864133908</v>
      </c>
      <c r="F53" s="0" t="n">
        <v>2</v>
      </c>
    </row>
    <row r="54" customFormat="false" ht="12.75" hidden="false" customHeight="false" outlineLevel="0" collapsed="false">
      <c r="D54" s="9"/>
    </row>
    <row r="55" customFormat="false" ht="12.75" hidden="false" customHeight="false" outlineLevel="0" collapsed="false">
      <c r="B55" s="0" t="s">
        <v>82</v>
      </c>
      <c r="D55" s="9"/>
    </row>
    <row r="56" customFormat="false" ht="12.75" hidden="false" customHeight="true" outlineLevel="0" collapsed="false">
      <c r="B56" s="10" t="s">
        <v>83</v>
      </c>
      <c r="C56" s="10"/>
      <c r="D56" s="10"/>
      <c r="E56" s="10"/>
      <c r="F56" s="10"/>
      <c r="G56" s="10"/>
      <c r="H56" s="10"/>
      <c r="I56" s="10"/>
    </row>
    <row r="57" customFormat="false" ht="12.75" hidden="false" customHeight="false" outlineLevel="0" collapsed="false">
      <c r="B57" s="10"/>
      <c r="C57" s="10"/>
      <c r="D57" s="10"/>
      <c r="E57" s="10"/>
      <c r="F57" s="10"/>
      <c r="G57" s="10"/>
      <c r="H57" s="10"/>
      <c r="I57" s="10"/>
    </row>
    <row r="58" customFormat="false" ht="12.75" hidden="false" customHeight="false" outlineLevel="0" collapsed="false">
      <c r="B58" s="16"/>
      <c r="C58" s="16"/>
      <c r="D58" s="16"/>
      <c r="E58" s="16"/>
      <c r="F58" s="16"/>
      <c r="G58" s="16"/>
      <c r="H58" s="16"/>
      <c r="I58" s="16"/>
    </row>
    <row r="59" customFormat="false" ht="12.75" hidden="false" customHeight="false" outlineLevel="0" collapsed="false">
      <c r="A59" s="0" t="s">
        <v>84</v>
      </c>
      <c r="B59" s="0" t="s">
        <v>22</v>
      </c>
      <c r="D59" s="1" t="n">
        <v>878</v>
      </c>
      <c r="F59" s="0" t="s">
        <v>33</v>
      </c>
      <c r="H59" s="1" t="n">
        <v>1945</v>
      </c>
    </row>
    <row r="60" customFormat="false" ht="12.75" hidden="false" customHeight="false" outlineLevel="0" collapsed="false">
      <c r="B60" s="0" t="s">
        <v>85</v>
      </c>
      <c r="D60" s="1" t="n">
        <v>1802</v>
      </c>
      <c r="H60" s="1"/>
    </row>
    <row r="61" customFormat="false" ht="12.75" hidden="false" customHeight="false" outlineLevel="0" collapsed="false">
      <c r="D61" s="1"/>
      <c r="F61" s="0" t="s">
        <v>34</v>
      </c>
      <c r="H61" s="2" t="n">
        <f aca="false">H59</f>
        <v>1945</v>
      </c>
    </row>
    <row r="62" customFormat="false" ht="12.75" hidden="false" customHeight="false" outlineLevel="0" collapsed="false">
      <c r="B62" s="0" t="s">
        <v>24</v>
      </c>
      <c r="D62" s="2" t="n">
        <f aca="false">SUM(D59:D60)</f>
        <v>2680</v>
      </c>
      <c r="H62" s="1"/>
    </row>
    <row r="63" customFormat="false" ht="12.75" hidden="false" customHeight="false" outlineLevel="0" collapsed="false">
      <c r="D63" s="1"/>
      <c r="F63" s="0" t="s">
        <v>35</v>
      </c>
      <c r="H63" s="1" t="n">
        <v>1552</v>
      </c>
    </row>
    <row r="64" customFormat="false" ht="12.75" hidden="false" customHeight="false" outlineLevel="0" collapsed="false">
      <c r="B64" s="0" t="s">
        <v>25</v>
      </c>
      <c r="D64" s="1" t="n">
        <v>817</v>
      </c>
      <c r="F64" s="0" t="s">
        <v>37</v>
      </c>
      <c r="H64" s="2" t="n">
        <f aca="false">SUM(H63)</f>
        <v>1552</v>
      </c>
    </row>
    <row r="65" customFormat="false" ht="12.75" hidden="false" customHeight="false" outlineLevel="0" collapsed="false">
      <c r="B65" s="0" t="s">
        <v>26</v>
      </c>
      <c r="D65" s="1" t="n">
        <v>0</v>
      </c>
      <c r="H65" s="1"/>
    </row>
    <row r="66" customFormat="false" ht="13.5" hidden="false" customHeight="false" outlineLevel="0" collapsed="false">
      <c r="B66" s="0" t="s">
        <v>27</v>
      </c>
      <c r="D66" s="2" t="n">
        <f aca="false">SUM(D64:D65)</f>
        <v>817</v>
      </c>
      <c r="F66" s="0" t="s">
        <v>38</v>
      </c>
      <c r="H66" s="4" t="n">
        <f aca="false">H64+H61</f>
        <v>3497</v>
      </c>
    </row>
    <row r="67" customFormat="false" ht="13.5" hidden="false" customHeight="false" outlineLevel="0" collapsed="false">
      <c r="D67" s="1"/>
      <c r="H67" s="1"/>
    </row>
    <row r="68" customFormat="false" ht="13.5" hidden="false" customHeight="false" outlineLevel="0" collapsed="false">
      <c r="B68" s="0" t="s">
        <v>28</v>
      </c>
      <c r="D68" s="4" t="n">
        <f aca="false">D66+D62</f>
        <v>3497</v>
      </c>
      <c r="G68" s="0" t="s">
        <v>39</v>
      </c>
      <c r="H68" s="1" t="n">
        <f aca="false">Answers!D68-H66</f>
        <v>0</v>
      </c>
    </row>
    <row r="69" customFormat="false" ht="13.5" hidden="false" customHeight="false" outlineLevel="0" collapsed="false">
      <c r="D69" s="1"/>
    </row>
    <row r="70" customFormat="false" ht="12.75" hidden="false" customHeight="true" outlineLevel="0" collapsed="false">
      <c r="B70" s="10" t="s">
        <v>86</v>
      </c>
      <c r="C70" s="10"/>
      <c r="D70" s="10"/>
      <c r="E70" s="10"/>
      <c r="F70" s="10"/>
      <c r="G70" s="10"/>
      <c r="H70" s="10"/>
      <c r="I70" s="10"/>
    </row>
    <row r="71" customFormat="false" ht="12.75" hidden="false" customHeight="false" outlineLevel="0" collapsed="false">
      <c r="B71" s="10"/>
      <c r="C71" s="10"/>
      <c r="D71" s="10"/>
      <c r="E71" s="10"/>
      <c r="F71" s="10"/>
      <c r="G71" s="10"/>
      <c r="H71" s="10"/>
      <c r="I71" s="10"/>
    </row>
    <row r="72" customFormat="false" ht="12.75" hidden="false" customHeight="false" outlineLevel="0" collapsed="false">
      <c r="B72" s="10"/>
      <c r="C72" s="10"/>
      <c r="D72" s="10"/>
      <c r="E72" s="10"/>
      <c r="F72" s="10"/>
      <c r="G72" s="10"/>
      <c r="H72" s="10"/>
      <c r="I72" s="10"/>
    </row>
    <row r="73" customFormat="false" ht="12.75" hidden="false" customHeight="false" outlineLevel="0" collapsed="false">
      <c r="B73" s="10"/>
      <c r="C73" s="10"/>
      <c r="D73" s="10"/>
      <c r="E73" s="10"/>
      <c r="F73" s="10"/>
      <c r="G73" s="10"/>
      <c r="H73" s="10"/>
      <c r="I73" s="10"/>
    </row>
    <row r="74" customFormat="false" ht="12.75" hidden="false" customHeight="false" outlineLevel="0" collapsed="false">
      <c r="B74" s="16"/>
      <c r="C74" s="16"/>
      <c r="D74" s="16"/>
      <c r="E74" s="16"/>
      <c r="F74" s="16"/>
      <c r="G74" s="16"/>
      <c r="H74" s="16"/>
    </row>
    <row r="75" customFormat="false" ht="12.75" hidden="false" customHeight="true" outlineLevel="0" collapsed="false">
      <c r="A75" s="0" t="s">
        <v>87</v>
      </c>
      <c r="B75" s="10" t="s">
        <v>88</v>
      </c>
      <c r="C75" s="10"/>
      <c r="D75" s="10"/>
      <c r="E75" s="10"/>
      <c r="F75" s="10"/>
      <c r="G75" s="10"/>
      <c r="H75" s="10"/>
      <c r="I75" s="10"/>
    </row>
    <row r="76" customFormat="false" ht="12.75" hidden="false" customHeight="false" outlineLevel="0" collapsed="false">
      <c r="B76" s="10"/>
      <c r="C76" s="10"/>
      <c r="D76" s="10"/>
      <c r="E76" s="10"/>
      <c r="F76" s="10"/>
      <c r="G76" s="10"/>
      <c r="H76" s="10"/>
      <c r="I76" s="10"/>
    </row>
    <row r="77" customFormat="false" ht="12.75" hidden="false" customHeight="false" outlineLevel="0" collapsed="false">
      <c r="B77" s="10"/>
      <c r="C77" s="10"/>
      <c r="D77" s="10"/>
      <c r="E77" s="10"/>
      <c r="F77" s="10"/>
      <c r="G77" s="10"/>
      <c r="H77" s="10"/>
      <c r="I77" s="10"/>
    </row>
    <row r="79" customFormat="false" ht="12.75" hidden="false" customHeight="true" outlineLevel="0" collapsed="false">
      <c r="A79" s="0" t="s">
        <v>89</v>
      </c>
      <c r="B79" s="10" t="s">
        <v>90</v>
      </c>
      <c r="C79" s="10"/>
      <c r="D79" s="10"/>
      <c r="E79" s="10"/>
      <c r="F79" s="10"/>
      <c r="G79" s="10"/>
      <c r="H79" s="10"/>
      <c r="I79" s="10"/>
    </row>
    <row r="80" customFormat="false" ht="12.75" hidden="false" customHeight="false" outlineLevel="0" collapsed="false">
      <c r="B80" s="10"/>
      <c r="C80" s="10"/>
      <c r="D80" s="10"/>
      <c r="E80" s="10"/>
      <c r="F80" s="10"/>
      <c r="G80" s="10"/>
      <c r="H80" s="10"/>
      <c r="I80" s="10"/>
    </row>
    <row r="81" customFormat="false" ht="12.75" hidden="false" customHeight="false" outlineLevel="0" collapsed="false">
      <c r="B81" s="10"/>
      <c r="C81" s="10"/>
      <c r="D81" s="10"/>
      <c r="E81" s="10"/>
      <c r="F81" s="10"/>
      <c r="G81" s="10"/>
      <c r="H81" s="10"/>
      <c r="I81" s="10"/>
    </row>
    <row r="82" customFormat="false" ht="12.75" hidden="false" customHeight="false" outlineLevel="0" collapsed="false">
      <c r="B82" s="10"/>
      <c r="C82" s="10"/>
      <c r="D82" s="10"/>
      <c r="E82" s="10"/>
      <c r="F82" s="10"/>
      <c r="G82" s="10"/>
      <c r="H82" s="10"/>
      <c r="I82" s="10"/>
    </row>
    <row r="83" customFormat="false" ht="12.75" hidden="false" customHeight="false" outlineLevel="0" collapsed="false">
      <c r="B83" s="16"/>
      <c r="C83" s="16"/>
      <c r="D83" s="16"/>
      <c r="E83" s="16"/>
      <c r="F83" s="16"/>
      <c r="G83" s="16"/>
      <c r="H83" s="16"/>
    </row>
    <row r="84" customFormat="false" ht="12.75" hidden="false" customHeight="true" outlineLevel="0" collapsed="false">
      <c r="B84" s="10" t="s">
        <v>91</v>
      </c>
      <c r="C84" s="10"/>
      <c r="D84" s="10"/>
      <c r="E84" s="10"/>
      <c r="F84" s="10"/>
      <c r="G84" s="10"/>
      <c r="H84" s="10"/>
      <c r="I84" s="10"/>
    </row>
    <row r="85" customFormat="false" ht="12.75" hidden="false" customHeight="false" outlineLevel="0" collapsed="false">
      <c r="B85" s="10"/>
      <c r="C85" s="10"/>
      <c r="D85" s="10"/>
      <c r="E85" s="10"/>
      <c r="F85" s="10"/>
      <c r="G85" s="10"/>
      <c r="H85" s="10"/>
      <c r="I85" s="10"/>
    </row>
    <row r="86" customFormat="false" ht="12.75" hidden="false" customHeight="false" outlineLevel="0" collapsed="false">
      <c r="B86" s="10"/>
      <c r="C86" s="10"/>
      <c r="D86" s="10"/>
      <c r="E86" s="10"/>
      <c r="F86" s="10"/>
      <c r="G86" s="10"/>
      <c r="H86" s="10"/>
      <c r="I86" s="10"/>
    </row>
    <row r="87" customFormat="false" ht="12.75" hidden="false" customHeight="false" outlineLevel="0" collapsed="false">
      <c r="B87" s="10"/>
      <c r="C87" s="10"/>
      <c r="D87" s="10"/>
      <c r="E87" s="10"/>
      <c r="F87" s="10"/>
      <c r="G87" s="10"/>
      <c r="H87" s="10"/>
      <c r="I87" s="10"/>
    </row>
    <row r="88" customFormat="false" ht="12.75" hidden="false" customHeight="false" outlineLevel="0" collapsed="false">
      <c r="B88" s="10"/>
      <c r="C88" s="10"/>
      <c r="D88" s="10"/>
      <c r="E88" s="10"/>
      <c r="F88" s="10"/>
      <c r="G88" s="10"/>
      <c r="H88" s="10"/>
      <c r="I88" s="10"/>
    </row>
    <row r="89" customFormat="false" ht="12.75" hidden="false" customHeight="false" outlineLevel="0" collapsed="false">
      <c r="B89" s="16"/>
      <c r="C89" s="16"/>
      <c r="D89" s="16"/>
      <c r="E89" s="16"/>
      <c r="F89" s="16"/>
      <c r="G89" s="16"/>
      <c r="H89" s="16"/>
    </row>
    <row r="90" customFormat="false" ht="12.75" hidden="false" customHeight="false" outlineLevel="0" collapsed="false">
      <c r="B90" s="16"/>
      <c r="C90" s="16"/>
      <c r="D90" s="16"/>
      <c r="E90" s="16"/>
      <c r="F90" s="16"/>
      <c r="G90" s="16" t="s">
        <v>92</v>
      </c>
      <c r="H90" s="16" t="s">
        <v>93</v>
      </c>
      <c r="I90" s="0" t="s">
        <v>94</v>
      </c>
    </row>
    <row r="91" customFormat="false" ht="12.75" hidden="false" customHeight="false" outlineLevel="0" collapsed="false">
      <c r="B91" s="17" t="n">
        <v>1998</v>
      </c>
      <c r="C91" s="17"/>
      <c r="D91" s="18"/>
      <c r="E91" s="17"/>
      <c r="F91" s="18"/>
      <c r="G91" s="16" t="n">
        <f aca="false">G93</f>
        <v>2733</v>
      </c>
      <c r="H91" s="16" t="n">
        <f aca="false">H93-1200</f>
        <v>2866</v>
      </c>
      <c r="I91" s="11" t="n">
        <f aca="false">G91/H91</f>
        <v>0.953593859036985</v>
      </c>
    </row>
    <row r="92" customFormat="false" ht="12.75" hidden="false" customHeight="false" outlineLevel="0" collapsed="false">
      <c r="B92" s="17"/>
      <c r="C92" s="17"/>
      <c r="D92" s="18"/>
      <c r="E92" s="17"/>
      <c r="F92" s="18"/>
      <c r="G92" s="16"/>
      <c r="H92" s="16"/>
      <c r="I92" s="11"/>
    </row>
    <row r="93" customFormat="false" ht="12.75" hidden="false" customHeight="true" outlineLevel="0" collapsed="false">
      <c r="B93" s="17" t="s">
        <v>95</v>
      </c>
      <c r="C93" s="18"/>
      <c r="D93" s="18"/>
      <c r="E93" s="18"/>
      <c r="F93" s="18"/>
      <c r="G93" s="16" t="n">
        <v>2733</v>
      </c>
      <c r="H93" s="16" t="n">
        <f aca="false">2866+1200</f>
        <v>4066</v>
      </c>
      <c r="I93" s="11" t="n">
        <f aca="false">G93/H93</f>
        <v>0.672159370388588</v>
      </c>
    </row>
    <row r="94" customFormat="false" ht="12.75" hidden="false" customHeight="true" outlineLevel="0" collapsed="false">
      <c r="B94" s="19" t="s">
        <v>96</v>
      </c>
      <c r="C94" s="19"/>
      <c r="D94" s="19"/>
      <c r="E94" s="19"/>
      <c r="F94" s="19"/>
      <c r="G94" s="16" t="n">
        <f aca="false">G93-H93+H94</f>
        <v>1333</v>
      </c>
      <c r="H94" s="16" t="n">
        <f aca="false">(H93-G93)*2</f>
        <v>2666</v>
      </c>
      <c r="I94" s="11" t="n">
        <f aca="false">G94/H94</f>
        <v>0.5</v>
      </c>
    </row>
    <row r="95" customFormat="false" ht="12.75" hidden="false" customHeight="false" outlineLevel="0" collapsed="false">
      <c r="B95" s="19"/>
      <c r="C95" s="19"/>
      <c r="D95" s="19"/>
      <c r="E95" s="19"/>
      <c r="F95" s="19"/>
      <c r="G95" s="16"/>
      <c r="H95" s="16"/>
      <c r="I95" s="11"/>
    </row>
    <row r="96" customFormat="false" ht="12.75" hidden="false" customHeight="true" outlineLevel="0" collapsed="false">
      <c r="B96" s="17"/>
      <c r="C96" s="17"/>
      <c r="D96" s="17"/>
      <c r="E96" s="19" t="s">
        <v>97</v>
      </c>
      <c r="F96" s="19"/>
      <c r="G96" s="20" t="n">
        <f aca="false">G93-G94</f>
        <v>1400</v>
      </c>
      <c r="H96" s="16"/>
      <c r="I96" s="11"/>
    </row>
    <row r="97" customFormat="false" ht="12.75" hidden="false" customHeight="false" outlineLevel="0" collapsed="false">
      <c r="B97" s="17"/>
      <c r="C97" s="17"/>
      <c r="D97" s="17"/>
      <c r="E97" s="17"/>
      <c r="F97" s="21"/>
      <c r="G97" s="22"/>
      <c r="H97" s="16"/>
      <c r="I97" s="11"/>
    </row>
    <row r="98" customFormat="false" ht="12.75" hidden="false" customHeight="false" outlineLevel="0" collapsed="false">
      <c r="B98" s="17" t="s">
        <v>0</v>
      </c>
      <c r="C98" s="17"/>
      <c r="D98" s="17"/>
      <c r="E98" s="17"/>
      <c r="F98" s="17"/>
      <c r="G98" s="0" t="n">
        <v>1944</v>
      </c>
      <c r="H98" s="0" t="n">
        <v>3500</v>
      </c>
      <c r="I98" s="11" t="n">
        <f aca="false">G98/H98</f>
        <v>0.555428571428571</v>
      </c>
    </row>
    <row r="99" customFormat="false" ht="12.75" hidden="false" customHeight="false" outlineLevel="0" collapsed="false">
      <c r="B99" s="17"/>
      <c r="C99" s="17"/>
      <c r="D99" s="17"/>
      <c r="E99" s="17"/>
      <c r="F99" s="17"/>
      <c r="I99" s="11"/>
    </row>
    <row r="100" customFormat="false" ht="12.75" hidden="false" customHeight="false" outlineLevel="0" collapsed="false">
      <c r="B100" s="16" t="s">
        <v>98</v>
      </c>
      <c r="C100" s="16"/>
      <c r="D100" s="16"/>
      <c r="E100" s="16"/>
      <c r="F100" s="16"/>
      <c r="G100" s="16" t="n">
        <v>1944</v>
      </c>
      <c r="H100" s="16" t="n">
        <v>3700</v>
      </c>
      <c r="I100" s="11" t="n">
        <f aca="false">G100/H100</f>
        <v>0.525405405405405</v>
      </c>
    </row>
    <row r="101" customFormat="false" ht="12.75" hidden="false" customHeight="true" outlineLevel="0" collapsed="false">
      <c r="B101" s="10" t="s">
        <v>99</v>
      </c>
      <c r="C101" s="10"/>
      <c r="D101" s="10"/>
      <c r="E101" s="10"/>
      <c r="F101" s="10"/>
      <c r="G101" s="16" t="n">
        <f aca="false">G100-H100+H101</f>
        <v>1756</v>
      </c>
      <c r="H101" s="16" t="n">
        <f aca="false">2*(H100-G100)</f>
        <v>3512</v>
      </c>
      <c r="I101" s="11" t="n">
        <f aca="false">G101/H101</f>
        <v>0.5</v>
      </c>
    </row>
    <row r="102" customFormat="false" ht="12.75" hidden="false" customHeight="true" outlineLevel="0" collapsed="false">
      <c r="B102" s="16"/>
      <c r="C102" s="16"/>
      <c r="D102" s="16"/>
      <c r="E102" s="19" t="s">
        <v>97</v>
      </c>
      <c r="F102" s="19"/>
      <c r="G102" s="20" t="n">
        <f aca="false">G100-G101</f>
        <v>188</v>
      </c>
      <c r="H102" s="16"/>
      <c r="I102" s="11"/>
    </row>
    <row r="103" customFormat="false" ht="12.75" hidden="false" customHeight="false" outlineLevel="0" collapsed="false">
      <c r="B103" s="16"/>
      <c r="C103" s="16"/>
      <c r="D103" s="16"/>
      <c r="E103" s="17"/>
      <c r="F103" s="21"/>
      <c r="G103" s="22"/>
      <c r="H103" s="16"/>
      <c r="I103" s="11"/>
    </row>
    <row r="104" customFormat="false" ht="12.75" hidden="false" customHeight="false" outlineLevel="0" collapsed="false">
      <c r="B104" s="16"/>
      <c r="C104" s="16"/>
      <c r="D104" s="16"/>
      <c r="E104" s="17"/>
      <c r="F104" s="21"/>
      <c r="G104" s="22"/>
      <c r="H104" s="16"/>
      <c r="I104" s="11"/>
    </row>
    <row r="105" customFormat="false" ht="12.75" hidden="false" customHeight="true" outlineLevel="0" collapsed="false">
      <c r="A105" s="0" t="s">
        <v>100</v>
      </c>
      <c r="B105" s="10" t="s">
        <v>101</v>
      </c>
      <c r="C105" s="10"/>
      <c r="D105" s="10"/>
      <c r="E105" s="10"/>
      <c r="F105" s="10"/>
      <c r="G105" s="10"/>
      <c r="H105" s="10"/>
      <c r="I105" s="10"/>
    </row>
    <row r="106" customFormat="false" ht="12.75" hidden="false" customHeight="false" outlineLevel="0" collapsed="false">
      <c r="B106" s="10"/>
      <c r="C106" s="10"/>
      <c r="D106" s="10"/>
      <c r="E106" s="10"/>
      <c r="F106" s="10"/>
      <c r="G106" s="10"/>
      <c r="H106" s="10"/>
      <c r="I106" s="10"/>
    </row>
    <row r="107" customFormat="false" ht="12.75" hidden="false" customHeight="false" outlineLevel="0" collapsed="false">
      <c r="B107" s="10"/>
      <c r="C107" s="10"/>
      <c r="D107" s="10"/>
      <c r="E107" s="10"/>
      <c r="F107" s="10"/>
      <c r="G107" s="10"/>
      <c r="H107" s="10"/>
      <c r="I107" s="10"/>
    </row>
    <row r="108" customFormat="false" ht="12.75" hidden="false" customHeight="false" outlineLevel="0" collapsed="false">
      <c r="B108" s="10"/>
      <c r="C108" s="10"/>
      <c r="D108" s="10"/>
      <c r="E108" s="10"/>
      <c r="F108" s="10"/>
      <c r="G108" s="10"/>
      <c r="H108" s="10"/>
      <c r="I108" s="10"/>
    </row>
    <row r="109" customFormat="false" ht="12.75" hidden="false" customHeight="false" outlineLevel="0" collapsed="false">
      <c r="B109" s="10"/>
      <c r="C109" s="10"/>
      <c r="D109" s="10"/>
      <c r="E109" s="10"/>
      <c r="F109" s="10"/>
      <c r="G109" s="10"/>
      <c r="H109" s="10"/>
      <c r="I109" s="10"/>
    </row>
    <row r="111" customFormat="false" ht="12.75" hidden="false" customHeight="false" outlineLevel="0" collapsed="false">
      <c r="A111" s="0" t="s">
        <v>102</v>
      </c>
      <c r="B111" s="23" t="s">
        <v>103</v>
      </c>
      <c r="C111" s="23"/>
      <c r="D111" s="23"/>
      <c r="E111" s="23"/>
      <c r="F111" s="23"/>
      <c r="G111" s="23"/>
      <c r="H111" s="23"/>
    </row>
    <row r="112" customFormat="false" ht="12.75" hidden="false" customHeight="false" outlineLevel="0" collapsed="false">
      <c r="B112" s="23" t="s">
        <v>104</v>
      </c>
      <c r="C112" s="23"/>
      <c r="D112" s="23"/>
      <c r="E112" s="23"/>
      <c r="F112" s="23"/>
      <c r="G112" s="23"/>
      <c r="H112" s="23"/>
    </row>
    <row r="113" customFormat="false" ht="12.75" hidden="false" customHeight="false" outlineLevel="0" collapsed="false">
      <c r="B113" s="23" t="s">
        <v>105</v>
      </c>
      <c r="C113" s="23"/>
      <c r="D113" s="23"/>
      <c r="E113" s="23"/>
      <c r="F113" s="23"/>
      <c r="G113" s="23"/>
      <c r="H113" s="23"/>
    </row>
    <row r="114" customFormat="false" ht="12.75" hidden="false" customHeight="false" outlineLevel="0" collapsed="false">
      <c r="B114" s="23" t="s">
        <v>106</v>
      </c>
      <c r="C114" s="23"/>
      <c r="D114" s="23"/>
      <c r="E114" s="23"/>
      <c r="F114" s="23"/>
      <c r="G114" s="23"/>
      <c r="H114" s="23"/>
    </row>
    <row r="115" customFormat="false" ht="12.75" hidden="false" customHeight="false" outlineLevel="0" collapsed="false">
      <c r="B115" s="23" t="s">
        <v>107</v>
      </c>
      <c r="C115" s="23"/>
      <c r="D115" s="23"/>
      <c r="E115" s="23"/>
      <c r="F115" s="23"/>
      <c r="G115" s="23"/>
      <c r="H115" s="23"/>
    </row>
    <row r="116" customFormat="false" ht="12.75" hidden="false" customHeight="false" outlineLevel="0" collapsed="false">
      <c r="B116" s="23" t="s">
        <v>108</v>
      </c>
      <c r="C116" s="23"/>
      <c r="D116" s="23"/>
      <c r="E116" s="23"/>
      <c r="F116" s="23"/>
      <c r="G116" s="23"/>
      <c r="H116" s="23"/>
    </row>
    <row r="118" customFormat="false" ht="12.75" hidden="false" customHeight="false" outlineLevel="0" collapsed="false">
      <c r="A118" s="0" t="s">
        <v>109</v>
      </c>
      <c r="B118" s="23" t="s">
        <v>110</v>
      </c>
      <c r="C118" s="23"/>
      <c r="D118" s="23"/>
      <c r="E118" s="23"/>
      <c r="F118" s="23"/>
      <c r="G118" s="23"/>
      <c r="H118" s="23"/>
    </row>
    <row r="119" customFormat="false" ht="12.75" hidden="false" customHeight="false" outlineLevel="0" collapsed="false">
      <c r="B119" s="23" t="s">
        <v>111</v>
      </c>
      <c r="C119" s="23"/>
      <c r="D119" s="23"/>
      <c r="E119" s="23"/>
      <c r="F119" s="23"/>
      <c r="G119" s="23"/>
      <c r="H119" s="23"/>
    </row>
    <row r="120" customFormat="false" ht="12.75" hidden="false" customHeight="false" outlineLevel="0" collapsed="false">
      <c r="B120" s="23" t="s">
        <v>112</v>
      </c>
      <c r="C120" s="23"/>
      <c r="D120" s="23"/>
      <c r="E120" s="23"/>
      <c r="F120" s="23"/>
      <c r="G120" s="23"/>
      <c r="H120" s="23"/>
    </row>
    <row r="121" customFormat="false" ht="12.75" hidden="false" customHeight="false" outlineLevel="0" collapsed="false">
      <c r="B121" s="23" t="s">
        <v>113</v>
      </c>
      <c r="C121" s="23"/>
      <c r="D121" s="23"/>
      <c r="E121" s="23"/>
      <c r="F121" s="23"/>
      <c r="G121" s="23"/>
      <c r="H121" s="23"/>
    </row>
    <row r="122" customFormat="false" ht="12.75" hidden="false" customHeight="false" outlineLevel="0" collapsed="false">
      <c r="B122" s="23" t="s">
        <v>114</v>
      </c>
      <c r="C122" s="23"/>
      <c r="D122" s="23"/>
      <c r="E122" s="23"/>
      <c r="F122" s="23"/>
      <c r="G122" s="23"/>
      <c r="H122" s="23"/>
    </row>
    <row r="123" customFormat="false" ht="12.75" hidden="false" customHeight="false" outlineLevel="0" collapsed="false">
      <c r="B123" s="23" t="s">
        <v>115</v>
      </c>
      <c r="C123" s="23"/>
      <c r="D123" s="23"/>
      <c r="E123" s="23"/>
      <c r="F123" s="23"/>
      <c r="G123" s="23"/>
      <c r="H123" s="23"/>
    </row>
    <row r="124" customFormat="false" ht="12.75" hidden="false" customHeight="false" outlineLevel="0" collapsed="false">
      <c r="B124" s="23" t="s">
        <v>116</v>
      </c>
      <c r="C124" s="23"/>
      <c r="D124" s="23"/>
      <c r="E124" s="23"/>
      <c r="F124" s="23"/>
      <c r="G124" s="23"/>
      <c r="H124" s="23"/>
    </row>
  </sheetData>
  <mergeCells count="29">
    <mergeCell ref="B10:I11"/>
    <mergeCell ref="E19:I20"/>
    <mergeCell ref="B22:I24"/>
    <mergeCell ref="E28:I29"/>
    <mergeCell ref="B31:I32"/>
    <mergeCell ref="B40:I41"/>
    <mergeCell ref="B56:I57"/>
    <mergeCell ref="B70:I73"/>
    <mergeCell ref="B75:I77"/>
    <mergeCell ref="B79:I82"/>
    <mergeCell ref="B84:I88"/>
    <mergeCell ref="B94:F95"/>
    <mergeCell ref="E96:F96"/>
    <mergeCell ref="B101:F101"/>
    <mergeCell ref="E102:F102"/>
    <mergeCell ref="B105:I109"/>
    <mergeCell ref="B111:H111"/>
    <mergeCell ref="B112:H112"/>
    <mergeCell ref="B113:H113"/>
    <mergeCell ref="B114:H114"/>
    <mergeCell ref="B115:H115"/>
    <mergeCell ref="B116:H116"/>
    <mergeCell ref="B118:H118"/>
    <mergeCell ref="B119:H119"/>
    <mergeCell ref="B120:H120"/>
    <mergeCell ref="B121:H121"/>
    <mergeCell ref="B122:H122"/>
    <mergeCell ref="B123:H123"/>
    <mergeCell ref="B124:H124"/>
  </mergeCells>
  <printOptions headings="false" gridLines="false" gridLinesSet="true" horizontalCentered="false" verticalCentered="false"/>
  <pageMargins left="0.747916666666667" right="0.747916666666667" top="0.984027777777778" bottom="0.984027777777778" header="0.5" footer="0.511811023622047"/>
  <pageSetup paperSize="1" scale="90" fitToWidth="1" fitToHeight="1" pageOrder="downThenOver" orientation="portrait" blackAndWhite="false" draft="false" cellComments="none" horizontalDpi="300" verticalDpi="300" copies="1"/>
  <headerFooter differentFirst="false" differentOddEven="false">
    <oddHeader>&amp;LBrandon Neff
Ben Rogers&amp;C&amp;"Arial,Bold"Ch. 3 Case&amp;R&amp;D</oddHeader>
    <oddFooter/>
  </headerFooter>
  <rowBreaks count="1" manualBreakCount="1">
    <brk id="110"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2000-06-18T17:55:14Z</dcterms:created>
  <dc:creator>bneff2</dc:creator>
  <dc:description/>
  <dc:language>en-US</dc:language>
  <cp:lastModifiedBy>bneff2</cp:lastModifiedBy>
  <cp:lastPrinted>2000-06-19T03:41:07Z</cp:lastPrinted>
  <cp:revision>0</cp:revision>
  <dc:subject/>
  <dc:title/>
</cp:coreProperties>
</file>