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come Statement" sheetId="1" state="visible" r:id="rId3"/>
    <sheet name="Balance Sheet" sheetId="2" state="visible" r:id="rId4"/>
    <sheet name="Answers" sheetId="3" state="visible" r:id="rId5"/>
    <sheet name="Sheet3" sheetId="4" state="visible" r:id="rId6"/>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<sst xmlns="http://schemas.openxmlformats.org/spreadsheetml/2006/main" count="78" uniqueCount="77">
  <si>
    <t xml:space="preserve">1999E</t>
  </si>
  <si>
    <t xml:space="preserve">Sales</t>
  </si>
  <si>
    <t xml:space="preserve">COGS</t>
  </si>
  <si>
    <t xml:space="preserve">Other Expenses</t>
  </si>
  <si>
    <t xml:space="preserve">Depreciation</t>
  </si>
  <si>
    <t xml:space="preserve">Total Op Costs</t>
  </si>
  <si>
    <t xml:space="preserve">EBIT</t>
  </si>
  <si>
    <t xml:space="preserve">Interest Expense</t>
  </si>
  <si>
    <t xml:space="preserve">EBT</t>
  </si>
  <si>
    <t xml:space="preserve">Taxes</t>
  </si>
  <si>
    <t xml:space="preserve">Net Income</t>
  </si>
  <si>
    <t xml:space="preserve">EPS</t>
  </si>
  <si>
    <t xml:space="preserve">DPS</t>
  </si>
  <si>
    <t xml:space="preserve">BV per share</t>
  </si>
  <si>
    <t xml:space="preserve">Stock Price</t>
  </si>
  <si>
    <t xml:space="preserve">Shares O/S</t>
  </si>
  <si>
    <t xml:space="preserve">Tax Rate</t>
  </si>
  <si>
    <t xml:space="preserve">Lease Payments</t>
  </si>
  <si>
    <t xml:space="preserve">Sinking Fund Payments</t>
  </si>
  <si>
    <t xml:space="preserve">Cash</t>
  </si>
  <si>
    <t xml:space="preserve">ST Inv</t>
  </si>
  <si>
    <t xml:space="preserve">AR</t>
  </si>
  <si>
    <t xml:space="preserve">Inv</t>
  </si>
  <si>
    <t xml:space="preserve">CA</t>
  </si>
  <si>
    <t xml:space="preserve">Gross FA</t>
  </si>
  <si>
    <t xml:space="preserve">Acc Dep</t>
  </si>
  <si>
    <t xml:space="preserve">Net FA</t>
  </si>
  <si>
    <t xml:space="preserve">TTL Assets</t>
  </si>
  <si>
    <t xml:space="preserve">AP</t>
  </si>
  <si>
    <t xml:space="preserve">NP</t>
  </si>
  <si>
    <t xml:space="preserve">Accruals</t>
  </si>
  <si>
    <t xml:space="preserve">CL</t>
  </si>
  <si>
    <t xml:space="preserve">LTD</t>
  </si>
  <si>
    <t xml:space="preserve">Liabilities</t>
  </si>
  <si>
    <t xml:space="preserve">CS</t>
  </si>
  <si>
    <t xml:space="preserve">RE</t>
  </si>
  <si>
    <t xml:space="preserve">TTL Equity</t>
  </si>
  <si>
    <t xml:space="preserve">TTL L&amp;E</t>
  </si>
  <si>
    <t xml:space="preserve">Check</t>
  </si>
  <si>
    <t xml:space="preserve">a.</t>
  </si>
  <si>
    <t xml:space="preserve">Liquidity</t>
  </si>
  <si>
    <t xml:space="preserve">Asset Management</t>
  </si>
  <si>
    <t xml:space="preserve">Debt Management</t>
  </si>
  <si>
    <t xml:space="preserve">Profitablitity</t>
  </si>
  <si>
    <t xml:space="preserve">Market Value</t>
  </si>
  <si>
    <t xml:space="preserve">b.</t>
  </si>
  <si>
    <t xml:space="preserve">1999 Current Ratio</t>
  </si>
  <si>
    <t xml:space="preserve">1999 Quick Ratio</t>
  </si>
  <si>
    <t xml:space="preserve">The 1997 liquidity position was slightly below the industry average,and they declined in 1998.  Projections for 1999 show that the company has addressed the problem and should improve.</t>
  </si>
  <si>
    <t xml:space="preserve">Would managers, creditors, and owners have the same interest in liquidity ratios?</t>
  </si>
  <si>
    <t xml:space="preserve">Look for book answer.</t>
  </si>
  <si>
    <t xml:space="preserve">c.</t>
  </si>
  <si>
    <t xml:space="preserve">1999 Inventory Turnover </t>
  </si>
  <si>
    <t xml:space="preserve">1999 DSO</t>
  </si>
  <si>
    <t xml:space="preserve">1999 FA Turnover</t>
  </si>
  <si>
    <t xml:space="preserve">1999 Op Cap Requirement</t>
  </si>
  <si>
    <t xml:space="preserve">All CA that do not pay interest - CL that do not charge interest + Net PPE divided by sales</t>
  </si>
  <si>
    <t xml:space="preserve">1999 TTL Asset Turnover</t>
  </si>
  <si>
    <t xml:space="preserve">Computron is more efficient than competitors with its fixed assets, but is less efficient with current assets.  Its total asset turnover is not as efficient as the industry average.  This raises the question as to whether more investment in fixed assets would help alleviate the current asset inefficiencies.</t>
  </si>
  <si>
    <t xml:space="preserve">d.</t>
  </si>
  <si>
    <t xml:space="preserve">1999 Debt</t>
  </si>
  <si>
    <t xml:space="preserve">1999 TIE</t>
  </si>
  <si>
    <t xml:space="preserve">1999 Fixed Charge Coverage</t>
  </si>
  <si>
    <t xml:space="preserve">EBIT + Lease Paymentss divided by Interest+ Lease Payments+Sinking Fund Payments(1-T)</t>
  </si>
  <si>
    <t xml:space="preserve">Computron is leveraged more than the industry average.  Computron is really focusing on cutting debt in 1999.</t>
  </si>
  <si>
    <t xml:space="preserve">e.</t>
  </si>
  <si>
    <t xml:space="preserve">1999 Op Profit AT</t>
  </si>
  <si>
    <t xml:space="preserve">1999 Profit Margin</t>
  </si>
  <si>
    <t xml:space="preserve">1999 BEP</t>
  </si>
  <si>
    <t xml:space="preserve">1999 ROA</t>
  </si>
  <si>
    <t xml:space="preserve">1999 ROE</t>
  </si>
  <si>
    <t xml:space="preserve">Computron is now operating more profitably than the industry average.  However, they need to increase their volume as their returns on assets and equity are below the industry average.</t>
  </si>
  <si>
    <t xml:space="preserve">f.</t>
  </si>
  <si>
    <t xml:space="preserve">1999 PE Ratio</t>
  </si>
  <si>
    <t xml:space="preserve">1999 Mkt/Book Ratio</t>
  </si>
  <si>
    <t xml:space="preserve">Investors have a low opinion of Computron, although it is better than in the past.</t>
  </si>
  <si>
    <t xml:space="preserve">g.</t>
  </si>
</sst>
</file>

<file path=xl/styles.xml><?xml version="1.0" encoding="utf-8"?>
<styleSheet xmlns="http://schemas.openxmlformats.org/spreadsheetml/2006/main">
  <numFmts count="9">
    <numFmt numFmtId="164" formatCode="General"/>
    <numFmt numFmtId="165" formatCode="_(* #,##0.00_);_(* \(#,##0.00\);_(* \-??_);_(@_)"/>
    <numFmt numFmtId="166" formatCode="_(* #,##0_);_(* \(#,##0\);_(* \-??_);_(@_)"/>
    <numFmt numFmtId="167" formatCode="0%"/>
    <numFmt numFmtId="168" formatCode="_(\$* #,##0.00_);_(\$* \(#,##0.00\);_(\$* \-??_);_(@_)"/>
    <numFmt numFmtId="169" formatCode="_(\$* #,##0.000_);_(\$* \(#,##0.000\);_(\$* \-??_);_(@_)"/>
    <numFmt numFmtId="170" formatCode="_(* #,##0.000_);_(* \(#,##0.000\);_(* \-??_);_(@_)"/>
    <numFmt numFmtId="171" formatCode="#.#&quot; x&quot;"/>
    <numFmt numFmtId="172" formatCode="0.0%"/>
  </numFmts>
  <fonts count="5">
    <font>
      <sz val="10"/>
      <name val="Arial"/>
      <family val="0"/>
    </font>
    <font>
      <sz val="10"/>
      <name val="Arial"/>
      <family val="0"/>
    </font>
    <font>
      <sz val="10"/>
      <name val="Arial"/>
      <family val="0"/>
    </font>
    <font>
      <sz val="10"/>
      <name val="Arial"/>
      <family val="0"/>
    </font>
    <font>
      <b val="true"/>
      <sz val="10"/>
      <name val="Arial"/>
      <family val="2"/>
    </font>
  </fonts>
  <fills count="2">
    <fill>
      <patternFill patternType="none"/>
    </fill>
    <fill>
      <patternFill patternType="gray125"/>
    </fill>
  </fills>
  <borders count="4">
    <border diagonalUp="false" diagonalDown="false">
      <left/>
      <right/>
      <top/>
      <bottom/>
      <diagonal/>
    </border>
    <border diagonalUp="false" diagonalDown="false">
      <left/>
      <right/>
      <top style="thin"/>
      <bottom/>
      <diagonal/>
    </border>
    <border diagonalUp="false" diagonalDown="false">
      <left/>
      <right/>
      <top style="thin"/>
      <bottom style="double"/>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168" fontId="0"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false" applyProtection="false"/>
  </cellStyleXfs>
  <cellXfs count="13">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15" applyFont="true" applyBorder="true" applyAlignment="true" applyProtection="true">
      <alignment horizontal="general" vertical="bottom" textRotation="0" wrapText="false" indent="0" shrinkToFit="false"/>
      <protection locked="true" hidden="false"/>
    </xf>
    <xf numFmtId="166" fontId="0" fillId="0" borderId="1" xfId="15" applyFont="true" applyBorder="true" applyAlignment="true" applyProtection="tru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6" fontId="0" fillId="0" borderId="2" xfId="15" applyFont="true" applyBorder="true" applyAlignment="true" applyProtection="true">
      <alignment horizontal="general" vertical="bottom" textRotation="0" wrapText="false" indent="0" shrinkToFit="false"/>
      <protection locked="true" hidden="false"/>
    </xf>
    <xf numFmtId="169" fontId="0" fillId="0" borderId="0" xfId="17" applyFont="true" applyBorder="true" applyAlignment="true" applyProtection="tru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71" fontId="0" fillId="0" borderId="0" xfId="19"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7" fontId="0" fillId="0" borderId="0" xfId="19"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72" fontId="0" fillId="0" borderId="0" xfId="19"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3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0.85"/>
    <col collapsed="false" customWidth="true" hidden="false" outlineLevel="0" max="3" min="3" style="0" width="12.85"/>
  </cols>
  <sheetData>
    <row r="1" customFormat="false" ht="12.75" hidden="false" customHeight="false" outlineLevel="0" collapsed="false">
      <c r="C1" s="0" t="s">
        <v>0</v>
      </c>
    </row>
    <row r="2" customFormat="false" ht="12.75" hidden="false" customHeight="false" outlineLevel="0" collapsed="false">
      <c r="A2" s="0" t="s">
        <v>1</v>
      </c>
      <c r="C2" s="1" t="n">
        <v>7035600</v>
      </c>
    </row>
    <row r="3" customFormat="false" ht="12.75" hidden="false" customHeight="false" outlineLevel="0" collapsed="false">
      <c r="C3" s="1"/>
    </row>
    <row r="4" customFormat="false" ht="12.75" hidden="false" customHeight="false" outlineLevel="0" collapsed="false">
      <c r="A4" s="0" t="s">
        <v>2</v>
      </c>
      <c r="C4" s="1" t="n">
        <v>5728000</v>
      </c>
    </row>
    <row r="5" customFormat="false" ht="12.75" hidden="false" customHeight="false" outlineLevel="0" collapsed="false">
      <c r="A5" s="0" t="s">
        <v>3</v>
      </c>
      <c r="C5" s="1" t="n">
        <v>680000</v>
      </c>
    </row>
    <row r="6" customFormat="false" ht="12.75" hidden="false" customHeight="false" outlineLevel="0" collapsed="false">
      <c r="A6" s="0" t="s">
        <v>4</v>
      </c>
      <c r="C6" s="1" t="n">
        <v>116960</v>
      </c>
    </row>
    <row r="7" customFormat="false" ht="12.75" hidden="false" customHeight="false" outlineLevel="0" collapsed="false">
      <c r="A7" s="0" t="s">
        <v>5</v>
      </c>
      <c r="C7" s="2" t="n">
        <f aca="false">SUM(C4:C6)</f>
        <v>6524960</v>
      </c>
    </row>
    <row r="8" customFormat="false" ht="12.75" hidden="false" customHeight="false" outlineLevel="0" collapsed="false">
      <c r="C8" s="1"/>
    </row>
    <row r="9" customFormat="false" ht="12.75" hidden="false" customHeight="false" outlineLevel="0" collapsed="false">
      <c r="A9" s="0" t="s">
        <v>6</v>
      </c>
      <c r="C9" s="2" t="n">
        <f aca="false">C2-C7</f>
        <v>510640</v>
      </c>
    </row>
    <row r="10" customFormat="false" ht="12.75" hidden="false" customHeight="false" outlineLevel="0" collapsed="false">
      <c r="C10" s="1"/>
    </row>
    <row r="11" customFormat="false" ht="12.75" hidden="false" customHeight="false" outlineLevel="0" collapsed="false">
      <c r="A11" s="0" t="s">
        <v>7</v>
      </c>
      <c r="C11" s="1" t="n">
        <v>88000</v>
      </c>
    </row>
    <row r="12" customFormat="false" ht="12.75" hidden="false" customHeight="false" outlineLevel="0" collapsed="false">
      <c r="C12" s="1"/>
    </row>
    <row r="13" customFormat="false" ht="12.75" hidden="false" customHeight="false" outlineLevel="0" collapsed="false">
      <c r="A13" s="0" t="s">
        <v>8</v>
      </c>
      <c r="C13" s="2" t="n">
        <f aca="false">C9-C11</f>
        <v>422640</v>
      </c>
    </row>
    <row r="14" customFormat="false" ht="12.75" hidden="false" customHeight="false" outlineLevel="0" collapsed="false">
      <c r="C14" s="1"/>
    </row>
    <row r="15" customFormat="false" ht="12.75" hidden="false" customHeight="false" outlineLevel="0" collapsed="false">
      <c r="A15" s="0" t="s">
        <v>9</v>
      </c>
      <c r="B15" s="3" t="n">
        <v>0.4</v>
      </c>
      <c r="C15" s="1" t="n">
        <f aca="false">C13*$B$15</f>
        <v>169056</v>
      </c>
    </row>
    <row r="16" customFormat="false" ht="12.75" hidden="false" customHeight="false" outlineLevel="0" collapsed="false">
      <c r="C16" s="1"/>
    </row>
    <row r="17" customFormat="false" ht="13.5" hidden="false" customHeight="false" outlineLevel="0" collapsed="false">
      <c r="A17" s="0" t="s">
        <v>10</v>
      </c>
      <c r="C17" s="4" t="n">
        <f aca="false">C13-C15</f>
        <v>253584</v>
      </c>
    </row>
    <row r="18" customFormat="false" ht="13.5" hidden="false" customHeight="false" outlineLevel="0" collapsed="false">
      <c r="C18" s="1"/>
    </row>
    <row r="19" customFormat="false" ht="12.75" hidden="false" customHeight="false" outlineLevel="0" collapsed="false">
      <c r="A19" s="0" t="s">
        <v>11</v>
      </c>
      <c r="C19" s="5" t="n">
        <f aca="false">C17/C27</f>
        <v>1.014336</v>
      </c>
    </row>
    <row r="20" customFormat="false" ht="12.75" hidden="false" customHeight="false" outlineLevel="0" collapsed="false">
      <c r="C20" s="1"/>
    </row>
    <row r="21" customFormat="false" ht="12.75" hidden="false" customHeight="false" outlineLevel="0" collapsed="false">
      <c r="A21" s="0" t="s">
        <v>12</v>
      </c>
    </row>
    <row r="22" customFormat="false" ht="12.75" hidden="false" customHeight="false" outlineLevel="0" collapsed="false">
      <c r="C22" s="1"/>
    </row>
    <row r="23" customFormat="false" ht="12.75" hidden="false" customHeight="false" outlineLevel="0" collapsed="false">
      <c r="A23" s="0" t="s">
        <v>13</v>
      </c>
      <c r="C23" s="6" t="n">
        <f aca="false">'Balance Sheet'!C28/'Income Statement'!C27</f>
        <v>6.209408</v>
      </c>
    </row>
    <row r="24" customFormat="false" ht="12.75" hidden="false" customHeight="false" outlineLevel="0" collapsed="false">
      <c r="C24" s="1"/>
    </row>
    <row r="25" customFormat="false" ht="12.75" hidden="false" customHeight="false" outlineLevel="0" collapsed="false">
      <c r="A25" s="0" t="s">
        <v>14</v>
      </c>
      <c r="C25" s="6" t="n">
        <v>12.17</v>
      </c>
    </row>
    <row r="26" customFormat="false" ht="12.75" hidden="false" customHeight="false" outlineLevel="0" collapsed="false">
      <c r="C26" s="1"/>
    </row>
    <row r="27" customFormat="false" ht="12.75" hidden="false" customHeight="false" outlineLevel="0" collapsed="false">
      <c r="A27" s="0" t="s">
        <v>15</v>
      </c>
      <c r="C27" s="1" t="n">
        <v>250000</v>
      </c>
    </row>
    <row r="28" customFormat="false" ht="12.75" hidden="false" customHeight="false" outlineLevel="0" collapsed="false">
      <c r="C28" s="1"/>
    </row>
    <row r="29" customFormat="false" ht="12.75" hidden="false" customHeight="false" outlineLevel="0" collapsed="false">
      <c r="A29" s="0" t="s">
        <v>16</v>
      </c>
      <c r="C29" s="1" t="n">
        <v>0.4</v>
      </c>
    </row>
    <row r="31" customFormat="false" ht="12.75" hidden="false" customHeight="false" outlineLevel="0" collapsed="false">
      <c r="A31" s="0" t="s">
        <v>17</v>
      </c>
      <c r="C31" s="1" t="n">
        <v>40000</v>
      </c>
    </row>
    <row r="33" customFormat="false" ht="12.75" hidden="false" customHeight="false" outlineLevel="0" collapsed="false">
      <c r="A33" s="0" t="s">
        <v>18</v>
      </c>
      <c r="C33" s="0" t="n">
        <v>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G42"/>
  <sheetViews>
    <sheetView showFormulas="false" showGridLines="true" showRowColHeaders="true" showZeros="true" rightToLeft="false" tabSelected="false" showOutlineSymbols="true" defaultGridColor="true" view="normal" topLeftCell="A5" colorId="64" zoomScale="100" zoomScaleNormal="100" zoomScalePageLayoutView="100" workbookViewId="0">
      <selection pane="topLeft" activeCell="B18" activeCellId="0" sqref="B18"/>
    </sheetView>
  </sheetViews>
  <sheetFormatPr defaultColWidth="9.0546875" defaultRowHeight="12.75" customHeight="true" zeroHeight="false" outlineLevelRow="0" outlineLevelCol="0"/>
  <cols>
    <col collapsed="false" customWidth="true" hidden="false" outlineLevel="0" max="3" min="3" style="0" width="12.85"/>
    <col collapsed="false" customWidth="true" hidden="false" outlineLevel="0" max="5" min="5" style="0" width="10.28"/>
    <col collapsed="false" customWidth="true" hidden="false" outlineLevel="0" max="7" min="7" style="0" width="10.28"/>
  </cols>
  <sheetData>
    <row r="2" customFormat="false" ht="12.75" hidden="false" customHeight="false" outlineLevel="0" collapsed="false">
      <c r="C2" s="7" t="s">
        <v>0</v>
      </c>
      <c r="D2" s="7"/>
      <c r="E2" s="7" t="n">
        <v>1998</v>
      </c>
      <c r="F2" s="7"/>
      <c r="G2" s="7" t="n">
        <v>1997</v>
      </c>
    </row>
    <row r="3" customFormat="false" ht="12.75" hidden="false" customHeight="false" outlineLevel="0" collapsed="false">
      <c r="A3" s="0" t="s">
        <v>19</v>
      </c>
      <c r="C3" s="1" t="n">
        <v>14000</v>
      </c>
      <c r="D3" s="1"/>
      <c r="E3" s="1" t="n">
        <v>7282</v>
      </c>
      <c r="F3" s="1"/>
      <c r="G3" s="1" t="n">
        <v>9000</v>
      </c>
    </row>
    <row r="4" customFormat="false" ht="12.75" hidden="false" customHeight="false" outlineLevel="0" collapsed="false">
      <c r="A4" s="0" t="s">
        <v>20</v>
      </c>
      <c r="C4" s="1" t="n">
        <v>71632</v>
      </c>
      <c r="D4" s="1"/>
      <c r="E4" s="1" t="n">
        <v>0</v>
      </c>
      <c r="F4" s="1"/>
      <c r="G4" s="1" t="n">
        <v>48600</v>
      </c>
    </row>
    <row r="5" customFormat="false" ht="12.75" hidden="false" customHeight="false" outlineLevel="0" collapsed="false">
      <c r="A5" s="0" t="s">
        <v>21</v>
      </c>
      <c r="C5" s="1" t="n">
        <v>878000</v>
      </c>
      <c r="D5" s="1"/>
      <c r="E5" s="1" t="n">
        <v>632160</v>
      </c>
      <c r="F5" s="1"/>
      <c r="G5" s="1" t="n">
        <v>351200</v>
      </c>
    </row>
    <row r="6" customFormat="false" ht="12.75" hidden="false" customHeight="false" outlineLevel="0" collapsed="false">
      <c r="A6" s="0" t="s">
        <v>22</v>
      </c>
      <c r="C6" s="1" t="n">
        <v>1716480</v>
      </c>
      <c r="D6" s="1"/>
      <c r="E6" s="1" t="n">
        <v>1287360</v>
      </c>
      <c r="F6" s="1"/>
      <c r="G6" s="1" t="n">
        <v>715200</v>
      </c>
    </row>
    <row r="7" customFormat="false" ht="12.75" hidden="false" customHeight="false" outlineLevel="0" collapsed="false">
      <c r="C7" s="1"/>
      <c r="D7" s="1"/>
      <c r="E7" s="1"/>
      <c r="F7" s="1"/>
      <c r="G7" s="1"/>
    </row>
    <row r="8" customFormat="false" ht="12.75" hidden="false" customHeight="false" outlineLevel="0" collapsed="false">
      <c r="A8" s="0" t="s">
        <v>23</v>
      </c>
      <c r="C8" s="2" t="n">
        <f aca="false">SUM(C3:C6)</f>
        <v>2680112</v>
      </c>
      <c r="D8" s="2"/>
      <c r="E8" s="2" t="n">
        <f aca="false">SUM(E3:E6)</f>
        <v>1926802</v>
      </c>
      <c r="F8" s="2"/>
      <c r="G8" s="2" t="n">
        <f aca="false">SUM(G3:G6)</f>
        <v>1124000</v>
      </c>
    </row>
    <row r="9" customFormat="false" ht="12.75" hidden="false" customHeight="false" outlineLevel="0" collapsed="false">
      <c r="C9" s="1"/>
      <c r="D9" s="1"/>
      <c r="E9" s="1"/>
      <c r="F9" s="1"/>
      <c r="G9" s="1"/>
    </row>
    <row r="10" customFormat="false" ht="12.75" hidden="false" customHeight="false" outlineLevel="0" collapsed="false">
      <c r="A10" s="0" t="s">
        <v>24</v>
      </c>
      <c r="C10" s="1" t="n">
        <v>1197160</v>
      </c>
      <c r="D10" s="1"/>
      <c r="E10" s="1" t="n">
        <v>1202950</v>
      </c>
      <c r="F10" s="1"/>
      <c r="G10" s="1" t="n">
        <v>491000</v>
      </c>
    </row>
    <row r="11" customFormat="false" ht="12.75" hidden="false" customHeight="false" outlineLevel="0" collapsed="false">
      <c r="A11" s="0" t="s">
        <v>25</v>
      </c>
      <c r="C11" s="1" t="n">
        <v>-380120</v>
      </c>
      <c r="D11" s="1"/>
      <c r="E11" s="1" t="n">
        <v>-263160</v>
      </c>
      <c r="F11" s="1"/>
      <c r="G11" s="1" t="n">
        <v>-146200</v>
      </c>
    </row>
    <row r="12" customFormat="false" ht="12.75" hidden="false" customHeight="false" outlineLevel="0" collapsed="false">
      <c r="A12" s="0" t="s">
        <v>26</v>
      </c>
      <c r="C12" s="2" t="n">
        <f aca="false">SUM(C10:C11)</f>
        <v>817040</v>
      </c>
      <c r="D12" s="2"/>
      <c r="E12" s="2" t="n">
        <f aca="false">SUM(E10:E11)</f>
        <v>939790</v>
      </c>
      <c r="F12" s="2"/>
      <c r="G12" s="2" t="n">
        <f aca="false">SUM(G10:G11)</f>
        <v>344800</v>
      </c>
    </row>
    <row r="13" customFormat="false" ht="12.75" hidden="false" customHeight="false" outlineLevel="0" collapsed="false">
      <c r="C13" s="1"/>
      <c r="D13" s="1"/>
      <c r="E13" s="1"/>
      <c r="F13" s="1"/>
      <c r="G13" s="1"/>
    </row>
    <row r="14" customFormat="false" ht="13.5" hidden="false" customHeight="false" outlineLevel="0" collapsed="false">
      <c r="A14" s="0" t="s">
        <v>27</v>
      </c>
      <c r="C14" s="4" t="n">
        <f aca="false">C12+C8</f>
        <v>3497152</v>
      </c>
      <c r="D14" s="4"/>
      <c r="E14" s="4" t="n">
        <f aca="false">E12+E8</f>
        <v>2866592</v>
      </c>
      <c r="F14" s="4"/>
      <c r="G14" s="4" t="n">
        <f aca="false">G12+G8</f>
        <v>1468800</v>
      </c>
    </row>
    <row r="15" customFormat="false" ht="13.5" hidden="false" customHeight="false" outlineLevel="0" collapsed="false">
      <c r="C15" s="1"/>
      <c r="D15" s="1"/>
      <c r="E15" s="1"/>
      <c r="F15" s="1"/>
      <c r="G15" s="1"/>
    </row>
    <row r="16" customFormat="false" ht="12.75" hidden="false" customHeight="false" outlineLevel="0" collapsed="false">
      <c r="A16" s="0" t="s">
        <v>28</v>
      </c>
      <c r="C16" s="1" t="n">
        <v>436800</v>
      </c>
      <c r="D16" s="1"/>
      <c r="E16" s="1" t="n">
        <v>524160</v>
      </c>
      <c r="F16" s="1"/>
      <c r="G16" s="1" t="n">
        <v>145600</v>
      </c>
    </row>
    <row r="17" customFormat="false" ht="12.75" hidden="false" customHeight="false" outlineLevel="0" collapsed="false">
      <c r="A17" s="0" t="s">
        <v>29</v>
      </c>
      <c r="C17" s="1" t="n">
        <v>600000</v>
      </c>
      <c r="D17" s="1"/>
      <c r="E17" s="1" t="n">
        <v>720000</v>
      </c>
      <c r="F17" s="1"/>
      <c r="G17" s="1" t="n">
        <v>200000</v>
      </c>
    </row>
    <row r="18" customFormat="false" ht="12.75" hidden="false" customHeight="false" outlineLevel="0" collapsed="false">
      <c r="A18" s="0" t="s">
        <v>30</v>
      </c>
      <c r="C18" s="1" t="n">
        <v>408000</v>
      </c>
      <c r="D18" s="1"/>
      <c r="E18" s="1" t="n">
        <v>489600</v>
      </c>
      <c r="F18" s="1"/>
      <c r="G18" s="1" t="n">
        <v>136000</v>
      </c>
    </row>
    <row r="19" customFormat="false" ht="12.75" hidden="false" customHeight="false" outlineLevel="0" collapsed="false">
      <c r="C19" s="1"/>
      <c r="D19" s="1"/>
      <c r="E19" s="1"/>
      <c r="F19" s="1"/>
      <c r="G19" s="1"/>
    </row>
    <row r="20" customFormat="false" ht="12.75" hidden="false" customHeight="false" outlineLevel="0" collapsed="false">
      <c r="A20" s="0" t="s">
        <v>31</v>
      </c>
      <c r="C20" s="2" t="n">
        <f aca="false">SUM(C15:C18)</f>
        <v>1444800</v>
      </c>
      <c r="D20" s="2"/>
      <c r="E20" s="2" t="n">
        <f aca="false">SUM(E15:E18)</f>
        <v>1733760</v>
      </c>
      <c r="F20" s="2"/>
      <c r="G20" s="2" t="n">
        <f aca="false">SUM(G15:G18)</f>
        <v>481600</v>
      </c>
    </row>
    <row r="21" customFormat="false" ht="12.75" hidden="false" customHeight="false" outlineLevel="0" collapsed="false">
      <c r="C21" s="1"/>
      <c r="D21" s="1"/>
      <c r="E21" s="1"/>
      <c r="F21" s="1"/>
      <c r="G21" s="1"/>
    </row>
    <row r="22" customFormat="false" ht="12.75" hidden="false" customHeight="false" outlineLevel="0" collapsed="false">
      <c r="A22" s="0" t="s">
        <v>32</v>
      </c>
      <c r="C22" s="1" t="n">
        <v>500000</v>
      </c>
      <c r="D22" s="1"/>
      <c r="E22" s="1" t="n">
        <v>1000000</v>
      </c>
      <c r="F22" s="1"/>
      <c r="G22" s="1" t="n">
        <v>323432</v>
      </c>
    </row>
    <row r="23" customFormat="false" ht="12.75" hidden="false" customHeight="false" outlineLevel="0" collapsed="false">
      <c r="C23" s="1"/>
      <c r="D23" s="1"/>
      <c r="E23" s="1"/>
      <c r="F23" s="1"/>
      <c r="G23" s="1"/>
    </row>
    <row r="24" customFormat="false" ht="12.75" hidden="false" customHeight="false" outlineLevel="0" collapsed="false">
      <c r="A24" s="0" t="s">
        <v>33</v>
      </c>
      <c r="C24" s="2" t="n">
        <f aca="false">+C22+C20</f>
        <v>1944800</v>
      </c>
      <c r="D24" s="2"/>
      <c r="E24" s="2" t="n">
        <f aca="false">+E22+E20</f>
        <v>2733760</v>
      </c>
      <c r="F24" s="2"/>
      <c r="G24" s="2" t="n">
        <f aca="false">+G22+G20</f>
        <v>805032</v>
      </c>
    </row>
    <row r="25" customFormat="false" ht="12.75" hidden="false" customHeight="false" outlineLevel="0" collapsed="false">
      <c r="C25" s="1"/>
      <c r="D25" s="1"/>
      <c r="E25" s="1"/>
      <c r="F25" s="1"/>
      <c r="G25" s="1"/>
    </row>
    <row r="26" customFormat="false" ht="12.75" hidden="false" customHeight="false" outlineLevel="0" collapsed="false">
      <c r="A26" s="0" t="s">
        <v>34</v>
      </c>
      <c r="C26" s="1" t="n">
        <v>1680936</v>
      </c>
      <c r="D26" s="1"/>
      <c r="E26" s="1" t="n">
        <v>460000</v>
      </c>
      <c r="F26" s="1"/>
      <c r="G26" s="1" t="n">
        <v>460000</v>
      </c>
    </row>
    <row r="27" customFormat="false" ht="12.75" hidden="false" customHeight="false" outlineLevel="0" collapsed="false">
      <c r="A27" s="0" t="s">
        <v>35</v>
      </c>
      <c r="C27" s="1" t="n">
        <v>-128584</v>
      </c>
      <c r="D27" s="1"/>
      <c r="E27" s="1" t="n">
        <v>-327168</v>
      </c>
      <c r="F27" s="1"/>
      <c r="G27" s="1" t="n">
        <v>203768</v>
      </c>
    </row>
    <row r="28" customFormat="false" ht="12.75" hidden="false" customHeight="false" outlineLevel="0" collapsed="false">
      <c r="A28" s="0" t="s">
        <v>36</v>
      </c>
      <c r="C28" s="2" t="n">
        <f aca="false">SUM(C26:C27)</f>
        <v>1552352</v>
      </c>
      <c r="D28" s="2"/>
      <c r="E28" s="2" t="n">
        <f aca="false">SUM(E26:E27)</f>
        <v>132832</v>
      </c>
      <c r="F28" s="2"/>
      <c r="G28" s="2" t="n">
        <f aca="false">SUM(G26:G27)</f>
        <v>663768</v>
      </c>
    </row>
    <row r="29" customFormat="false" ht="12.75" hidden="false" customHeight="false" outlineLevel="0" collapsed="false">
      <c r="C29" s="1"/>
      <c r="D29" s="1"/>
      <c r="E29" s="1"/>
      <c r="F29" s="1"/>
      <c r="G29" s="1"/>
    </row>
    <row r="30" customFormat="false" ht="13.5" hidden="false" customHeight="false" outlineLevel="0" collapsed="false">
      <c r="A30" s="0" t="s">
        <v>37</v>
      </c>
      <c r="C30" s="4" t="n">
        <f aca="false">C28+C24</f>
        <v>3497152</v>
      </c>
      <c r="D30" s="4"/>
      <c r="E30" s="4" t="n">
        <f aca="false">E28+E24</f>
        <v>2866592</v>
      </c>
      <c r="F30" s="4"/>
      <c r="G30" s="4" t="n">
        <f aca="false">G28+G24</f>
        <v>1468800</v>
      </c>
    </row>
    <row r="31" customFormat="false" ht="13.5" hidden="false" customHeight="false" outlineLevel="0" collapsed="false">
      <c r="C31" s="1"/>
      <c r="D31" s="1"/>
      <c r="E31" s="1"/>
      <c r="F31" s="1"/>
      <c r="G31" s="1"/>
    </row>
    <row r="32" customFormat="false" ht="12.75" hidden="false" customHeight="false" outlineLevel="0" collapsed="false">
      <c r="B32" s="0" t="s">
        <v>38</v>
      </c>
      <c r="C32" s="1" t="n">
        <f aca="false">C14-C30</f>
        <v>0</v>
      </c>
      <c r="D32" s="1"/>
      <c r="E32" s="1" t="n">
        <f aca="false">E14-E30</f>
        <v>0</v>
      </c>
      <c r="F32" s="1"/>
      <c r="G32" s="1" t="n">
        <f aca="false">G14-G30</f>
        <v>0</v>
      </c>
    </row>
    <row r="33" customFormat="false" ht="12.75" hidden="false" customHeight="false" outlineLevel="0" collapsed="false">
      <c r="C33" s="1"/>
      <c r="D33" s="1"/>
      <c r="E33" s="1"/>
      <c r="F33" s="1"/>
      <c r="G33" s="1"/>
    </row>
    <row r="34" customFormat="false" ht="12.75" hidden="false" customHeight="false" outlineLevel="0" collapsed="false">
      <c r="C34" s="1"/>
      <c r="D34" s="1"/>
      <c r="E34" s="1"/>
      <c r="F34" s="1"/>
      <c r="G34" s="1"/>
    </row>
    <row r="35" customFormat="false" ht="12.75" hidden="false" customHeight="false" outlineLevel="0" collapsed="false">
      <c r="C35" s="1"/>
      <c r="D35" s="1"/>
      <c r="E35" s="1"/>
      <c r="F35" s="1"/>
      <c r="G35" s="1"/>
    </row>
    <row r="36" customFormat="false" ht="12.75" hidden="false" customHeight="false" outlineLevel="0" collapsed="false">
      <c r="C36" s="1"/>
      <c r="D36" s="1"/>
      <c r="E36" s="1"/>
      <c r="F36" s="1"/>
      <c r="G36" s="1"/>
    </row>
    <row r="37" customFormat="false" ht="12.75" hidden="false" customHeight="false" outlineLevel="0" collapsed="false">
      <c r="C37" s="1"/>
      <c r="D37" s="1"/>
      <c r="E37" s="1"/>
      <c r="F37" s="1"/>
      <c r="G37" s="1"/>
    </row>
    <row r="38" customFormat="false" ht="12.75" hidden="false" customHeight="false" outlineLevel="0" collapsed="false">
      <c r="C38" s="1"/>
      <c r="D38" s="1"/>
      <c r="E38" s="1"/>
      <c r="F38" s="1"/>
      <c r="G38" s="1"/>
    </row>
    <row r="39" customFormat="false" ht="12.75" hidden="false" customHeight="false" outlineLevel="0" collapsed="false">
      <c r="C39" s="1"/>
      <c r="D39" s="1"/>
      <c r="E39" s="1"/>
      <c r="F39" s="1"/>
      <c r="G39" s="1"/>
    </row>
    <row r="40" customFormat="false" ht="12.75" hidden="false" customHeight="false" outlineLevel="0" collapsed="false">
      <c r="C40" s="1"/>
      <c r="D40" s="1"/>
      <c r="E40" s="1"/>
      <c r="F40" s="1"/>
      <c r="G40" s="1"/>
    </row>
    <row r="41" customFormat="false" ht="12.75" hidden="false" customHeight="false" outlineLevel="0" collapsed="false">
      <c r="C41" s="1"/>
      <c r="D41" s="1"/>
      <c r="E41" s="1"/>
      <c r="F41" s="1"/>
      <c r="G41" s="1"/>
    </row>
    <row r="42" customFormat="false" ht="12.75" hidden="false" customHeight="false" outlineLevel="0" collapsed="false">
      <c r="C42" s="1"/>
      <c r="D42" s="1"/>
      <c r="E42" s="1"/>
      <c r="F42" s="1"/>
      <c r="G42" s="1"/>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48"/>
  <sheetViews>
    <sheetView showFormulas="false" showGridLines="true" showRowColHeaders="true" showZeros="true" rightToLeft="false" tabSelected="true" showOutlineSymbols="true" defaultGridColor="true" view="normal" topLeftCell="A25" colorId="64" zoomScale="100" zoomScaleNormal="100" zoomScalePageLayoutView="100" workbookViewId="0">
      <selection pane="topLeft" activeCell="B48" activeCellId="0" sqref="B48"/>
    </sheetView>
  </sheetViews>
  <sheetFormatPr defaultColWidth="9.0546875" defaultRowHeight="12.75" customHeight="true" zeroHeight="false" outlineLevelRow="0" outlineLevelCol="0"/>
  <cols>
    <col collapsed="false" customWidth="true" hidden="false" outlineLevel="0" max="2" min="2" style="0" width="20.85"/>
    <col collapsed="false" customWidth="true" hidden="false" outlineLevel="0" max="9" min="7" style="0" width="10.71"/>
  </cols>
  <sheetData>
    <row r="1" customFormat="false" ht="12.75" hidden="false" customHeight="false" outlineLevel="0" collapsed="false">
      <c r="A1" s="0" t="s">
        <v>39</v>
      </c>
      <c r="B1" s="0" t="s">
        <v>40</v>
      </c>
    </row>
    <row r="2" customFormat="false" ht="12.75" hidden="false" customHeight="false" outlineLevel="0" collapsed="false">
      <c r="B2" s="0" t="s">
        <v>41</v>
      </c>
    </row>
    <row r="3" customFormat="false" ht="12.75" hidden="false" customHeight="false" outlineLevel="0" collapsed="false">
      <c r="B3" s="0" t="s">
        <v>42</v>
      </c>
    </row>
    <row r="4" customFormat="false" ht="12.75" hidden="false" customHeight="false" outlineLevel="0" collapsed="false">
      <c r="B4" s="0" t="s">
        <v>43</v>
      </c>
    </row>
    <row r="5" customFormat="false" ht="12.75" hidden="false" customHeight="false" outlineLevel="0" collapsed="false">
      <c r="B5" s="0" t="s">
        <v>44</v>
      </c>
    </row>
    <row r="7" customFormat="false" ht="12.75" hidden="false" customHeight="false" outlineLevel="0" collapsed="false">
      <c r="A7" s="0" t="s">
        <v>45</v>
      </c>
      <c r="B7" s="0" t="s">
        <v>46</v>
      </c>
      <c r="D7" s="8" t="n">
        <f aca="false">'Balance Sheet'!C8/'Balance Sheet'!C20</f>
        <v>1.85500553709856</v>
      </c>
    </row>
    <row r="8" customFormat="false" ht="12.75" hidden="false" customHeight="false" outlineLevel="0" collapsed="false">
      <c r="B8" s="0" t="s">
        <v>47</v>
      </c>
      <c r="D8" s="8" t="n">
        <f aca="false">('Balance Sheet'!C8-'Balance Sheet'!C6)/'Balance Sheet'!C20</f>
        <v>0.666965669988926</v>
      </c>
    </row>
    <row r="10" customFormat="false" ht="12.75" hidden="false" customHeight="true" outlineLevel="0" collapsed="false">
      <c r="B10" s="9" t="s">
        <v>48</v>
      </c>
      <c r="C10" s="9"/>
      <c r="D10" s="9"/>
      <c r="E10" s="9"/>
      <c r="F10" s="9"/>
      <c r="G10" s="9"/>
      <c r="H10" s="9"/>
      <c r="I10" s="9"/>
    </row>
    <row r="11" customFormat="false" ht="12.75" hidden="false" customHeight="false" outlineLevel="0" collapsed="false">
      <c r="B11" s="9"/>
      <c r="C11" s="9"/>
      <c r="D11" s="9"/>
      <c r="E11" s="9"/>
      <c r="F11" s="9"/>
      <c r="G11" s="9"/>
      <c r="H11" s="9"/>
      <c r="I11" s="9"/>
    </row>
    <row r="13" customFormat="false" ht="12.75" hidden="false" customHeight="false" outlineLevel="0" collapsed="false">
      <c r="B13" s="0" t="s">
        <v>49</v>
      </c>
      <c r="E13" s="10"/>
      <c r="F13" s="10"/>
      <c r="G13" s="10"/>
    </row>
    <row r="14" customFormat="false" ht="12.75" hidden="false" customHeight="false" outlineLevel="0" collapsed="false">
      <c r="B14" s="11" t="s">
        <v>50</v>
      </c>
      <c r="E14" s="10"/>
      <c r="F14" s="10"/>
      <c r="G14" s="10"/>
    </row>
    <row r="15" customFormat="false" ht="12.75" hidden="false" customHeight="false" outlineLevel="0" collapsed="false">
      <c r="E15" s="10"/>
      <c r="F15" s="10"/>
      <c r="G15" s="10"/>
    </row>
    <row r="16" customFormat="false" ht="12.75" hidden="false" customHeight="false" outlineLevel="0" collapsed="false">
      <c r="A16" s="0" t="s">
        <v>51</v>
      </c>
      <c r="B16" s="0" t="s">
        <v>52</v>
      </c>
      <c r="D16" s="8" t="n">
        <f aca="false">'Income Statement'!C2/'Balance Sheet'!C6</f>
        <v>4.09885346756152</v>
      </c>
      <c r="E16" s="10"/>
      <c r="F16" s="10"/>
      <c r="G16" s="10"/>
    </row>
    <row r="17" customFormat="false" ht="12.75" hidden="false" customHeight="false" outlineLevel="0" collapsed="false">
      <c r="B17" s="0" t="s">
        <v>53</v>
      </c>
      <c r="D17" s="8" t="n">
        <f aca="false">'Balance Sheet'!C5/('Income Statement'!C2/360)</f>
        <v>44.9258059014157</v>
      </c>
    </row>
    <row r="18" customFormat="false" ht="12.75" hidden="false" customHeight="false" outlineLevel="0" collapsed="false">
      <c r="B18" s="0" t="s">
        <v>54</v>
      </c>
      <c r="D18" s="8" t="n">
        <f aca="false">'Income Statement'!$C$2/'Balance Sheet'!C12</f>
        <v>8.61108391266034</v>
      </c>
    </row>
    <row r="19" customFormat="false" ht="12.75" hidden="false" customHeight="true" outlineLevel="0" collapsed="false">
      <c r="B19" s="0" t="s">
        <v>55</v>
      </c>
      <c r="D19" s="12" t="n">
        <f aca="false">(('Balance Sheet'!C8-'Balance Sheet'!C4)+'Balance Sheet'!C12-('Balance Sheet'!C20-'Balance Sheet'!C17))/'Income Statement'!C2</f>
        <v>0.366808800955142</v>
      </c>
      <c r="E19" s="9" t="s">
        <v>56</v>
      </c>
      <c r="F19" s="9"/>
      <c r="G19" s="9"/>
      <c r="H19" s="9"/>
      <c r="I19" s="9"/>
    </row>
    <row r="20" customFormat="false" ht="12.75" hidden="false" customHeight="false" outlineLevel="0" collapsed="false">
      <c r="B20" s="0" t="s">
        <v>57</v>
      </c>
      <c r="D20" s="8" t="n">
        <f aca="false">'Income Statement'!$C$2/'Balance Sheet'!C14</f>
        <v>2.01180846586022</v>
      </c>
      <c r="E20" s="9"/>
      <c r="F20" s="9"/>
      <c r="G20" s="9"/>
      <c r="H20" s="9"/>
      <c r="I20" s="9"/>
    </row>
    <row r="22" customFormat="false" ht="12.75" hidden="false" customHeight="true" outlineLevel="0" collapsed="false">
      <c r="B22" s="9" t="s">
        <v>58</v>
      </c>
      <c r="C22" s="9"/>
      <c r="D22" s="9"/>
      <c r="E22" s="9"/>
      <c r="F22" s="9"/>
      <c r="G22" s="9"/>
      <c r="H22" s="9"/>
      <c r="I22" s="9"/>
    </row>
    <row r="23" customFormat="false" ht="12.75" hidden="false" customHeight="false" outlineLevel="0" collapsed="false">
      <c r="B23" s="9"/>
      <c r="C23" s="9"/>
      <c r="D23" s="9"/>
      <c r="E23" s="9"/>
      <c r="F23" s="9"/>
      <c r="G23" s="9"/>
      <c r="H23" s="9"/>
      <c r="I23" s="9"/>
    </row>
    <row r="24" customFormat="false" ht="12.75" hidden="false" customHeight="false" outlineLevel="0" collapsed="false">
      <c r="B24" s="9"/>
      <c r="C24" s="9"/>
      <c r="D24" s="9"/>
      <c r="E24" s="9"/>
      <c r="F24" s="9"/>
      <c r="G24" s="9"/>
      <c r="H24" s="9"/>
      <c r="I24" s="9"/>
    </row>
    <row r="26" customFormat="false" ht="12.75" hidden="false" customHeight="false" outlineLevel="0" collapsed="false">
      <c r="A26" s="0" t="s">
        <v>59</v>
      </c>
      <c r="B26" s="0" t="s">
        <v>60</v>
      </c>
      <c r="D26" s="12" t="n">
        <f aca="false">'Balance Sheet'!C24/'Balance Sheet'!C14</f>
        <v>0.556109657229654</v>
      </c>
    </row>
    <row r="27" customFormat="false" ht="12.75" hidden="false" customHeight="false" outlineLevel="0" collapsed="false">
      <c r="B27" s="0" t="s">
        <v>61</v>
      </c>
      <c r="D27" s="8" t="n">
        <f aca="false">'Income Statement'!C9/'Income Statement'!C11</f>
        <v>5.80272727272727</v>
      </c>
    </row>
    <row r="28" customFormat="false" ht="12.75" hidden="false" customHeight="true" outlineLevel="0" collapsed="false">
      <c r="B28" s="0" t="s">
        <v>62</v>
      </c>
      <c r="D28" s="8" t="n">
        <f aca="false">('Income Statement'!C9+'Income Statement'!C31)/('Income Statement'!C11+'Income Statement'!C31)</f>
        <v>4.301875</v>
      </c>
      <c r="E28" s="9" t="s">
        <v>63</v>
      </c>
      <c r="F28" s="9"/>
      <c r="G28" s="9"/>
      <c r="H28" s="9"/>
      <c r="I28" s="9"/>
    </row>
    <row r="29" customFormat="false" ht="12.75" hidden="false" customHeight="false" outlineLevel="0" collapsed="false">
      <c r="E29" s="9"/>
      <c r="F29" s="9"/>
      <c r="G29" s="9"/>
      <c r="H29" s="9"/>
      <c r="I29" s="9"/>
    </row>
    <row r="31" customFormat="false" ht="12.75" hidden="false" customHeight="true" outlineLevel="0" collapsed="false">
      <c r="B31" s="9" t="s">
        <v>64</v>
      </c>
      <c r="C31" s="9"/>
      <c r="D31" s="9"/>
      <c r="E31" s="9"/>
      <c r="F31" s="9"/>
      <c r="G31" s="9"/>
      <c r="H31" s="9"/>
      <c r="I31" s="9"/>
    </row>
    <row r="32" customFormat="false" ht="12.75" hidden="false" customHeight="false" outlineLevel="0" collapsed="false">
      <c r="B32" s="9"/>
      <c r="C32" s="9"/>
      <c r="D32" s="9"/>
      <c r="E32" s="9"/>
      <c r="F32" s="9"/>
      <c r="G32" s="9"/>
      <c r="H32" s="9"/>
      <c r="I32" s="9"/>
    </row>
    <row r="34" customFormat="false" ht="12.75" hidden="false" customHeight="false" outlineLevel="0" collapsed="false">
      <c r="A34" s="0" t="s">
        <v>65</v>
      </c>
      <c r="B34" s="0" t="s">
        <v>66</v>
      </c>
      <c r="D34" s="12" t="n">
        <f aca="false">'Income Statement'!C9*(1-'Income Statement'!C29)/'Income Statement'!C2</f>
        <v>0.0435476718403548</v>
      </c>
    </row>
    <row r="35" customFormat="false" ht="12.75" hidden="false" customHeight="false" outlineLevel="0" collapsed="false">
      <c r="B35" s="0" t="s">
        <v>67</v>
      </c>
      <c r="D35" s="12" t="n">
        <f aca="false">'Income Statement'!C17/'Income Statement'!C2</f>
        <v>0.0360429814088351</v>
      </c>
    </row>
    <row r="36" customFormat="false" ht="12.75" hidden="false" customHeight="false" outlineLevel="0" collapsed="false">
      <c r="B36" s="0" t="s">
        <v>68</v>
      </c>
      <c r="D36" s="12" t="n">
        <f aca="false">'Income Statement'!C9/'Balance Sheet'!C14</f>
        <v>0.146015958128214</v>
      </c>
    </row>
    <row r="37" customFormat="false" ht="12.75" hidden="false" customHeight="false" outlineLevel="0" collapsed="false">
      <c r="B37" s="0" t="s">
        <v>69</v>
      </c>
      <c r="D37" s="12" t="n">
        <f aca="false">'Income Statement'!C17/'Balance Sheet'!C14</f>
        <v>0.0725115751331369</v>
      </c>
    </row>
    <row r="38" customFormat="false" ht="12.75" hidden="false" customHeight="false" outlineLevel="0" collapsed="false">
      <c r="B38" s="0" t="s">
        <v>70</v>
      </c>
      <c r="D38" s="12" t="n">
        <f aca="false">'Income Statement'!C17/'Balance Sheet'!C28</f>
        <v>0.163354703057039</v>
      </c>
    </row>
    <row r="40" customFormat="false" ht="12.75" hidden="false" customHeight="true" outlineLevel="0" collapsed="false">
      <c r="B40" s="9" t="s">
        <v>71</v>
      </c>
      <c r="C40" s="9"/>
      <c r="D40" s="9"/>
      <c r="E40" s="9"/>
      <c r="F40" s="9"/>
      <c r="G40" s="9"/>
      <c r="H40" s="9"/>
      <c r="I40" s="9"/>
    </row>
    <row r="41" customFormat="false" ht="12.75" hidden="false" customHeight="false" outlineLevel="0" collapsed="false">
      <c r="B41" s="9"/>
      <c r="C41" s="9"/>
      <c r="D41" s="9"/>
      <c r="E41" s="9"/>
      <c r="F41" s="9"/>
      <c r="G41" s="9"/>
      <c r="H41" s="9"/>
      <c r="I41" s="9"/>
    </row>
    <row r="43" customFormat="false" ht="12.75" hidden="false" customHeight="false" outlineLevel="0" collapsed="false">
      <c r="A43" s="0" t="s">
        <v>72</v>
      </c>
      <c r="B43" s="0" t="s">
        <v>73</v>
      </c>
      <c r="D43" s="8" t="n">
        <f aca="false">'Income Statement'!C25/'Income Statement'!C19</f>
        <v>11.9979967190359</v>
      </c>
    </row>
    <row r="44" customFormat="false" ht="12.75" hidden="false" customHeight="false" outlineLevel="0" collapsed="false">
      <c r="B44" s="0" t="s">
        <v>74</v>
      </c>
      <c r="D44" s="8" t="n">
        <f aca="false">'Income Statement'!C25/'Income Statement'!C23</f>
        <v>1.95992919131743</v>
      </c>
    </row>
    <row r="46" customFormat="false" ht="12.75" hidden="false" customHeight="false" outlineLevel="0" collapsed="false">
      <c r="B46" s="0" t="s">
        <v>75</v>
      </c>
    </row>
    <row r="48" customFormat="false" ht="12.75" hidden="false" customHeight="false" outlineLevel="0" collapsed="false">
      <c r="A48" s="0" t="s">
        <v>76</v>
      </c>
    </row>
  </sheetData>
  <mergeCells count="6">
    <mergeCell ref="B10:I11"/>
    <mergeCell ref="E19:I20"/>
    <mergeCell ref="B22:I24"/>
    <mergeCell ref="E28:I29"/>
    <mergeCell ref="B31:I32"/>
    <mergeCell ref="B40:I4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2000-06-18T17:55:14Z</dcterms:created>
  <dc:creator>bneff2</dc:creator>
  <dc:description/>
  <dc:language>en-US</dc:language>
  <cp:lastModifiedBy>bneff2</cp:lastModifiedBy>
  <cp:revision>0</cp:revision>
  <dc:subject/>
  <dc:title/>
</cp:coreProperties>
</file>