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workbook.xml" ContentType="application/vnd.openxmlformats-officedocument.spreadsheetml.sheet.main+xml"/>
  <Override PartName="/xl/theme/theme1.xml" ContentType="application/vnd.openxmlformats-officedocument.theme+xml"/>
  <Override PartName="/xl/comments3.xml" ContentType="application/vnd.openxmlformats-officedocument.spreadsheetml.comments+xml"/>
  <Override PartName="/xl/styles.xml" ContentType="application/vnd.openxmlformats-officedocument.spreadsheetml.styles+xml"/>
  <Override PartName="/xl/worksheets/_rels/sheet4.xml.rels" ContentType="application/vnd.openxmlformats-package.relationships+xml"/>
  <Override PartName="/xl/worksheets/_rels/sheet3.xml.rels" ContentType="application/vnd.openxmlformats-package.relationships+xml"/>
  <Override PartName="/xl/worksheets/_rels/sheet2.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xl/drawings/vmlDrawing2.vml" ContentType="application/vnd.openxmlformats-officedocument.vmlDrawing"/>
  <Override PartName="/xl/drawings/vmlDrawing3.vml" ContentType="application/vnd.openxmlformats-officedocument.vmlDrawing"/>
  <Override PartName="/xl/drawings/vmlDrawing4.vml" ContentType="application/vnd.openxmlformats-officedocument.vmlDrawing"/>
  <Override PartName="/xl/comments2.xml" ContentType="application/vnd.openxmlformats-officedocument.spreadsheetml.comments+xml"/>
  <Override PartName="/xl/_rels/workbook.xml.rels" ContentType="application/vnd.openxmlformats-package.relationships+xml"/>
  <Override PartName="/xl/comments4.xml" ContentType="application/vnd.openxmlformats-officedocument.spreadsheetml.comment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PG&amp;E Corp.  (unreg)" sheetId="1" state="visible" r:id="rId3"/>
    <sheet name="PG&amp;E Corp.  " sheetId="2" state="visible" r:id="rId4"/>
    <sheet name="Edison Int'l " sheetId="3" state="visible" r:id="rId5"/>
    <sheet name="Px - ISO " sheetId="4" state="visible" r:id="rId6"/>
    <sheet name="By Enron Entity" sheetId="5" state="visible" r:id="rId7"/>
    <sheet name="Summary" sheetId="6" state="hidden" r:id="rId8"/>
  </sheets>
  <definedNames>
    <definedName function="false" hidden="false" localSheetId="4" name="_xlnm.Print_Area" vbProcedure="false">'By Enron Entity'!$A$1:$J$28</definedName>
    <definedName function="false" hidden="false" localSheetId="2" name="_xlnm.Print_Area" vbProcedure="false">'Edison Int''l '!$A$1:$T$37</definedName>
    <definedName function="false" hidden="false" localSheetId="1" name="_xlnm.Print_Area" vbProcedure="false">'PG&amp;E Corp.  '!$A$1:$T$73</definedName>
    <definedName function="false" hidden="false" localSheetId="0" name="_xlnm.Print_Area" vbProcedure="false">'PG&amp;E Corp.  (unreg)'!$A$1:$T$73</definedName>
    <definedName function="false" hidden="false" localSheetId="3" name="_xlnm.Print_Area" vbProcedure="false">'Px - ISO '!$A$1:$N$59</definedName>
    <definedName function="false" hidden="false" localSheetId="5" name="_xlnm.Print_Area" vbProcedure="false">Summary!$A$6:$J$87</definedName>
    <definedName function="false" hidden="false" localSheetId="5" name="_xlnm.Print_Titles" vbProcedure="false">Summary!$1:$5</definedName>
  </definedNames>
  <calcPr iterateCount="100" refMode="A1" iterate="false" iterateDelta="0.001"/>
  <extLst>
    <ext xmlns:loext="http://schemas.libreoffice.org/" uri="{7626C862-2A13-11E5-B345-FEFF819CDC9F}">
      <loext:extCalcPr stringRefSyntax="CalcA1"/>
    </ext>
  </extLst>
</workbook>
</file>

<file path=xl/comments1.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F10" authorId="0">
      <text>
        <r>
          <rPr>
            <b val="true"/>
            <sz val="8"/>
            <color rgb="FF000000"/>
            <rFont val="Tahoma"/>
            <family val="0"/>
          </rPr>
          <t xml:space="preserve">wconwell:
</t>
        </r>
        <r>
          <rPr>
            <sz val="8"/>
            <color rgb="FF000000"/>
            <rFont val="Tahoma"/>
            <family val="0"/>
          </rPr>
          <t xml:space="preserve">CAS shows values in SAP that have been transferred from EES and EEMC for Px Credit receivables.  However, we are still reconciling how much was actually transferred.  Hence this schedule shows total Px Credit due still with EES and EEMS</t>
        </r>
      </text>
      <mc:AlternateContent>
        <mc:Choice Requires="v2">
          <commentPr autoFill="true" autoScale="false" colHidden="true" locked="false" rowHidden="true" textHAlign="justify" textVAlign="top">
            <anchor moveWithCells="false" sizeWithCells="false">
              <xdr:from>
                <xdr:col>11</xdr:col>
                <xdr:colOff>168</xdr:colOff>
                <xdr:row>17</xdr:row>
                <xdr:rowOff>11</xdr:rowOff>
              </xdr:from>
              <xdr:to>
                <xdr:col>17</xdr:col>
                <xdr:colOff>65</xdr:colOff>
                <xdr:row>23</xdr:row>
                <xdr:rowOff>9</xdr:rowOff>
              </xdr:to>
            </anchor>
          </commentPr>
        </mc:Choice>
        <mc:Fallback/>
      </mc:AlternateContent>
    </comment>
    <comment ref="F11" authorId="0">
      <text>
        <r>
          <rPr>
            <b val="true"/>
            <sz val="8"/>
            <color rgb="FF000000"/>
            <rFont val="Tahoma"/>
            <family val="0"/>
          </rPr>
          <t xml:space="preserve">wconwell:
</t>
        </r>
        <r>
          <rPr>
            <sz val="8"/>
            <color rgb="FF000000"/>
            <rFont val="Tahoma"/>
            <family val="0"/>
          </rPr>
          <t xml:space="preserve">Per Mary Lynne Ruffer, amounts which have or will be transferred to EPMI related to Px Credit.</t>
        </r>
      </text>
      <mc:AlternateContent>
        <mc:Choice Requires="v2">
          <commentPr autoFill="true" autoScale="false" colHidden="true" locked="false" rowHidden="true" textHAlign="justify" textVAlign="top">
            <anchor moveWithCells="false" sizeWithCells="false">
              <xdr:from>
                <xdr:col>11</xdr:col>
                <xdr:colOff>168</xdr:colOff>
                <xdr:row>18</xdr:row>
                <xdr:rowOff>11</xdr:rowOff>
              </xdr:from>
              <xdr:to>
                <xdr:col>16</xdr:col>
                <xdr:colOff>120</xdr:colOff>
                <xdr:row>21</xdr:row>
                <xdr:rowOff>19</xdr:rowOff>
              </xdr:to>
            </anchor>
          </commentPr>
        </mc:Choice>
        <mc:Fallback/>
      </mc:AlternateContent>
    </comment>
    <comment ref="F12" authorId="0">
      <text>
        <r>
          <rPr>
            <b val="true"/>
            <sz val="8"/>
            <color rgb="FF000000"/>
            <rFont val="Tahoma"/>
            <family val="0"/>
          </rPr>
          <t xml:space="preserve">wconwell: Per Mary Lynne Ruffer, amounts which have or will be transferred to EPMI related to Px Credit</t>
        </r>
      </text>
      <mc:AlternateContent>
        <mc:Choice Requires="v2">
          <commentPr autoFill="true" autoScale="false" colHidden="true" locked="false" rowHidden="true" textHAlign="justify" textVAlign="top">
            <anchor moveWithCells="false" sizeWithCells="false">
              <xdr:from>
                <xdr:col>11</xdr:col>
                <xdr:colOff>168</xdr:colOff>
                <xdr:row>21</xdr:row>
                <xdr:rowOff>7</xdr:rowOff>
              </xdr:from>
              <xdr:to>
                <xdr:col>17</xdr:col>
                <xdr:colOff>15</xdr:colOff>
                <xdr:row>25</xdr:row>
                <xdr:rowOff>19</xdr:rowOff>
              </xdr:to>
            </anchor>
          </commentPr>
        </mc:Choice>
        <mc:Fallback/>
      </mc:AlternateContent>
    </comment>
    <comment ref="F20" authorId="0">
      <text>
        <r>
          <rPr>
            <b val="true"/>
            <sz val="8"/>
            <color rgb="FF000000"/>
            <rFont val="Tahoma"/>
            <family val="0"/>
          </rPr>
          <t xml:space="preserve">wconwell:
</t>
        </r>
        <r>
          <rPr>
            <sz val="8"/>
            <color rgb="FF000000"/>
            <rFont val="Tahoma"/>
            <family val="0"/>
          </rPr>
          <t xml:space="preserve">Unbilled receivable per EES</t>
        </r>
      </text>
      <mc:AlternateContent>
        <mc:Choice Requires="v2">
          <commentPr autoFill="true" autoScale="false" colHidden="true" locked="false" rowHidden="false" textHAlign="justify" textVAlign="top">
            <anchor moveWithCells="false" sizeWithCells="false">
              <xdr:from>
                <xdr:col>11</xdr:col>
                <xdr:colOff>150</xdr:colOff>
                <xdr:row>35</xdr:row>
                <xdr:rowOff>6</xdr:rowOff>
              </xdr:from>
              <xdr:to>
                <xdr:col>16</xdr:col>
                <xdr:colOff>102</xdr:colOff>
                <xdr:row>38</xdr:row>
                <xdr:rowOff>15</xdr:rowOff>
              </xdr:to>
            </anchor>
          </commentPr>
        </mc:Choice>
        <mc:Fallback/>
      </mc:AlternateContent>
    </comment>
    <comment ref="F28" authorId="0">
      <text>
        <r>
          <rPr>
            <b val="true"/>
            <sz val="8"/>
            <color rgb="FF000000"/>
            <rFont val="Tahoma"/>
            <family val="0"/>
          </rPr>
          <t xml:space="preserve">wconwell:
</t>
        </r>
        <r>
          <rPr>
            <sz val="8"/>
            <color rgb="FF000000"/>
            <rFont val="Tahoma"/>
            <family val="0"/>
          </rPr>
          <t xml:space="preserve">Includes $574 receivable in SAP</t>
        </r>
      </text>
      <mc:AlternateContent>
        <mc:Choice Requires="v2">
          <commentPr autoFill="true" autoScale="false" colHidden="true" locked="false" rowHidden="false" textHAlign="justify" textVAlign="top">
            <anchor moveWithCells="false" sizeWithCells="false">
              <xdr:from>
                <xdr:col>11</xdr:col>
                <xdr:colOff>168</xdr:colOff>
                <xdr:row>40</xdr:row>
                <xdr:rowOff>7</xdr:rowOff>
              </xdr:from>
              <xdr:to>
                <xdr:col>16</xdr:col>
                <xdr:colOff>120</xdr:colOff>
                <xdr:row>43</xdr:row>
                <xdr:rowOff>18</xdr:rowOff>
              </xdr:to>
            </anchor>
          </commentPr>
        </mc:Choice>
        <mc:Fallback/>
      </mc:AlternateContent>
    </comment>
    <comment ref="F38" authorId="0">
      <text>
        <r>
          <rPr>
            <b val="true"/>
            <sz val="8"/>
            <color rgb="FF000000"/>
            <rFont val="Tahoma"/>
            <family val="0"/>
          </rPr>
          <t xml:space="preserve">wconwell:
</t>
        </r>
        <r>
          <rPr>
            <sz val="8"/>
            <color rgb="FF000000"/>
            <rFont val="Tahoma"/>
            <family val="0"/>
          </rPr>
          <t xml:space="preserve">Per Settlements</t>
        </r>
      </text>
      <mc:AlternateContent>
        <mc:Choice Requires="v2">
          <commentPr autoFill="true" autoScale="false" colHidden="true" locked="false" rowHidden="false" textHAlign="justify" textVAlign="top">
            <anchor moveWithCells="false" sizeWithCells="false">
              <xdr:from>
                <xdr:col>11</xdr:col>
                <xdr:colOff>168</xdr:colOff>
                <xdr:row>36</xdr:row>
                <xdr:rowOff>11</xdr:rowOff>
              </xdr:from>
              <xdr:to>
                <xdr:col>16</xdr:col>
                <xdr:colOff>120</xdr:colOff>
                <xdr:row>39</xdr:row>
                <xdr:rowOff>19</xdr:rowOff>
              </xdr:to>
            </anchor>
          </commentPr>
        </mc:Choice>
        <mc:Fallback/>
      </mc:AlternateContent>
    </comment>
    <comment ref="F43" authorId="0">
      <text>
        <r>
          <rPr>
            <b val="true"/>
            <sz val="8"/>
            <color rgb="FF000000"/>
            <rFont val="Tahoma"/>
            <family val="0"/>
          </rPr>
          <t xml:space="preserve">wconwell:
</t>
        </r>
        <r>
          <rPr>
            <sz val="8"/>
            <color rgb="FF000000"/>
            <rFont val="Tahoma"/>
            <family val="0"/>
          </rPr>
          <t xml:space="preserve">Receivables per Kevin Bosse to Leslie Reeves dated 4/03/01</t>
        </r>
      </text>
      <mc:AlternateContent>
        <mc:Choice Requires="v2">
          <commentPr autoFill="true" autoScale="false" colHidden="true" locked="false" rowHidden="false" textHAlign="justify" textVAlign="top">
            <anchor moveWithCells="false" sizeWithCells="false">
              <xdr:from>
                <xdr:col>11</xdr:col>
                <xdr:colOff>168</xdr:colOff>
                <xdr:row>61</xdr:row>
                <xdr:rowOff>9</xdr:rowOff>
              </xdr:from>
              <xdr:to>
                <xdr:col>16</xdr:col>
                <xdr:colOff>120</xdr:colOff>
                <xdr:row>65</xdr:row>
                <xdr:rowOff>19</xdr:rowOff>
              </xdr:to>
            </anchor>
          </commentPr>
        </mc:Choice>
        <mc:Fallback/>
      </mc:AlternateContent>
    </comment>
    <comment ref="F44" authorId="0">
      <text>
        <r>
          <rPr>
            <b val="true"/>
            <sz val="8"/>
            <color rgb="FF000000"/>
            <rFont val="Tahoma"/>
            <family val="0"/>
          </rPr>
          <t xml:space="preserve">wconwell:
</t>
        </r>
        <r>
          <rPr>
            <sz val="8"/>
            <color rgb="FF000000"/>
            <rFont val="Tahoma"/>
            <family val="0"/>
          </rPr>
          <t xml:space="preserve">Per Settlements
</t>
        </r>
      </text>
      <mc:AlternateContent>
        <mc:Choice Requires="v2">
          <commentPr autoFill="true" autoScale="false" colHidden="true" locked="false" rowHidden="false" textHAlign="justify" textVAlign="top">
            <anchor moveWithCells="false" sizeWithCells="false">
              <xdr:from>
                <xdr:col>11</xdr:col>
                <xdr:colOff>168</xdr:colOff>
                <xdr:row>42</xdr:row>
                <xdr:rowOff>11</xdr:rowOff>
              </xdr:from>
              <xdr:to>
                <xdr:col>16</xdr:col>
                <xdr:colOff>120</xdr:colOff>
                <xdr:row>45</xdr:row>
                <xdr:rowOff>21</xdr:rowOff>
              </xdr:to>
            </anchor>
          </commentPr>
        </mc:Choice>
        <mc:Fallback/>
      </mc:AlternateContent>
    </comment>
    <comment ref="F45" authorId="0">
      <text>
        <r>
          <rPr>
            <b val="true"/>
            <sz val="8"/>
            <color rgb="FF000000"/>
            <rFont val="Tahoma"/>
            <family val="0"/>
          </rPr>
          <t xml:space="preserve">wconwell:
</t>
        </r>
        <r>
          <rPr>
            <sz val="8"/>
            <color rgb="FF000000"/>
            <rFont val="Tahoma"/>
            <family val="0"/>
          </rPr>
          <t xml:space="preserve">Per Settlements</t>
        </r>
      </text>
      <mc:AlternateContent>
        <mc:Choice Requires="v2">
          <commentPr autoFill="true" autoScale="false" colHidden="true" locked="false" rowHidden="false" textHAlign="justify" textVAlign="top">
            <anchor moveWithCells="false" sizeWithCells="false">
              <xdr:from>
                <xdr:col>11</xdr:col>
                <xdr:colOff>168</xdr:colOff>
                <xdr:row>43</xdr:row>
                <xdr:rowOff>11</xdr:rowOff>
              </xdr:from>
              <xdr:to>
                <xdr:col>16</xdr:col>
                <xdr:colOff>120</xdr:colOff>
                <xdr:row>45</xdr:row>
                <xdr:rowOff>43</xdr:rowOff>
              </xdr:to>
            </anchor>
          </commentPr>
        </mc:Choice>
        <mc:Fallback/>
      </mc:AlternateContent>
    </comment>
    <comment ref="G13" authorId="0">
      <text>
        <r>
          <rPr>
            <b val="true"/>
            <sz val="8"/>
            <color rgb="FF000000"/>
            <rFont val="Tahoma"/>
            <family val="0"/>
          </rPr>
          <t xml:space="preserve">wconwell:
</t>
        </r>
        <r>
          <rPr>
            <sz val="8"/>
            <color rgb="FF000000"/>
            <rFont val="Tahoma"/>
            <family val="0"/>
          </rPr>
          <t xml:space="preserve">Intramonth receivable per EES</t>
        </r>
      </text>
      <mc:AlternateContent>
        <mc:Choice Requires="v2">
          <commentPr autoFill="true" autoScale="false" colHidden="true" locked="false" rowHidden="true" textHAlign="justify" textVAlign="top">
            <anchor moveWithCells="false" sizeWithCells="false">
              <xdr:from>
                <xdr:col>16</xdr:col>
                <xdr:colOff>118</xdr:colOff>
                <xdr:row>26</xdr:row>
                <xdr:rowOff>1</xdr:rowOff>
              </xdr:from>
              <xdr:to>
                <xdr:col>17</xdr:col>
                <xdr:colOff>102</xdr:colOff>
                <xdr:row>27</xdr:row>
                <xdr:rowOff>54</xdr:rowOff>
              </xdr:to>
            </anchor>
          </commentPr>
        </mc:Choice>
        <mc:Fallback/>
      </mc:AlternateContent>
    </comment>
    <comment ref="G20" authorId="0">
      <text>
        <r>
          <rPr>
            <b val="true"/>
            <sz val="8"/>
            <color rgb="FF000000"/>
            <rFont val="Tahoma"/>
            <family val="0"/>
          </rPr>
          <t xml:space="preserve">wconwell:
</t>
        </r>
        <r>
          <rPr>
            <sz val="8"/>
            <color rgb="FF000000"/>
            <rFont val="Tahoma"/>
            <family val="0"/>
          </rPr>
          <t xml:space="preserve">Unbilled payable per EES</t>
        </r>
      </text>
      <mc:AlternateContent>
        <mc:Choice Requires="v2">
          <commentPr autoFill="true" autoScale="false" colHidden="true" locked="false" rowHidden="false" textHAlign="justify" textVAlign="top">
            <anchor moveWithCells="false" sizeWithCells="false">
              <xdr:from>
                <xdr:col>16</xdr:col>
                <xdr:colOff>118</xdr:colOff>
                <xdr:row>35</xdr:row>
                <xdr:rowOff>6</xdr:rowOff>
              </xdr:from>
              <xdr:to>
                <xdr:col>17</xdr:col>
                <xdr:colOff>102</xdr:colOff>
                <xdr:row>38</xdr:row>
                <xdr:rowOff>15</xdr:rowOff>
              </xdr:to>
            </anchor>
          </commentPr>
        </mc:Choice>
        <mc:Fallback/>
      </mc:AlternateContent>
    </comment>
    <comment ref="G28" authorId="0">
      <text>
        <r>
          <rPr>
            <b val="true"/>
            <sz val="8"/>
            <color rgb="FF000000"/>
            <rFont val="Tahoma"/>
            <family val="0"/>
          </rPr>
          <t xml:space="preserve">wconwell:
</t>
        </r>
        <r>
          <rPr>
            <sz val="8"/>
            <color rgb="FF000000"/>
            <rFont val="Tahoma"/>
            <family val="0"/>
          </rPr>
          <t xml:space="preserve">Includes $16,200 payable in SAP</t>
        </r>
      </text>
      <mc:AlternateContent>
        <mc:Choice Requires="v2">
          <commentPr autoFill="true" autoScale="false" colHidden="true" locked="false" rowHidden="false" textHAlign="justify" textVAlign="top">
            <anchor moveWithCells="false" sizeWithCells="false">
              <xdr:from>
                <xdr:col>16</xdr:col>
                <xdr:colOff>136</xdr:colOff>
                <xdr:row>40</xdr:row>
                <xdr:rowOff>7</xdr:rowOff>
              </xdr:from>
              <xdr:to>
                <xdr:col>17</xdr:col>
                <xdr:colOff>120</xdr:colOff>
                <xdr:row>43</xdr:row>
                <xdr:rowOff>18</xdr:rowOff>
              </xdr:to>
            </anchor>
          </commentPr>
        </mc:Choice>
        <mc:Fallback/>
      </mc:AlternateContent>
    </comment>
    <comment ref="G38" authorId="0">
      <text>
        <r>
          <rPr>
            <b val="true"/>
            <sz val="8"/>
            <color rgb="FF000000"/>
            <rFont val="Tahoma"/>
            <family val="0"/>
          </rPr>
          <t xml:space="preserve">wconwell:
</t>
        </r>
        <r>
          <rPr>
            <sz val="8"/>
            <color rgb="FF000000"/>
            <rFont val="Tahoma"/>
            <family val="0"/>
          </rPr>
          <t xml:space="preserve">Per Settlements</t>
        </r>
      </text>
      <mc:AlternateContent>
        <mc:Choice Requires="v2">
          <commentPr autoFill="true" autoScale="false" colHidden="true" locked="false" rowHidden="false" textHAlign="justify" textVAlign="top">
            <anchor moveWithCells="false" sizeWithCells="false">
              <xdr:from>
                <xdr:col>16</xdr:col>
                <xdr:colOff>136</xdr:colOff>
                <xdr:row>36</xdr:row>
                <xdr:rowOff>11</xdr:rowOff>
              </xdr:from>
              <xdr:to>
                <xdr:col>17</xdr:col>
                <xdr:colOff>120</xdr:colOff>
                <xdr:row>39</xdr:row>
                <xdr:rowOff>19</xdr:rowOff>
              </xdr:to>
            </anchor>
          </commentPr>
        </mc:Choice>
        <mc:Fallback/>
      </mc:AlternateContent>
    </comment>
    <comment ref="G44" authorId="0">
      <text>
        <r>
          <rPr>
            <b val="true"/>
            <sz val="8"/>
            <color rgb="FF000000"/>
            <rFont val="Tahoma"/>
            <family val="0"/>
          </rPr>
          <t xml:space="preserve">wconwell:
</t>
        </r>
        <r>
          <rPr>
            <sz val="8"/>
            <color rgb="FF000000"/>
            <rFont val="Tahoma"/>
            <family val="0"/>
          </rPr>
          <t xml:space="preserve">Per Settlements</t>
        </r>
      </text>
      <mc:AlternateContent>
        <mc:Choice Requires="v2">
          <commentPr autoFill="true" autoScale="false" colHidden="true" locked="false" rowHidden="false" textHAlign="justify" textVAlign="top">
            <anchor moveWithCells="false" sizeWithCells="false">
              <xdr:from>
                <xdr:col>16</xdr:col>
                <xdr:colOff>136</xdr:colOff>
                <xdr:row>42</xdr:row>
                <xdr:rowOff>11</xdr:rowOff>
              </xdr:from>
              <xdr:to>
                <xdr:col>17</xdr:col>
                <xdr:colOff>120</xdr:colOff>
                <xdr:row>45</xdr:row>
                <xdr:rowOff>21</xdr:rowOff>
              </xdr:to>
            </anchor>
          </commentPr>
        </mc:Choice>
        <mc:Fallback/>
      </mc:AlternateContent>
    </comment>
    <comment ref="G45" authorId="0">
      <text>
        <r>
          <rPr>
            <b val="true"/>
            <sz val="8"/>
            <color rgb="FF000000"/>
            <rFont val="Tahoma"/>
            <family val="0"/>
          </rPr>
          <t xml:space="preserve">wconwell:
</t>
        </r>
        <r>
          <rPr>
            <sz val="8"/>
            <color rgb="FF000000"/>
            <rFont val="Tahoma"/>
            <family val="0"/>
          </rPr>
          <t xml:space="preserve">Per Settlements</t>
        </r>
      </text>
      <mc:AlternateContent>
        <mc:Choice Requires="v2">
          <commentPr autoFill="true" autoScale="false" colHidden="true" locked="false" rowHidden="false" textHAlign="justify" textVAlign="top">
            <anchor moveWithCells="false" sizeWithCells="false">
              <xdr:from>
                <xdr:col>16</xdr:col>
                <xdr:colOff>136</xdr:colOff>
                <xdr:row>43</xdr:row>
                <xdr:rowOff>11</xdr:rowOff>
              </xdr:from>
              <xdr:to>
                <xdr:col>17</xdr:col>
                <xdr:colOff>120</xdr:colOff>
                <xdr:row>45</xdr:row>
                <xdr:rowOff>43</xdr:rowOff>
              </xdr:to>
            </anchor>
          </commentPr>
        </mc:Choice>
        <mc:Fallback/>
      </mc:AlternateContent>
    </comment>
  </commentList>
</comments>
</file>

<file path=xl/comments2.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D9" authorId="0">
      <text>
        <r>
          <rPr>
            <b val="true"/>
            <sz val="8"/>
            <color rgb="FF000000"/>
            <rFont val="Tahoma"/>
            <family val="0"/>
          </rPr>
          <t xml:space="preserve">wconwell:
</t>
        </r>
        <r>
          <rPr>
            <sz val="8"/>
            <color rgb="FF000000"/>
            <rFont val="Tahoma"/>
            <family val="0"/>
          </rPr>
          <t xml:space="preserve">Per Tanya's Schedule dated 04/08/01</t>
        </r>
      </text>
      <mc:AlternateContent>
        <mc:Choice Requires="v2">
          <commentPr autoFill="true" autoScale="false" colHidden="false" locked="false" rowHidden="false" textHAlign="justify" textVAlign="top">
            <anchor moveWithCells="false" sizeWithCells="false">
              <xdr:from>
                <xdr:col>4</xdr:col>
                <xdr:colOff>16</xdr:colOff>
                <xdr:row>7</xdr:row>
                <xdr:rowOff>11</xdr:rowOff>
              </xdr:from>
              <xdr:to>
                <xdr:col>5</xdr:col>
                <xdr:colOff>-5</xdr:colOff>
                <xdr:row>10</xdr:row>
                <xdr:rowOff>21</xdr:rowOff>
              </xdr:to>
            </anchor>
          </commentPr>
        </mc:Choice>
        <mc:Fallback/>
      </mc:AlternateContent>
    </comment>
    <comment ref="E8" authorId="0">
      <text>
        <r>
          <rPr>
            <b val="true"/>
            <sz val="8"/>
            <color rgb="FF000000"/>
            <rFont val="Tahoma"/>
            <family val="0"/>
          </rPr>
          <t xml:space="preserve">wconwell:
</t>
        </r>
        <r>
          <rPr>
            <sz val="8"/>
            <color rgb="FF000000"/>
            <rFont val="Tahoma"/>
            <family val="0"/>
          </rPr>
          <t xml:space="preserve">Per Tanya's Schedule dated 04/08/01</t>
        </r>
      </text>
      <mc:AlternateContent>
        <mc:Choice Requires="v2">
          <commentPr autoFill="true" autoScale="false" colHidden="false" locked="false" rowHidden="false" textHAlign="justify" textVAlign="top">
            <anchor moveWithCells="false" sizeWithCells="false">
              <xdr:from>
                <xdr:col>11</xdr:col>
                <xdr:colOff>16</xdr:colOff>
                <xdr:row>6</xdr:row>
                <xdr:rowOff>11</xdr:rowOff>
              </xdr:from>
              <xdr:to>
                <xdr:col>12</xdr:col>
                <xdr:colOff>-33</xdr:colOff>
                <xdr:row>9</xdr:row>
                <xdr:rowOff>21</xdr:rowOff>
              </xdr:to>
            </anchor>
          </commentPr>
        </mc:Choice>
        <mc:Fallback/>
      </mc:AlternateContent>
    </comment>
    <comment ref="E9" authorId="0">
      <text>
        <r>
          <rPr>
            <b val="true"/>
            <sz val="8"/>
            <color rgb="FF000000"/>
            <rFont val="Tahoma"/>
            <family val="0"/>
          </rPr>
          <t xml:space="preserve">wconwell:
</t>
        </r>
        <r>
          <rPr>
            <sz val="8"/>
            <color rgb="FF000000"/>
            <rFont val="Tahoma"/>
            <family val="0"/>
          </rPr>
          <t xml:space="preserve">Per Tanya's Schedule dated 04/08/01</t>
        </r>
      </text>
      <mc:AlternateContent>
        <mc:Choice Requires="v2">
          <commentPr autoFill="true" autoScale="false" colHidden="false" locked="false" rowHidden="false" textHAlign="justify" textVAlign="top">
            <anchor moveWithCells="false" sizeWithCells="false">
              <xdr:from>
                <xdr:col>11</xdr:col>
                <xdr:colOff>16</xdr:colOff>
                <xdr:row>7</xdr:row>
                <xdr:rowOff>11</xdr:rowOff>
              </xdr:from>
              <xdr:to>
                <xdr:col>12</xdr:col>
                <xdr:colOff>-33</xdr:colOff>
                <xdr:row>10</xdr:row>
                <xdr:rowOff>21</xdr:rowOff>
              </xdr:to>
            </anchor>
          </commentPr>
        </mc:Choice>
        <mc:Fallback/>
      </mc:AlternateContent>
    </comment>
    <comment ref="E10" authorId="0">
      <text>
        <r>
          <rPr>
            <b val="true"/>
            <sz val="8"/>
            <color rgb="FF000000"/>
            <rFont val="Tahoma"/>
            <family val="0"/>
          </rPr>
          <t xml:space="preserve">wconwell:
</t>
        </r>
        <r>
          <rPr>
            <sz val="8"/>
            <color rgb="FF000000"/>
            <rFont val="Tahoma"/>
            <family val="0"/>
          </rPr>
          <t xml:space="preserve">Per Tanya's Schedule dated 04/08/01</t>
        </r>
      </text>
      <mc:AlternateContent>
        <mc:Choice Requires="v2">
          <commentPr autoFill="true" autoScale="false" colHidden="false" locked="false" rowHidden="false" textHAlign="justify" textVAlign="top">
            <anchor moveWithCells="false" sizeWithCells="false">
              <xdr:from>
                <xdr:col>11</xdr:col>
                <xdr:colOff>16</xdr:colOff>
                <xdr:row>8</xdr:row>
                <xdr:rowOff>11</xdr:rowOff>
              </xdr:from>
              <xdr:to>
                <xdr:col>12</xdr:col>
                <xdr:colOff>-33</xdr:colOff>
                <xdr:row>10</xdr:row>
                <xdr:rowOff>43</xdr:rowOff>
              </xdr:to>
            </anchor>
          </commentPr>
        </mc:Choice>
        <mc:Fallback/>
      </mc:AlternateContent>
    </comment>
    <comment ref="E24" authorId="0">
      <text>
        <r>
          <rPr>
            <b val="true"/>
            <sz val="8"/>
            <color rgb="FF000000"/>
            <rFont val="Tahoma"/>
            <family val="0"/>
          </rPr>
          <t xml:space="preserve">wconwell:
</t>
        </r>
        <r>
          <rPr>
            <sz val="8"/>
            <color rgb="FF000000"/>
            <rFont val="Tahoma"/>
            <family val="0"/>
          </rPr>
          <t xml:space="preserve">Per London</t>
        </r>
      </text>
      <mc:AlternateContent>
        <mc:Choice Requires="v2">
          <commentPr autoFill="true" autoScale="false" colHidden="false" locked="false" rowHidden="false" textHAlign="justify" textVAlign="top">
            <anchor moveWithCells="false" sizeWithCells="false">
              <xdr:from>
                <xdr:col>11</xdr:col>
                <xdr:colOff>16</xdr:colOff>
                <xdr:row>17</xdr:row>
                <xdr:rowOff>14</xdr:rowOff>
              </xdr:from>
              <xdr:to>
                <xdr:col>12</xdr:col>
                <xdr:colOff>-33</xdr:colOff>
                <xdr:row>21</xdr:row>
                <xdr:rowOff>9</xdr:rowOff>
              </xdr:to>
            </anchor>
          </commentPr>
        </mc:Choice>
        <mc:Fallback/>
      </mc:AlternateContent>
    </comment>
    <comment ref="F8" authorId="0">
      <text>
        <r>
          <rPr>
            <b val="true"/>
            <sz val="8"/>
            <color rgb="FF000000"/>
            <rFont val="Tahoma"/>
            <family val="0"/>
          </rPr>
          <t xml:space="preserve">wconwell:
</t>
        </r>
        <r>
          <rPr>
            <sz val="8"/>
            <color rgb="FF000000"/>
            <rFont val="Tahoma"/>
            <family val="0"/>
          </rPr>
          <t xml:space="preserve">Per Tanya's Schedule</t>
        </r>
      </text>
      <mc:AlternateContent>
        <mc:Choice Requires="v2">
          <commentPr autoFill="true" autoScale="false" colHidden="true" locked="false" rowHidden="false" textHAlign="justify" textVAlign="top">
            <anchor moveWithCells="false" sizeWithCells="false">
              <xdr:from>
                <xdr:col>11</xdr:col>
                <xdr:colOff>168</xdr:colOff>
                <xdr:row>6</xdr:row>
                <xdr:rowOff>11</xdr:rowOff>
              </xdr:from>
              <xdr:to>
                <xdr:col>16</xdr:col>
                <xdr:colOff>120</xdr:colOff>
                <xdr:row>9</xdr:row>
                <xdr:rowOff>21</xdr:rowOff>
              </xdr:to>
            </anchor>
          </commentPr>
        </mc:Choice>
        <mc:Fallback/>
      </mc:AlternateContent>
    </comment>
    <comment ref="F9" authorId="0">
      <text>
        <r>
          <rPr>
            <b val="true"/>
            <sz val="8"/>
            <color rgb="FF000000"/>
            <rFont val="Tahoma"/>
            <family val="0"/>
          </rPr>
          <t xml:space="preserve">wconwell:
</t>
        </r>
        <r>
          <rPr>
            <sz val="8"/>
            <color rgb="FF000000"/>
            <rFont val="Tahoma"/>
            <family val="0"/>
          </rPr>
          <t xml:space="preserve">Per Tanya's Schedule</t>
        </r>
      </text>
      <mc:AlternateContent>
        <mc:Choice Requires="v2">
          <commentPr autoFill="true" autoScale="false" colHidden="true" locked="false" rowHidden="false" textHAlign="justify" textVAlign="top">
            <anchor moveWithCells="false" sizeWithCells="false">
              <xdr:from>
                <xdr:col>11</xdr:col>
                <xdr:colOff>168</xdr:colOff>
                <xdr:row>7</xdr:row>
                <xdr:rowOff>11</xdr:rowOff>
              </xdr:from>
              <xdr:to>
                <xdr:col>16</xdr:col>
                <xdr:colOff>120</xdr:colOff>
                <xdr:row>10</xdr:row>
                <xdr:rowOff>21</xdr:rowOff>
              </xdr:to>
            </anchor>
          </commentPr>
        </mc:Choice>
        <mc:Fallback/>
      </mc:AlternateContent>
    </comment>
    <comment ref="F10" authorId="0">
      <text>
        <r>
          <rPr>
            <b val="true"/>
            <sz val="8"/>
            <color rgb="FF000000"/>
            <rFont val="Tahoma"/>
            <family val="0"/>
          </rPr>
          <t xml:space="preserve">wconwell:
</t>
        </r>
        <r>
          <rPr>
            <sz val="8"/>
            <color rgb="FF000000"/>
            <rFont val="Tahoma"/>
            <family val="0"/>
          </rPr>
          <t xml:space="preserve">Per Tanya's Schedule</t>
        </r>
      </text>
      <mc:AlternateContent>
        <mc:Choice Requires="v2">
          <commentPr autoFill="true" autoScale="false" colHidden="true" locked="false" rowHidden="false" textHAlign="justify" textVAlign="top">
            <anchor moveWithCells="false" sizeWithCells="false">
              <xdr:from>
                <xdr:col>11</xdr:col>
                <xdr:colOff>168</xdr:colOff>
                <xdr:row>8</xdr:row>
                <xdr:rowOff>11</xdr:rowOff>
              </xdr:from>
              <xdr:to>
                <xdr:col>16</xdr:col>
                <xdr:colOff>120</xdr:colOff>
                <xdr:row>10</xdr:row>
                <xdr:rowOff>43</xdr:rowOff>
              </xdr:to>
            </anchor>
          </commentPr>
        </mc:Choice>
        <mc:Fallback/>
      </mc:AlternateContent>
    </comment>
    <comment ref="F11" authorId="0">
      <text>
        <r>
          <rPr>
            <b val="true"/>
            <sz val="8"/>
            <color rgb="FF000000"/>
            <rFont val="Tahoma"/>
            <family val="0"/>
          </rPr>
          <t xml:space="preserve">wconwell:
</t>
        </r>
        <r>
          <rPr>
            <sz val="8"/>
            <color rgb="FF000000"/>
            <rFont val="Tahoma"/>
            <family val="0"/>
          </rPr>
          <t xml:space="preserve">Per Mary Lynne Ruffer, amounts which have or will be transferred to EPMI related to Px Credit.</t>
        </r>
      </text>
      <mc:AlternateContent>
        <mc:Choice Requires="v2">
          <commentPr autoFill="true" autoScale="false" colHidden="true" locked="false" rowHidden="false" textHAlign="justify" textVAlign="top">
            <anchor moveWithCells="false" sizeWithCells="false">
              <xdr:from>
                <xdr:col>11</xdr:col>
                <xdr:colOff>168</xdr:colOff>
                <xdr:row>9</xdr:row>
                <xdr:rowOff>11</xdr:rowOff>
              </xdr:from>
              <xdr:to>
                <xdr:col>16</xdr:col>
                <xdr:colOff>120</xdr:colOff>
                <xdr:row>10</xdr:row>
                <xdr:rowOff>64</xdr:rowOff>
              </xdr:to>
            </anchor>
          </commentPr>
        </mc:Choice>
        <mc:Fallback/>
      </mc:AlternateContent>
    </comment>
    <comment ref="F12" authorId="0">
      <text>
        <r>
          <rPr>
            <b val="true"/>
            <sz val="8"/>
            <color rgb="FF000000"/>
            <rFont val="Tahoma"/>
            <family val="0"/>
          </rPr>
          <t xml:space="preserve">wconwell: Per Mary Lynne Ruffer, amounts which have or will be transferred to EPMI related to Px Credit</t>
        </r>
      </text>
      <mc:AlternateContent>
        <mc:Choice Requires="v2">
          <commentPr autoFill="true" autoScale="false" colHidden="true" locked="false" rowHidden="false" textHAlign="justify" textVAlign="top">
            <anchor moveWithCells="false" sizeWithCells="false">
              <xdr:from>
                <xdr:col>11</xdr:col>
                <xdr:colOff>168</xdr:colOff>
                <xdr:row>10</xdr:row>
                <xdr:rowOff>52</xdr:rowOff>
              </xdr:from>
              <xdr:to>
                <xdr:col>17</xdr:col>
                <xdr:colOff>15</xdr:colOff>
                <xdr:row>11</xdr:row>
                <xdr:rowOff>22</xdr:rowOff>
              </xdr:to>
            </anchor>
          </commentPr>
        </mc:Choice>
        <mc:Fallback/>
      </mc:AlternateContent>
    </comment>
    <comment ref="F14" authorId="0">
      <text>
        <r>
          <rPr>
            <b val="true"/>
            <sz val="8"/>
            <color rgb="FF000000"/>
            <rFont val="Tahoma"/>
            <family val="0"/>
          </rPr>
          <t xml:space="preserve">wconwell:
</t>
        </r>
        <r>
          <rPr>
            <sz val="8"/>
            <color rgb="FF000000"/>
            <rFont val="Tahoma"/>
            <family val="0"/>
          </rPr>
          <t xml:space="preserve">Per Minal Dalia worksheet dated 04/10/01</t>
        </r>
      </text>
      <mc:AlternateContent>
        <mc:Choice Requires="v2">
          <commentPr autoFill="true" autoScale="false" colHidden="true" locked="false" rowHidden="false" textHAlign="justify" textVAlign="top">
            <anchor moveWithCells="false" sizeWithCells="false">
              <xdr:from>
                <xdr:col>11</xdr:col>
                <xdr:colOff>168</xdr:colOff>
                <xdr:row>12</xdr:row>
                <xdr:rowOff>11</xdr:rowOff>
              </xdr:from>
              <xdr:to>
                <xdr:col>16</xdr:col>
                <xdr:colOff>120</xdr:colOff>
                <xdr:row>15</xdr:row>
                <xdr:rowOff>19</xdr:rowOff>
              </xdr:to>
            </anchor>
          </commentPr>
        </mc:Choice>
        <mc:Fallback/>
      </mc:AlternateContent>
    </comment>
    <comment ref="F20" authorId="0">
      <text>
        <r>
          <rPr>
            <b val="true"/>
            <sz val="8"/>
            <color rgb="FF000000"/>
            <rFont val="Tahoma"/>
            <family val="0"/>
          </rPr>
          <t xml:space="preserve">wconwell:
</t>
        </r>
        <r>
          <rPr>
            <sz val="8"/>
            <color rgb="FF000000"/>
            <rFont val="Tahoma"/>
            <family val="0"/>
          </rPr>
          <t xml:space="preserve">Unbilled receivable per EES</t>
        </r>
      </text>
      <mc:AlternateContent>
        <mc:Choice Requires="v2">
          <commentPr autoFill="true" autoScale="false" colHidden="true" locked="false" rowHidden="false" textHAlign="justify" textVAlign="top">
            <anchor moveWithCells="false" sizeWithCells="false">
              <xdr:from>
                <xdr:col>11</xdr:col>
                <xdr:colOff>150</xdr:colOff>
                <xdr:row>16</xdr:row>
                <xdr:rowOff>10</xdr:rowOff>
              </xdr:from>
              <xdr:to>
                <xdr:col>16</xdr:col>
                <xdr:colOff>102</xdr:colOff>
                <xdr:row>19</xdr:row>
                <xdr:rowOff>20</xdr:rowOff>
              </xdr:to>
            </anchor>
          </commentPr>
        </mc:Choice>
        <mc:Fallback/>
      </mc:AlternateContent>
    </comment>
    <comment ref="F28" authorId="0">
      <text>
        <r>
          <rPr>
            <b val="true"/>
            <sz val="8"/>
            <color rgb="FF000000"/>
            <rFont val="Tahoma"/>
            <family val="0"/>
          </rPr>
          <t xml:space="preserve">wconwell:
</t>
        </r>
        <r>
          <rPr>
            <sz val="8"/>
            <color rgb="FF000000"/>
            <rFont val="Tahoma"/>
            <family val="0"/>
          </rPr>
          <t xml:space="preserve">Includes $574 receivable in SAP</t>
        </r>
      </text>
      <mc:AlternateContent>
        <mc:Choice Requires="v2">
          <commentPr autoFill="true" autoScale="false" colHidden="true" locked="false" rowHidden="false" textHAlign="justify" textVAlign="top">
            <anchor moveWithCells="false" sizeWithCells="false">
              <xdr:from>
                <xdr:col>11</xdr:col>
                <xdr:colOff>168</xdr:colOff>
                <xdr:row>21</xdr:row>
                <xdr:rowOff>11</xdr:rowOff>
              </xdr:from>
              <xdr:to>
                <xdr:col>16</xdr:col>
                <xdr:colOff>120</xdr:colOff>
                <xdr:row>26</xdr:row>
                <xdr:rowOff>1</xdr:rowOff>
              </xdr:to>
            </anchor>
          </commentPr>
        </mc:Choice>
        <mc:Fallback/>
      </mc:AlternateContent>
    </comment>
    <comment ref="F43" authorId="0">
      <text>
        <r>
          <rPr>
            <b val="true"/>
            <sz val="8"/>
            <color rgb="FF000000"/>
            <rFont val="Tahoma"/>
            <family val="0"/>
          </rPr>
          <t xml:space="preserve">wconwell:
</t>
        </r>
        <r>
          <rPr>
            <sz val="8"/>
            <color rgb="FF000000"/>
            <rFont val="Tahoma"/>
            <family val="0"/>
          </rPr>
          <t xml:space="preserve">Receivables per Kevin Bosse to Leslie Reeves dated 4/03/01</t>
        </r>
      </text>
      <mc:AlternateContent>
        <mc:Choice Requires="v2">
          <commentPr autoFill="true" autoScale="false" colHidden="true" locked="false" rowHidden="false" textHAlign="justify" textVAlign="top">
            <anchor moveWithCells="false" sizeWithCells="false">
              <xdr:from>
                <xdr:col>11</xdr:col>
                <xdr:colOff>168</xdr:colOff>
                <xdr:row>41</xdr:row>
                <xdr:rowOff>11</xdr:rowOff>
              </xdr:from>
              <xdr:to>
                <xdr:col>16</xdr:col>
                <xdr:colOff>120</xdr:colOff>
                <xdr:row>44</xdr:row>
                <xdr:rowOff>21</xdr:rowOff>
              </xdr:to>
            </anchor>
          </commentPr>
        </mc:Choice>
        <mc:Fallback/>
      </mc:AlternateContent>
    </comment>
    <comment ref="G9" authorId="0">
      <text>
        <r>
          <rPr>
            <b val="true"/>
            <sz val="8"/>
            <color rgb="FF000000"/>
            <rFont val="Tahoma"/>
            <family val="0"/>
          </rPr>
          <t xml:space="preserve">wconwell:
</t>
        </r>
        <r>
          <rPr>
            <sz val="8"/>
            <color rgb="FF000000"/>
            <rFont val="Tahoma"/>
            <family val="0"/>
          </rPr>
          <t xml:space="preserve">Per Tanya's Schedule</t>
        </r>
      </text>
      <mc:AlternateContent>
        <mc:Choice Requires="v2">
          <commentPr autoFill="true" autoScale="false" colHidden="true" locked="false" rowHidden="false" textHAlign="justify" textVAlign="top">
            <anchor moveWithCells="false" sizeWithCells="false">
              <xdr:from>
                <xdr:col>16</xdr:col>
                <xdr:colOff>136</xdr:colOff>
                <xdr:row>7</xdr:row>
                <xdr:rowOff>11</xdr:rowOff>
              </xdr:from>
              <xdr:to>
                <xdr:col>17</xdr:col>
                <xdr:colOff>120</xdr:colOff>
                <xdr:row>10</xdr:row>
                <xdr:rowOff>21</xdr:rowOff>
              </xdr:to>
            </anchor>
          </commentPr>
        </mc:Choice>
        <mc:Fallback/>
      </mc:AlternateContent>
    </comment>
    <comment ref="G13" authorId="0">
      <text>
        <r>
          <rPr>
            <b val="true"/>
            <sz val="8"/>
            <color rgb="FF000000"/>
            <rFont val="Tahoma"/>
            <family val="0"/>
          </rPr>
          <t xml:space="preserve">wconwell:
</t>
        </r>
        <r>
          <rPr>
            <sz val="8"/>
            <color rgb="FF000000"/>
            <rFont val="Tahoma"/>
            <family val="0"/>
          </rPr>
          <t xml:space="preserve">Intramonth receivable per EES</t>
        </r>
      </text>
      <mc:AlternateContent>
        <mc:Choice Requires="v2">
          <commentPr autoFill="true" autoScale="false" colHidden="true" locked="false" rowHidden="false" textHAlign="justify" textVAlign="top">
            <anchor moveWithCells="false" sizeWithCells="false">
              <xdr:from>
                <xdr:col>16</xdr:col>
                <xdr:colOff>118</xdr:colOff>
                <xdr:row>11</xdr:row>
                <xdr:rowOff>25</xdr:rowOff>
              </xdr:from>
              <xdr:to>
                <xdr:col>17</xdr:col>
                <xdr:colOff>102</xdr:colOff>
                <xdr:row>12</xdr:row>
                <xdr:rowOff>-6</xdr:rowOff>
              </xdr:to>
            </anchor>
          </commentPr>
        </mc:Choice>
        <mc:Fallback/>
      </mc:AlternateContent>
    </comment>
    <comment ref="G20" authorId="0">
      <text>
        <r>
          <rPr>
            <b val="true"/>
            <sz val="8"/>
            <color rgb="FF000000"/>
            <rFont val="Tahoma"/>
            <family val="0"/>
          </rPr>
          <t xml:space="preserve">wconwell:
</t>
        </r>
        <r>
          <rPr>
            <sz val="8"/>
            <color rgb="FF000000"/>
            <rFont val="Tahoma"/>
            <family val="0"/>
          </rPr>
          <t xml:space="preserve">Unbilled payable per EES</t>
        </r>
      </text>
      <mc:AlternateContent>
        <mc:Choice Requires="v2">
          <commentPr autoFill="true" autoScale="false" colHidden="true" locked="false" rowHidden="false" textHAlign="justify" textVAlign="top">
            <anchor moveWithCells="false" sizeWithCells="false">
              <xdr:from>
                <xdr:col>16</xdr:col>
                <xdr:colOff>118</xdr:colOff>
                <xdr:row>16</xdr:row>
                <xdr:rowOff>10</xdr:rowOff>
              </xdr:from>
              <xdr:to>
                <xdr:col>17</xdr:col>
                <xdr:colOff>102</xdr:colOff>
                <xdr:row>19</xdr:row>
                <xdr:rowOff>20</xdr:rowOff>
              </xdr:to>
            </anchor>
          </commentPr>
        </mc:Choice>
        <mc:Fallback/>
      </mc:AlternateContent>
    </comment>
    <comment ref="G28" authorId="0">
      <text>
        <r>
          <rPr>
            <b val="true"/>
            <sz val="8"/>
            <color rgb="FF000000"/>
            <rFont val="Tahoma"/>
            <family val="0"/>
          </rPr>
          <t xml:space="preserve">wconwell:
</t>
        </r>
        <r>
          <rPr>
            <sz val="8"/>
            <color rgb="FF000000"/>
            <rFont val="Tahoma"/>
            <family val="0"/>
          </rPr>
          <t xml:space="preserve">Includes $16,200 payable in SAP</t>
        </r>
      </text>
      <mc:AlternateContent>
        <mc:Choice Requires="v2">
          <commentPr autoFill="true" autoScale="false" colHidden="true" locked="false" rowHidden="false" textHAlign="justify" textVAlign="top">
            <anchor moveWithCells="false" sizeWithCells="false">
              <xdr:from>
                <xdr:col>16</xdr:col>
                <xdr:colOff>136</xdr:colOff>
                <xdr:row>21</xdr:row>
                <xdr:rowOff>11</xdr:rowOff>
              </xdr:from>
              <xdr:to>
                <xdr:col>17</xdr:col>
                <xdr:colOff>120</xdr:colOff>
                <xdr:row>26</xdr:row>
                <xdr:rowOff>1</xdr:rowOff>
              </xdr:to>
            </anchor>
          </commentPr>
        </mc:Choice>
        <mc:Fallback/>
      </mc:AlternateContent>
    </comment>
    <comment ref="I9" authorId="0">
      <text>
        <r>
          <rPr>
            <b val="true"/>
            <sz val="8"/>
            <color rgb="FF000000"/>
            <rFont val="Tahoma"/>
            <family val="0"/>
          </rPr>
          <t xml:space="preserve">wconwell:
</t>
        </r>
        <r>
          <rPr>
            <sz val="8"/>
            <color rgb="FF000000"/>
            <rFont val="Tahoma"/>
            <family val="0"/>
          </rPr>
          <t xml:space="preserve">Per Tanya's Schedule</t>
        </r>
      </text>
      <mc:AlternateContent>
        <mc:Choice Requires="v2">
          <commentPr autoFill="true" autoScale="false" colHidden="true" locked="false" rowHidden="false" textHAlign="justify" textVAlign="top">
            <anchor moveWithCells="false" sizeWithCells="false">
              <xdr:from>
                <xdr:col>18</xdr:col>
                <xdr:colOff>136</xdr:colOff>
                <xdr:row>7</xdr:row>
                <xdr:rowOff>11</xdr:rowOff>
              </xdr:from>
              <xdr:to>
                <xdr:col>19</xdr:col>
                <xdr:colOff>-73</xdr:colOff>
                <xdr:row>10</xdr:row>
                <xdr:rowOff>21</xdr:rowOff>
              </xdr:to>
            </anchor>
          </commentPr>
        </mc:Choice>
        <mc:Fallback/>
      </mc:AlternateContent>
    </comment>
  </commentList>
</comments>
</file>

<file path=xl/comments3.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F9" authorId="0">
      <text>
        <r>
          <rPr>
            <b val="true"/>
            <sz val="8"/>
            <color rgb="FF000000"/>
            <rFont val="Tahoma"/>
            <family val="0"/>
          </rPr>
          <t xml:space="preserve">wconwell:
</t>
        </r>
        <r>
          <rPr>
            <sz val="8"/>
            <color rgb="FF000000"/>
            <rFont val="Tahoma"/>
            <family val="0"/>
          </rPr>
          <t xml:space="preserve">Per Evan Hughes as of 04/10
</t>
        </r>
      </text>
      <mc:AlternateContent>
        <mc:Choice Requires="v2">
          <commentPr autoFill="true" autoScale="false" colHidden="true" locked="false" rowHidden="false" textHAlign="justify" textVAlign="top">
            <anchor moveWithCells="false" sizeWithCells="false">
              <xdr:from>
                <xdr:col>11</xdr:col>
                <xdr:colOff>162</xdr:colOff>
                <xdr:row>7</xdr:row>
                <xdr:rowOff>51</xdr:rowOff>
              </xdr:from>
              <xdr:to>
                <xdr:col>17</xdr:col>
                <xdr:colOff>113</xdr:colOff>
                <xdr:row>8</xdr:row>
                <xdr:rowOff>37</xdr:rowOff>
              </xdr:to>
            </anchor>
          </commentPr>
        </mc:Choice>
        <mc:Fallback/>
      </mc:AlternateContent>
    </comment>
    <comment ref="F10" authorId="0">
      <text>
        <r>
          <rPr>
            <b val="true"/>
            <sz val="8"/>
            <color rgb="FF000000"/>
            <rFont val="Tahoma"/>
            <family val="0"/>
          </rPr>
          <t xml:space="preserve">wconwell:
</t>
        </r>
        <r>
          <rPr>
            <sz val="8"/>
            <color rgb="FF000000"/>
            <rFont val="Tahoma"/>
            <family val="0"/>
          </rPr>
          <t xml:space="preserve">Per Evan Hughes as of 04/10
</t>
        </r>
      </text>
      <mc:AlternateContent>
        <mc:Choice Requires="v2">
          <commentPr autoFill="true" autoScale="false" colHidden="true" locked="false" rowHidden="false" textHAlign="justify" textVAlign="top">
            <anchor moveWithCells="false" sizeWithCells="false">
              <xdr:from>
                <xdr:col>11</xdr:col>
                <xdr:colOff>162</xdr:colOff>
                <xdr:row>7</xdr:row>
                <xdr:rowOff>80</xdr:rowOff>
              </xdr:from>
              <xdr:to>
                <xdr:col>17</xdr:col>
                <xdr:colOff>130</xdr:colOff>
                <xdr:row>8</xdr:row>
                <xdr:rowOff>67</xdr:rowOff>
              </xdr:to>
            </anchor>
          </commentPr>
        </mc:Choice>
        <mc:Fallback/>
      </mc:AlternateContent>
    </comment>
    <comment ref="F11" authorId="0">
      <text>
        <r>
          <rPr>
            <b val="true"/>
            <sz val="8"/>
            <color rgb="FF000000"/>
            <rFont val="Tahoma"/>
            <family val="0"/>
          </rPr>
          <t xml:space="preserve">wconwell:
</t>
        </r>
        <r>
          <rPr>
            <sz val="8"/>
            <color rgb="FF000000"/>
            <rFont val="Tahoma"/>
            <family val="0"/>
          </rPr>
          <t xml:space="preserve">Per Minal Dalia worksheet dated 04/10/01</t>
        </r>
      </text>
      <mc:AlternateContent>
        <mc:Choice Requires="v2">
          <commentPr autoFill="true" autoScale="false" colHidden="true" locked="false" rowHidden="false" textHAlign="justify" textVAlign="top">
            <anchor moveWithCells="false" sizeWithCells="false">
              <xdr:from>
                <xdr:col>11</xdr:col>
                <xdr:colOff>162</xdr:colOff>
                <xdr:row>9</xdr:row>
                <xdr:rowOff>95</xdr:rowOff>
              </xdr:from>
              <xdr:to>
                <xdr:col>17</xdr:col>
                <xdr:colOff>2</xdr:colOff>
                <xdr:row>10</xdr:row>
                <xdr:rowOff>64</xdr:rowOff>
              </xdr:to>
            </anchor>
          </commentPr>
        </mc:Choice>
        <mc:Fallback/>
      </mc:AlternateContent>
    </comment>
    <comment ref="F23" authorId="0">
      <text>
        <r>
          <rPr>
            <b val="true"/>
            <sz val="8"/>
            <color rgb="FF000000"/>
            <rFont val="Tahoma"/>
            <family val="0"/>
          </rPr>
          <t xml:space="preserve">wconwell:
</t>
        </r>
        <r>
          <rPr>
            <sz val="8"/>
            <color rgb="FF000000"/>
            <rFont val="Tahoma"/>
            <family val="0"/>
          </rPr>
          <t xml:space="preserve">Includes $40 from 12/1/2000 per SAP</t>
        </r>
      </text>
      <mc:AlternateContent>
        <mc:Choice Requires="v2">
          <commentPr autoFill="true" autoScale="false" colHidden="true" locked="false" rowHidden="false" textHAlign="justify" textVAlign="top">
            <anchor moveWithCells="false" sizeWithCells="false">
              <xdr:from>
                <xdr:col>11</xdr:col>
                <xdr:colOff>162</xdr:colOff>
                <xdr:row>21</xdr:row>
                <xdr:rowOff>95</xdr:rowOff>
              </xdr:from>
              <xdr:to>
                <xdr:col>17</xdr:col>
                <xdr:colOff>2</xdr:colOff>
                <xdr:row>24</xdr:row>
                <xdr:rowOff>3</xdr:rowOff>
              </xdr:to>
            </anchor>
          </commentPr>
        </mc:Choice>
        <mc:Fallback/>
      </mc:AlternateContent>
    </comment>
    <comment ref="G23" authorId="0">
      <text>
        <r>
          <rPr>
            <b val="true"/>
            <sz val="8"/>
            <color rgb="FF000000"/>
            <rFont val="Tahoma"/>
            <family val="0"/>
          </rPr>
          <t xml:space="preserve">wconwell:
</t>
        </r>
        <r>
          <rPr>
            <sz val="8"/>
            <color rgb="FF000000"/>
            <rFont val="Tahoma"/>
            <family val="0"/>
          </rPr>
          <t xml:space="preserve">Includes $40 of payables in SAP</t>
        </r>
      </text>
      <mc:AlternateContent>
        <mc:Choice Requires="v2">
          <commentPr autoFill="true" autoScale="false" colHidden="true" locked="false" rowHidden="false" textHAlign="justify" textVAlign="top">
            <anchor moveWithCells="false" sizeWithCells="false">
              <xdr:from>
                <xdr:col>17</xdr:col>
                <xdr:colOff>9</xdr:colOff>
                <xdr:row>21</xdr:row>
                <xdr:rowOff>11</xdr:rowOff>
              </xdr:from>
              <xdr:to>
                <xdr:col>18</xdr:col>
                <xdr:colOff>6</xdr:colOff>
                <xdr:row>22</xdr:row>
                <xdr:rowOff>-20</xdr:rowOff>
              </xdr:to>
            </anchor>
          </commentPr>
        </mc:Choice>
        <mc:Fallback/>
      </mc:AlternateContent>
    </comment>
  </commentList>
</comments>
</file>

<file path=xl/comments4.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F11" authorId="0">
      <text>
        <r>
          <rPr>
            <b val="true"/>
            <sz val="8"/>
            <color rgb="FF000000"/>
            <rFont val="Tahoma"/>
            <family val="0"/>
          </rPr>
          <t xml:space="preserve">wconwell:
</t>
        </r>
        <r>
          <rPr>
            <sz val="8"/>
            <color rgb="FF000000"/>
            <rFont val="Tahoma"/>
            <family val="0"/>
          </rPr>
          <t xml:space="preserve">Realtime transmisison and grid mgt.</t>
        </r>
      </text>
      <mc:AlternateContent>
        <mc:Choice Requires="v2">
          <commentPr autoFill="true" autoScale="false" colHidden="false" locked="false" rowHidden="false" textHAlign="justify" textVAlign="top">
            <anchor moveWithCells="false" sizeWithCells="false">
              <xdr:from>
                <xdr:col>5</xdr:col>
                <xdr:colOff>120</xdr:colOff>
                <xdr:row>9</xdr:row>
                <xdr:rowOff>11</xdr:rowOff>
              </xdr:from>
              <xdr:to>
                <xdr:col>6</xdr:col>
                <xdr:colOff>121</xdr:colOff>
                <xdr:row>12</xdr:row>
                <xdr:rowOff>21</xdr:rowOff>
              </xdr:to>
            </anchor>
          </commentPr>
        </mc:Choice>
        <mc:Fallback/>
      </mc:AlternateContent>
    </comment>
    <comment ref="F12" authorId="0">
      <text>
        <r>
          <rPr>
            <b val="true"/>
            <sz val="8"/>
            <color rgb="FF000000"/>
            <rFont val="Tahoma"/>
            <family val="0"/>
          </rPr>
          <t xml:space="preserve">wconwell:
</t>
        </r>
        <r>
          <rPr>
            <sz val="8"/>
            <color rgb="FF000000"/>
            <rFont val="Tahoma"/>
            <family val="0"/>
          </rPr>
          <t xml:space="preserve">Realtime and grid mgt - includes $7.6mm mandated sales per Richardson order</t>
        </r>
      </text>
      <mc:AlternateContent>
        <mc:Choice Requires="v2">
          <commentPr autoFill="true" autoScale="false" colHidden="false" locked="false" rowHidden="false" textHAlign="justify" textVAlign="top">
            <anchor moveWithCells="false" sizeWithCells="false">
              <xdr:from>
                <xdr:col>5</xdr:col>
                <xdr:colOff>120</xdr:colOff>
                <xdr:row>10</xdr:row>
                <xdr:rowOff>11</xdr:rowOff>
              </xdr:from>
              <xdr:to>
                <xdr:col>6</xdr:col>
                <xdr:colOff>121</xdr:colOff>
                <xdr:row>14</xdr:row>
                <xdr:rowOff>1</xdr:rowOff>
              </xdr:to>
            </anchor>
          </commentPr>
        </mc:Choice>
        <mc:Fallback/>
      </mc:AlternateContent>
    </comment>
    <comment ref="F13" authorId="0">
      <text>
        <r>
          <rPr>
            <b val="true"/>
            <sz val="8"/>
            <color rgb="FF000000"/>
            <rFont val="Tahoma"/>
            <family val="0"/>
          </rPr>
          <t xml:space="preserve">wconwell:
</t>
        </r>
        <r>
          <rPr>
            <sz val="8"/>
            <color rgb="FF000000"/>
            <rFont val="Tahoma"/>
            <family val="0"/>
          </rPr>
          <t xml:space="preserve">All sales mandated per Richarson order</t>
        </r>
      </text>
      <mc:AlternateContent>
        <mc:Choice Requires="v2">
          <commentPr autoFill="true" autoScale="false" colHidden="false" locked="false" rowHidden="false" textHAlign="justify" textVAlign="top">
            <anchor moveWithCells="false" sizeWithCells="false">
              <xdr:from>
                <xdr:col>5</xdr:col>
                <xdr:colOff>120</xdr:colOff>
                <xdr:row>11</xdr:row>
                <xdr:rowOff>11</xdr:rowOff>
              </xdr:from>
              <xdr:to>
                <xdr:col>6</xdr:col>
                <xdr:colOff>121</xdr:colOff>
                <xdr:row>14</xdr:row>
                <xdr:rowOff>21</xdr:rowOff>
              </xdr:to>
            </anchor>
          </commentPr>
        </mc:Choice>
        <mc:Fallback/>
      </mc:AlternateContent>
    </comment>
    <comment ref="F14" authorId="0">
      <text>
        <r>
          <rPr>
            <b val="true"/>
            <sz val="8"/>
            <color rgb="FF000000"/>
            <rFont val="Tahoma"/>
            <family val="0"/>
          </rPr>
          <t xml:space="preserve">wconwell:
</t>
        </r>
        <r>
          <rPr>
            <sz val="8"/>
            <color rgb="FF000000"/>
            <rFont val="Tahoma"/>
            <family val="0"/>
          </rPr>
          <t xml:space="preserve">All sales mandated per Richarson order</t>
        </r>
      </text>
      <mc:AlternateContent>
        <mc:Choice Requires="v2">
          <commentPr autoFill="true" autoScale="false" colHidden="false" locked="false" rowHidden="false" textHAlign="justify" textVAlign="top">
            <anchor moveWithCells="false" sizeWithCells="false">
              <xdr:from>
                <xdr:col>5</xdr:col>
                <xdr:colOff>120</xdr:colOff>
                <xdr:row>12</xdr:row>
                <xdr:rowOff>11</xdr:rowOff>
              </xdr:from>
              <xdr:to>
                <xdr:col>6</xdr:col>
                <xdr:colOff>121</xdr:colOff>
                <xdr:row>15</xdr:row>
                <xdr:rowOff>21</xdr:rowOff>
              </xdr:to>
            </anchor>
          </commentPr>
        </mc:Choice>
        <mc:Fallback/>
      </mc:AlternateContent>
    </comment>
  </commentList>
</comments>
</file>

<file path=xl/sharedStrings.xml><?xml version="1.0" encoding="utf-8"?>
<sst xmlns="http://schemas.openxmlformats.org/spreadsheetml/2006/main" count="780" uniqueCount="235">
  <si>
    <t xml:space="preserve">RAC - Risk Assessment &amp; Control</t>
  </si>
  <si>
    <t xml:space="preserve">California Exposure as of COB</t>
  </si>
  <si>
    <t xml:space="preserve">March </t>
  </si>
  <si>
    <t xml:space="preserve">April</t>
  </si>
  <si>
    <t xml:space="preserve">March &amp; April</t>
  </si>
  <si>
    <t xml:space="preserve">Financial </t>
  </si>
  <si>
    <t xml:space="preserve">Physical </t>
  </si>
  <si>
    <t xml:space="preserve">Sales </t>
  </si>
  <si>
    <t xml:space="preserve">Purchases </t>
  </si>
  <si>
    <t xml:space="preserve">Cash</t>
  </si>
  <si>
    <t xml:space="preserve">Net Settlement Risk</t>
  </si>
  <si>
    <t xml:space="preserve">Net Physical</t>
  </si>
  <si>
    <t xml:space="preserve"> Cash</t>
  </si>
  <si>
    <t xml:space="preserve">Enron's Net</t>
  </si>
  <si>
    <t xml:space="preserve">Counterparty's  </t>
  </si>
  <si>
    <t xml:space="preserve">Counterparty</t>
  </si>
  <si>
    <t xml:space="preserve">Enron Entity</t>
  </si>
  <si>
    <t xml:space="preserve">Entity Code</t>
  </si>
  <si>
    <t xml:space="preserve">Mark-to-Market </t>
  </si>
  <si>
    <t xml:space="preserve">(A/R)</t>
  </si>
  <si>
    <t xml:space="preserve">(A/P)</t>
  </si>
  <si>
    <t xml:space="preserve">(A/R - A/P)</t>
  </si>
  <si>
    <t xml:space="preserve">(Cash + Phys)</t>
  </si>
  <si>
    <t xml:space="preserve">Exposure</t>
  </si>
  <si>
    <t xml:space="preserve">Net Exposure</t>
  </si>
  <si>
    <t xml:space="preserve">Pacific Gas &amp; Electric Company</t>
  </si>
  <si>
    <t xml:space="preserve">Enron Canada</t>
  </si>
  <si>
    <t xml:space="preserve">ENA</t>
  </si>
  <si>
    <t xml:space="preserve">ENA Corp.</t>
  </si>
  <si>
    <t xml:space="preserve">EPMI</t>
  </si>
  <si>
    <t xml:space="preserve">EES</t>
  </si>
  <si>
    <t xml:space="preserve">Px Credit due to EES, part of which was transferred to EPMI balance sheet.  Physical MTM of $277.6mm was released due to putting customers back to utility.</t>
  </si>
  <si>
    <t xml:space="preserve">EEMC</t>
  </si>
  <si>
    <t xml:space="preserve">Px Credit due to EEMC, part of which was transferred to EPMI balance sheet.  Physical MTM of $328.5mm was released due to putting customers back to utility.</t>
  </si>
  <si>
    <t xml:space="preserve">Enron Wind</t>
  </si>
  <si>
    <t xml:space="preserve">EWC</t>
  </si>
  <si>
    <t xml:space="preserve">     Total Pacific Gas &amp; Electric Company</t>
  </si>
  <si>
    <t xml:space="preserve">(a)</t>
  </si>
  <si>
    <t xml:space="preserve">PG&amp;E Energy Services, Energy Trading Corporation</t>
  </si>
  <si>
    <t xml:space="preserve">Power Swap - One day only</t>
  </si>
  <si>
    <t xml:space="preserve">EES/EEMC</t>
  </si>
  <si>
    <t xml:space="preserve">      Total PG&amp;E Energy Services, Energy Trading Corporation</t>
  </si>
  <si>
    <t xml:space="preserve">No Set Off</t>
  </si>
  <si>
    <t xml:space="preserve">PG&amp;E Energy Trading - Power, L.P.</t>
  </si>
  <si>
    <t xml:space="preserve">Enron Coal</t>
  </si>
  <si>
    <t xml:space="preserve">Enron Coal -London</t>
  </si>
  <si>
    <t xml:space="preserve">EEL</t>
  </si>
  <si>
    <t xml:space="preserve">Phys. MTM per London</t>
  </si>
  <si>
    <t xml:space="preserve">Physical MTM has been reduce by $348.4mm due to assigment to other CPs. Total cost of assigments is $56.4mm.</t>
  </si>
  <si>
    <t xml:space="preserve">    Total PG&amp;E Energy Trading - Power, L.P.</t>
  </si>
  <si>
    <t xml:space="preserve">PG&amp;E Quantum Ventures</t>
  </si>
  <si>
    <t xml:space="preserve">PG&amp;E Corp. guaranteed $10MM receivable to EES was received 01/23.</t>
  </si>
  <si>
    <t xml:space="preserve">CEG Energy Options Inc.</t>
  </si>
  <si>
    <t xml:space="preserve">     Total Quantum Ventures and CEG Energy Options</t>
  </si>
  <si>
    <t xml:space="preserve">PG&amp;E Energy Trading, Canada Corporation</t>
  </si>
  <si>
    <t xml:space="preserve">Set Off W/I Enron Canada</t>
  </si>
  <si>
    <t xml:space="preserve">    Total PG&amp;E Energy Trading, Canada Corporation</t>
  </si>
  <si>
    <t xml:space="preserve">PG&amp;E Energy Trading-Gas Corporation</t>
  </si>
  <si>
    <t xml:space="preserve">HPL Co.</t>
  </si>
  <si>
    <t xml:space="preserve">PG&amp;E Energy Trading-Gas Corporation*</t>
  </si>
  <si>
    <t xml:space="preserve">EEMC/EES</t>
  </si>
  <si>
    <t xml:space="preserve">EES gas exposure with PG&amp;E.  Does not include $638,654 in dusputed charges from September 2000</t>
  </si>
  <si>
    <t xml:space="preserve">     Total  PG&amp;E Energy Trading-Gas Corporation*</t>
  </si>
  <si>
    <t xml:space="preserve">          Subtotal PG&amp;E Trading Subsidiaries</t>
  </si>
  <si>
    <t xml:space="preserve">     Total Exposure to PG&amp;E Trading Subsidiaries</t>
  </si>
  <si>
    <t xml:space="preserve">(b)</t>
  </si>
  <si>
    <t xml:space="preserve">DOUBLE CHECK NETTING CALC.</t>
  </si>
  <si>
    <t xml:space="preserve">     Total Master Set-Off Benefit</t>
  </si>
  <si>
    <t xml:space="preserve">Threshold Plus Collateral</t>
  </si>
  <si>
    <t xml:space="preserve">Potential Margin</t>
  </si>
  <si>
    <t xml:space="preserve">           Total Exposure after Set-Off</t>
  </si>
  <si>
    <t xml:space="preserve">           Less Collateral Held</t>
  </si>
  <si>
    <t xml:space="preserve">           Total PG&amp;E NEG Net Position</t>
  </si>
  <si>
    <t xml:space="preserve">Net Amts Paid @ 03/15/01</t>
  </si>
  <si>
    <t xml:space="preserve">PG&amp;E Gas Transmission, Northwest Corporation</t>
  </si>
  <si>
    <t xml:space="preserve">('c)</t>
  </si>
  <si>
    <t xml:space="preserve">Nine Energy Services LLC</t>
  </si>
  <si>
    <t xml:space="preserve">     Total PGE Relationship Exposure</t>
  </si>
  <si>
    <t xml:space="preserve">(b)+('c)</t>
  </si>
  <si>
    <t xml:space="preserve">           Total Relationship Exposure after Set-Off</t>
  </si>
  <si>
    <t xml:space="preserve">           Total Relationship Net Position</t>
  </si>
  <si>
    <t xml:space="preserve">Check Figures</t>
  </si>
  <si>
    <t xml:space="preserve">Trading Check Figures</t>
  </si>
  <si>
    <t xml:space="preserve">Credit Agg Tie</t>
  </si>
  <si>
    <t xml:space="preserve">FMTM</t>
  </si>
  <si>
    <t xml:space="preserve">PMTM</t>
  </si>
  <si>
    <t xml:space="preserve">Net Receivables</t>
  </si>
  <si>
    <t xml:space="preserve">Total Exposure</t>
  </si>
  <si>
    <t xml:space="preserve">EPMI / EEMC+EES</t>
  </si>
  <si>
    <t xml:space="preserve">ECC</t>
  </si>
  <si>
    <t xml:space="preserve">HPL</t>
  </si>
  <si>
    <t xml:space="preserve">Px Credit due to EES, part of which was transferred to EPMI balance sheet.  Physical MTM of $342.5mm was released due to putting customers back to utility.</t>
  </si>
  <si>
    <t xml:space="preserve">Px Credit due to EEMC, part of which was transferred to EPMI balance sheet.  Physical MTM of $416.1mm was released due to putting customers back to utility.</t>
  </si>
  <si>
    <t xml:space="preserve">(a)+(b)+('c)</t>
  </si>
  <si>
    <t xml:space="preserve">March</t>
  </si>
  <si>
    <t xml:space="preserve">Southern California Edison Company</t>
  </si>
  <si>
    <t xml:space="preserve">Master Power Contract; forward exposure relating to EPMI fixed power supply out to 2005</t>
  </si>
  <si>
    <t xml:space="preserve">Portland General </t>
  </si>
  <si>
    <t xml:space="preserve">PGE</t>
  </si>
  <si>
    <t xml:space="preserve">Estimates of Portland General Exposure relating to an annuity stream due for the termination of power sales agreement 3 years ago.</t>
  </si>
  <si>
    <t xml:space="preserve">Estimates of Portland General Exposure relating to an annuity stream (23 remaining monthly pmts of $2,667,000) for the termination of a long-term power sales agreement 3 years ago.</t>
  </si>
  <si>
    <t xml:space="preserve">Px Credit due to EES which is to be transferred to EPMI's balance sheet.  Physical MTM of $135.9mm was released due to putting customers back to utility effective March 13.</t>
  </si>
  <si>
    <t xml:space="preserve">Px Credit due to EEMC which is to be transferred to EPMI's balance sheet.  Physical MTM of $267.3mm was released due to putting customers back to utility effective March 13.</t>
  </si>
  <si>
    <t xml:space="preserve">Enron Wind </t>
  </si>
  <si>
    <t xml:space="preserve">Mark to Market as of 04/18/01; estimates on accrued A/R as of 04/10/01.</t>
  </si>
  <si>
    <t xml:space="preserve">     Total Utility Exposure</t>
  </si>
  <si>
    <t xml:space="preserve">Edison First Power Limited</t>
  </si>
  <si>
    <t xml:space="preserve">ECT Resources Int.</t>
  </si>
  <si>
    <t xml:space="preserve">EEL </t>
  </si>
  <si>
    <t xml:space="preserve">Per London. Power Swaps</t>
  </si>
  <si>
    <t xml:space="preserve">ECT Resources Ltd.</t>
  </si>
  <si>
    <t xml:space="preserve">Enron Coal sleeves for ECT Resources under one coal contract.</t>
  </si>
  <si>
    <t xml:space="preserve">Edison Mission Energy</t>
  </si>
  <si>
    <t xml:space="preserve">Edison Mission Energy - First Hydro </t>
  </si>
  <si>
    <t xml:space="preserve">Exposure if any is due to financially settled swaps.</t>
  </si>
  <si>
    <t xml:space="preserve">Edison Mission Marketing &amp; Trading</t>
  </si>
  <si>
    <t xml:space="preserve">ENA has a $35MM inc gty from Edison Mission Energy for (4) specific swaps and a $15MM inc gty from Edison Mission Midwest Holdings for the remaining swap portfolio.</t>
  </si>
  <si>
    <t xml:space="preserve">Edison Mission Marketing &amp; Trading </t>
  </si>
  <si>
    <t xml:space="preserve">EPMI has a $20MM inc gty from Edison Mission Energy and a $5MM inc letter of credit.</t>
  </si>
  <si>
    <t xml:space="preserve">          Subtotal Non-Utility Exposure</t>
  </si>
  <si>
    <t xml:space="preserve">     Total Exposure to Non-Utility Subsidiaries</t>
  </si>
  <si>
    <t xml:space="preserve">With Master Set-Off</t>
  </si>
  <si>
    <t xml:space="preserve">              Total Exposure after Set-Off</t>
  </si>
  <si>
    <t xml:space="preserve">     Total Relationship Exposure</t>
  </si>
  <si>
    <t xml:space="preserve">Notes: </t>
  </si>
  <si>
    <t xml:space="preserve">(a) Net Settlement Risk for Coal is only one-month receivables/payables due to approx. 10 day settlement for coal delivery.</t>
  </si>
  <si>
    <t xml:space="preserve">CHECK</t>
  </si>
  <si>
    <t xml:space="preserve">Net Sales</t>
  </si>
  <si>
    <t xml:space="preserve">Net Purchases</t>
  </si>
  <si>
    <t xml:space="preserve">CA ISO's</t>
  </si>
  <si>
    <t xml:space="preserve">ISO</t>
  </si>
  <si>
    <t xml:space="preserve">Activity Month</t>
  </si>
  <si>
    <t xml:space="preserve">(if A/R-A/P &gt; $0)</t>
  </si>
  <si>
    <t xml:space="preserve">(if A/P-A/R &lt; $0)</t>
  </si>
  <si>
    <t xml:space="preserve">Pmt. Date</t>
  </si>
  <si>
    <t xml:space="preserve">California ISO</t>
  </si>
  <si>
    <t xml:space="preserve">Enron Power Marketing, Inc.</t>
  </si>
  <si>
    <t xml:space="preserve">Nov 2000</t>
  </si>
  <si>
    <t xml:space="preserve">Dec 2000</t>
  </si>
  <si>
    <t xml:space="preserve">Jan 2001</t>
  </si>
  <si>
    <t xml:space="preserve">Feb 2001</t>
  </si>
  <si>
    <t xml:space="preserve">Portland General</t>
  </si>
  <si>
    <t xml:space="preserve">Total CA ISO</t>
  </si>
  <si>
    <t xml:space="preserve">PX Net Purchases</t>
  </si>
  <si>
    <t xml:space="preserve">PX Net Sales</t>
  </si>
  <si>
    <t xml:space="preserve">CA PX's</t>
  </si>
  <si>
    <t xml:space="preserve">Payment</t>
  </si>
  <si>
    <t xml:space="preserve">Receipt</t>
  </si>
  <si>
    <t xml:space="preserve">Date:</t>
  </si>
  <si>
    <t xml:space="preserve">California Power Exchange Corporation</t>
  </si>
  <si>
    <t xml:space="preserve">Oct 2000 (Real Time Default Share)</t>
  </si>
  <si>
    <t xml:space="preserve">Nov 2000 (Real Time)</t>
  </si>
  <si>
    <t xml:space="preserve">Dec 2000 (Real Time Mkt)</t>
  </si>
  <si>
    <t xml:space="preserve">Dec 2000 (Core Mkt Default Share - SCE)</t>
  </si>
  <si>
    <t xml:space="preserve">EPMI received $4.1MM of $12.5MM</t>
  </si>
  <si>
    <t xml:space="preserve">Dec 2000 (Blk FW Mkt)</t>
  </si>
  <si>
    <t xml:space="preserve">EPMI paid invoice</t>
  </si>
  <si>
    <t xml:space="preserve">Jan 2001 (Real Time Mkt)</t>
  </si>
  <si>
    <t xml:space="preserve">©</t>
  </si>
  <si>
    <t xml:space="preserve">Jan 2001 (Core Mkt)</t>
  </si>
  <si>
    <t xml:space="preserve">Jan 2001 (Block FW Mkt)</t>
  </si>
  <si>
    <t xml:space="preserve">Oct 2000 (Real Time Default Share - SCE)</t>
  </si>
  <si>
    <t xml:space="preserve">Nov 2000 (Real Time Default Share)</t>
  </si>
  <si>
    <t xml:space="preserve">January 2001 (Core Mkt)</t>
  </si>
  <si>
    <t xml:space="preserve">Total CA PX</t>
  </si>
  <si>
    <t xml:space="preserve">Notes: EPMI and Portland General's share of Defaults from CPs (if FERC determines we must pay chargeback).</t>
  </si>
  <si>
    <t xml:space="preserve">© EPMI has asked CAPX to draw down on existing collateral currently held in escrow.  CA PX has not sent EPMI any correspondence confirming draw down</t>
  </si>
  <si>
    <t xml:space="preserve">(a) EPMI</t>
  </si>
  <si>
    <t xml:space="preserve">(b) Portland General</t>
  </si>
  <si>
    <t xml:space="preserve">from escrow account, but at the same time, has not declared EPMI in default of any of these (3) invoices.</t>
  </si>
  <si>
    <t xml:space="preserve">SoCal Ed</t>
  </si>
  <si>
    <t xml:space="preserve">ENRON</t>
  </si>
  <si>
    <t xml:space="preserve">PORTLAND GENERAL</t>
  </si>
  <si>
    <t xml:space="preserve">TOTAL</t>
  </si>
  <si>
    <t xml:space="preserve">PCG REGULATED</t>
  </si>
  <si>
    <t xml:space="preserve">PCG NON-REGULATED FILING SUBS</t>
  </si>
  <si>
    <t xml:space="preserve">PCG EXPECTED NON-FILING SUBS</t>
  </si>
  <si>
    <t xml:space="preserve">EIX REGULATED</t>
  </si>
  <si>
    <t xml:space="preserve">EIX NON-REGULATED</t>
  </si>
  <si>
    <t xml:space="preserve">     SUBTOTAL</t>
  </si>
  <si>
    <t xml:space="preserve">PX</t>
  </si>
  <si>
    <t xml:space="preserve">PG&amp;E</t>
  </si>
  <si>
    <t xml:space="preserve">BPA</t>
  </si>
  <si>
    <t xml:space="preserve">Sierra Pacific Industries</t>
  </si>
  <si>
    <t xml:space="preserve">Salt River Project </t>
  </si>
  <si>
    <t xml:space="preserve">WAPA</t>
  </si>
  <si>
    <t xml:space="preserve">SUMMARY EXPOSURE BY ENRON ENTITY</t>
  </si>
  <si>
    <t xml:space="preserve">As of COB 04/18/01</t>
  </si>
  <si>
    <t xml:space="preserve">EWS</t>
  </si>
  <si>
    <t xml:space="preserve">Total</t>
  </si>
  <si>
    <t xml:space="preserve">PG&amp;E Utility</t>
  </si>
  <si>
    <t xml:space="preserve">PG&amp;E Non-Utility</t>
  </si>
  <si>
    <t xml:space="preserve">*</t>
  </si>
  <si>
    <t xml:space="preserve">SCE Utility</t>
  </si>
  <si>
    <t xml:space="preserve">SCE Non-Utility</t>
  </si>
  <si>
    <t xml:space="preserve">Px</t>
  </si>
  <si>
    <t xml:space="preserve">     Subtotal</t>
  </si>
  <si>
    <t xml:space="preserve">     Total California Utility Exposure</t>
  </si>
  <si>
    <t xml:space="preserve">Note:</t>
  </si>
  <si>
    <t xml:space="preserve">* includes master set-off within trading entities and collateral held to date.</t>
  </si>
  <si>
    <t xml:space="preserve">Check</t>
  </si>
  <si>
    <t xml:space="preserve">California Counterparty Exposure as of </t>
  </si>
  <si>
    <t xml:space="preserve">Southern California Edison</t>
  </si>
  <si>
    <t xml:space="preserve">     Total Exposure Relating to EEMC/EES</t>
  </si>
  <si>
    <t xml:space="preserve">Enron Canada </t>
  </si>
  <si>
    <t xml:space="preserve">     Total Exposure Relating to Enron Canada Corp.</t>
  </si>
  <si>
    <t xml:space="preserve">ECT Res. Int.</t>
  </si>
  <si>
    <t xml:space="preserve">ECT Res. Ltd.</t>
  </si>
  <si>
    <t xml:space="preserve">     Total Exposure Relating to Enron Capital &amp; Trade Resources</t>
  </si>
  <si>
    <t xml:space="preserve">     Total Exposure Relating to Enron Coal Services Limited</t>
  </si>
  <si>
    <t xml:space="preserve">Enron Europe </t>
  </si>
  <si>
    <t xml:space="preserve">     Total Exposure Relating to Enron Europe Ltd.</t>
  </si>
  <si>
    <t xml:space="preserve">Edison Mission Marketing &amp; Trading Inc.</t>
  </si>
  <si>
    <t xml:space="preserve">     Total Exposure Relating to Enron North America Corp.</t>
  </si>
  <si>
    <t xml:space="preserve">Nov. 2000</t>
  </si>
  <si>
    <t xml:space="preserve">Dec. 2000</t>
  </si>
  <si>
    <t xml:space="preserve">MTD Jan. 2001</t>
  </si>
  <si>
    <t xml:space="preserve">Nov. 2000 (Real Time Mkt)</t>
  </si>
  <si>
    <t xml:space="preserve">Dec. 2000 (Real Time Mkt)</t>
  </si>
  <si>
    <t xml:space="preserve">Dec. 2000 (Core Mkt)</t>
  </si>
  <si>
    <t xml:space="preserve">Dec. 2000 (Blk FW Mkt)</t>
  </si>
  <si>
    <t xml:space="preserve">MTD Jan. 2001 (Real Time Mkt)</t>
  </si>
  <si>
    <t xml:space="preserve">MTD Jan. 2001 (Core Mkt)</t>
  </si>
  <si>
    <t xml:space="preserve">Existing Block FW Portfolio</t>
  </si>
  <si>
    <t xml:space="preserve">     Total Exposure Relating to Enron Power Marketing, Inc.</t>
  </si>
  <si>
    <t xml:space="preserve">     Total Exposure Relating to Enron Wind Corp.</t>
  </si>
  <si>
    <t xml:space="preserve">     Total Exposure Relating to Houston Pipe Line Company</t>
  </si>
  <si>
    <t xml:space="preserve">Portland Gen.</t>
  </si>
  <si>
    <t xml:space="preserve">November 2000</t>
  </si>
  <si>
    <t xml:space="preserve">December 2000</t>
  </si>
  <si>
    <t xml:space="preserve">MTD January 2001</t>
  </si>
  <si>
    <t xml:space="preserve">     Total Exposure Relating to Portland General</t>
  </si>
  <si>
    <t xml:space="preserve">          Total Exposure to California Counterparty by Enron Entity</t>
  </si>
  <si>
    <t xml:space="preserve">          Total Exposure to California Counterparty  - assumes netting of Utility, and certain trading entities.</t>
  </si>
  <si>
    <t xml:space="preserve">check</t>
  </si>
</sst>
</file>

<file path=xl/styles.xml><?xml version="1.0" encoding="utf-8"?>
<styleSheet xmlns="http://schemas.openxmlformats.org/spreadsheetml/2006/main">
  <numFmts count="10">
    <numFmt numFmtId="164" formatCode="General"/>
    <numFmt numFmtId="165" formatCode="[$-409]m/d/yyyy"/>
    <numFmt numFmtId="166" formatCode="\$#,##0_);[RED]&quot;($&quot;#,##0\)"/>
    <numFmt numFmtId="167" formatCode="_(\$* #,##0.00_);_(\$* \(#,##0.00\);_(\$* \-??_);_(@_)"/>
    <numFmt numFmtId="168" formatCode="[$-409]#,##0.00_);[RED]\(#,##0.00\)"/>
    <numFmt numFmtId="169" formatCode="[$-409]#,##0_);[RED]\(#,##0\)"/>
    <numFmt numFmtId="170" formatCode="dd\-mmm\-yy"/>
    <numFmt numFmtId="171" formatCode="@"/>
    <numFmt numFmtId="172" formatCode="mm/dd/yy"/>
    <numFmt numFmtId="173" formatCode="[$-409]mmm\-yy"/>
  </numFmts>
  <fonts count="18">
    <font>
      <sz val="10"/>
      <name val="Arial"/>
      <family val="0"/>
    </font>
    <font>
      <sz val="10"/>
      <name val="Arial"/>
      <family val="0"/>
    </font>
    <font>
      <sz val="10"/>
      <name val="Arial"/>
      <family val="0"/>
    </font>
    <font>
      <sz val="10"/>
      <name val="Arial"/>
      <family val="0"/>
    </font>
    <font>
      <sz val="12"/>
      <name val="Arial"/>
      <family val="2"/>
    </font>
    <font>
      <b val="true"/>
      <sz val="14"/>
      <name val="Arial"/>
      <family val="2"/>
    </font>
    <font>
      <sz val="14"/>
      <name val="Arial"/>
      <family val="2"/>
    </font>
    <font>
      <b val="true"/>
      <sz val="12"/>
      <name val="Arial"/>
      <family val="2"/>
    </font>
    <font>
      <sz val="12"/>
      <color rgb="FFFF0000"/>
      <name val="Arial"/>
      <family val="2"/>
    </font>
    <font>
      <b val="true"/>
      <sz val="12"/>
      <color rgb="FFFF0000"/>
      <name val="Arial"/>
      <family val="2"/>
    </font>
    <font>
      <b val="true"/>
      <sz val="8"/>
      <color rgb="FF000000"/>
      <name val="Tahoma"/>
      <family val="0"/>
    </font>
    <font>
      <sz val="8"/>
      <color rgb="FF000000"/>
      <name val="Tahoma"/>
      <family val="0"/>
    </font>
    <font>
      <b val="true"/>
      <sz val="16"/>
      <name val="Arial"/>
      <family val="2"/>
    </font>
    <font>
      <b val="true"/>
      <sz val="10"/>
      <name val="Arial"/>
      <family val="2"/>
    </font>
    <font>
      <b val="true"/>
      <u val="single"/>
      <sz val="12"/>
      <name val="Arial"/>
      <family val="2"/>
    </font>
    <font>
      <b val="true"/>
      <sz val="24"/>
      <name val="Arial"/>
      <family val="2"/>
    </font>
    <font>
      <b val="true"/>
      <i val="true"/>
      <sz val="18"/>
      <name val="Arial"/>
      <family val="2"/>
    </font>
    <font>
      <b val="true"/>
      <sz val="12"/>
      <color rgb="FF3366FF"/>
      <name val="Arial"/>
      <family val="2"/>
    </font>
  </fonts>
  <fills count="11">
    <fill>
      <patternFill patternType="none"/>
    </fill>
    <fill>
      <patternFill patternType="gray125"/>
    </fill>
    <fill>
      <patternFill patternType="solid">
        <fgColor rgb="FFFF0000"/>
        <bgColor rgb="FF993300"/>
      </patternFill>
    </fill>
    <fill>
      <patternFill patternType="solid">
        <fgColor rgb="FFCCFFCC"/>
        <bgColor rgb="FFCCFFFF"/>
      </patternFill>
    </fill>
    <fill>
      <patternFill patternType="solid">
        <fgColor rgb="FFFFFFCC"/>
        <bgColor rgb="FFEFEFBF"/>
      </patternFill>
    </fill>
    <fill>
      <patternFill patternType="solid">
        <fgColor rgb="FFCCFFFF"/>
        <bgColor rgb="FFBFEFEF"/>
      </patternFill>
    </fill>
    <fill>
      <patternFill patternType="solid">
        <fgColor rgb="FFBFEFEF"/>
        <bgColor rgb="FFCCFFFF"/>
      </patternFill>
    </fill>
    <fill>
      <patternFill patternType="solid">
        <fgColor rgb="FF00EF00"/>
        <bgColor rgb="FF33CCCC"/>
      </patternFill>
    </fill>
    <fill>
      <patternFill patternType="solid">
        <fgColor rgb="FFEFEFBF"/>
        <bgColor rgb="FFFFFFCC"/>
      </patternFill>
    </fill>
    <fill>
      <patternFill patternType="solid">
        <fgColor rgb="FFCCCCFF"/>
        <bgColor rgb="FFC0C0C0"/>
      </patternFill>
    </fill>
    <fill>
      <patternFill patternType="solid">
        <fgColor rgb="FFFFFFFF"/>
        <bgColor rgb="FFFFFFCC"/>
      </patternFill>
    </fill>
  </fills>
  <borders count="19">
    <border diagonalUp="false" diagonalDown="false">
      <left/>
      <right/>
      <top/>
      <bottom/>
      <diagonal/>
    </border>
    <border diagonalUp="false" diagonalDown="false">
      <left/>
      <right/>
      <top/>
      <bottom style="thin"/>
      <diagonal/>
    </border>
    <border diagonalUp="false" diagonalDown="false">
      <left style="medium"/>
      <right/>
      <top style="medium"/>
      <bottom/>
      <diagonal/>
    </border>
    <border diagonalUp="false" diagonalDown="false">
      <left/>
      <right/>
      <top style="medium"/>
      <bottom/>
      <diagonal/>
    </border>
    <border diagonalUp="false" diagonalDown="false">
      <left/>
      <right style="medium"/>
      <top style="medium"/>
      <bottom/>
      <diagonal/>
    </border>
    <border diagonalUp="false" diagonalDown="false">
      <left style="medium"/>
      <right/>
      <top/>
      <bottom/>
      <diagonal/>
    </border>
    <border diagonalUp="false" diagonalDown="false">
      <left/>
      <right style="medium"/>
      <top/>
      <bottom/>
      <diagonal/>
    </border>
    <border diagonalUp="false" diagonalDown="false">
      <left/>
      <right/>
      <top/>
      <bottom style="double"/>
      <diagonal/>
    </border>
    <border diagonalUp="false" diagonalDown="false">
      <left style="medium"/>
      <right/>
      <top/>
      <bottom style="medium"/>
      <diagonal/>
    </border>
    <border diagonalUp="false" diagonalDown="false">
      <left/>
      <right/>
      <top/>
      <bottom style="medium"/>
      <diagonal/>
    </border>
    <border diagonalUp="false" diagonalDown="false">
      <left/>
      <right style="medium"/>
      <top/>
      <bottom style="medium"/>
      <diagonal/>
    </border>
    <border diagonalUp="false" diagonalDown="false">
      <left/>
      <right/>
      <top style="double"/>
      <bottom style="double"/>
      <diagonal/>
    </border>
    <border diagonalUp="false" diagonalDown="false">
      <left/>
      <right/>
      <top style="thin"/>
      <bottom style="double"/>
      <diagonal/>
    </border>
    <border diagonalUp="false" diagonalDown="false">
      <left/>
      <right/>
      <top style="medium"/>
      <bottom style="thin"/>
      <diagonal/>
    </border>
    <border diagonalUp="false" diagonalDown="false">
      <left/>
      <right/>
      <top style="medium"/>
      <bottom style="medium"/>
      <diagonal/>
    </border>
    <border diagonalUp="false" diagonalDown="false">
      <left/>
      <right/>
      <top style="thin"/>
      <bottom/>
      <diagonal/>
    </border>
    <border diagonalUp="false" diagonalDown="false">
      <left/>
      <right/>
      <top style="medium"/>
      <bottom style="double"/>
      <diagonal/>
    </border>
    <border diagonalUp="false" diagonalDown="false">
      <left/>
      <right/>
      <top style="thin"/>
      <bottom style="medium"/>
      <diagonal/>
    </border>
    <border diagonalUp="false" diagonalDown="false">
      <left/>
      <right/>
      <top style="thin"/>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167" fontId="0"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439">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4" fillId="2" borderId="0" xfId="0" applyFont="true" applyBorder="false" applyAlignment="false" applyProtection="false">
      <alignment horizontal="general" vertical="bottom" textRotation="0" wrapText="false" indent="0" shrinkToFit="false"/>
      <protection locked="true" hidden="false"/>
    </xf>
    <xf numFmtId="164" fontId="4" fillId="3" borderId="0" xfId="0" applyFont="true" applyBorder="false" applyAlignment="false" applyProtection="false">
      <alignment horizontal="general" vertical="bottom" textRotation="0" wrapText="false" indent="0" shrinkToFit="false"/>
      <protection locked="true" hidden="false"/>
    </xf>
    <xf numFmtId="164" fontId="5" fillId="0" borderId="0" xfId="0" applyFont="true" applyBorder="false" applyAlignment="false" applyProtection="false">
      <alignment horizontal="general" vertical="bottom" textRotation="0" wrapText="false" indent="0" shrinkToFit="false"/>
      <protection locked="true" hidden="false"/>
    </xf>
    <xf numFmtId="164" fontId="6" fillId="0" borderId="0" xfId="0" applyFont="true" applyBorder="false" applyAlignment="false" applyProtection="false">
      <alignment horizontal="general" vertical="bottom" textRotation="0" wrapText="false" indent="0" shrinkToFit="false"/>
      <protection locked="true" hidden="false"/>
    </xf>
    <xf numFmtId="164" fontId="5" fillId="0" borderId="0" xfId="0" applyFont="true" applyBorder="false" applyAlignment="true" applyProtection="false">
      <alignment horizontal="right" vertical="bottom" textRotation="0" wrapText="false" indent="0" shrinkToFit="false"/>
      <protection locked="true" hidden="false"/>
    </xf>
    <xf numFmtId="165" fontId="5" fillId="0" borderId="0" xfId="0" applyFont="true" applyBorder="false" applyAlignment="true" applyProtection="false">
      <alignment horizontal="left" vertical="bottom" textRotation="0" wrapText="false" indent="0" shrinkToFit="false"/>
      <protection locked="true" hidden="false"/>
    </xf>
    <xf numFmtId="164" fontId="7" fillId="0" borderId="0" xfId="0" applyFont="true" applyBorder="false" applyAlignment="false" applyProtection="false">
      <alignment horizontal="general" vertical="bottom" textRotation="0" wrapText="false" indent="0" shrinkToFit="false"/>
      <protection locked="true" hidden="false"/>
    </xf>
    <xf numFmtId="164" fontId="7" fillId="0" borderId="0" xfId="0" applyFont="true" applyBorder="false" applyAlignment="false" applyProtection="false">
      <alignment horizontal="general" vertical="bottom" textRotation="0" wrapText="false" indent="0" shrinkToFit="false"/>
      <protection locked="true" hidden="false"/>
    </xf>
    <xf numFmtId="164" fontId="7" fillId="0" borderId="1" xfId="0" applyFont="true" applyBorder="true" applyAlignment="true" applyProtection="false">
      <alignment horizontal="center" vertical="bottom" textRotation="0" wrapText="false" indent="0" shrinkToFit="false"/>
      <protection locked="true" hidden="false"/>
    </xf>
    <xf numFmtId="164" fontId="7" fillId="0" borderId="0" xfId="0" applyFont="true" applyBorder="false" applyAlignment="true" applyProtection="false">
      <alignment horizontal="right" vertical="bottom" textRotation="0" wrapText="false" indent="0" shrinkToFit="false"/>
      <protection locked="true" hidden="false"/>
    </xf>
    <xf numFmtId="164" fontId="7" fillId="2" borderId="0" xfId="0" applyFont="true" applyBorder="false" applyAlignment="false" applyProtection="false">
      <alignment horizontal="general" vertical="bottom" textRotation="0" wrapText="false" indent="0" shrinkToFit="false"/>
      <protection locked="true" hidden="false"/>
    </xf>
    <xf numFmtId="164" fontId="7" fillId="2" borderId="1" xfId="0" applyFont="true" applyBorder="true" applyAlignment="true" applyProtection="false">
      <alignment horizontal="center" vertical="bottom" textRotation="0" wrapText="false" indent="0" shrinkToFit="false"/>
      <protection locked="true" hidden="false"/>
    </xf>
    <xf numFmtId="164" fontId="7" fillId="0" borderId="0" xfId="0" applyFont="true" applyBorder="false" applyAlignment="false" applyProtection="true">
      <alignment horizontal="general" vertical="bottom" textRotation="0" wrapText="false" indent="0" shrinkToFit="false"/>
      <protection locked="false" hidden="false"/>
    </xf>
    <xf numFmtId="166" fontId="7" fillId="0" borderId="0" xfId="0" applyFont="true" applyBorder="false" applyAlignment="true" applyProtection="false">
      <alignment horizontal="center" vertical="bottom" textRotation="0" wrapText="false" indent="0" shrinkToFit="false"/>
      <protection locked="true" hidden="false"/>
    </xf>
    <xf numFmtId="164" fontId="7" fillId="0" borderId="0" xfId="0" applyFont="true" applyBorder="false" applyAlignment="true" applyProtection="true">
      <alignment horizontal="right" vertical="bottom" textRotation="0" wrapText="false" indent="0" shrinkToFit="false"/>
      <protection locked="false" hidden="false"/>
    </xf>
    <xf numFmtId="164" fontId="7" fillId="0" borderId="0" xfId="0" applyFont="true" applyBorder="false" applyAlignment="true" applyProtection="true">
      <alignment horizontal="right" vertical="bottom" textRotation="0" wrapText="false" indent="0" shrinkToFit="false"/>
      <protection locked="false" hidden="false"/>
    </xf>
    <xf numFmtId="164" fontId="7" fillId="2" borderId="0" xfId="0" applyFont="true" applyBorder="false" applyAlignment="true" applyProtection="true">
      <alignment horizontal="right" vertical="bottom" textRotation="0" wrapText="false" indent="0" shrinkToFit="false"/>
      <protection locked="false" hidden="false"/>
    </xf>
    <xf numFmtId="164" fontId="7" fillId="3" borderId="0" xfId="0" applyFont="true" applyBorder="false" applyAlignment="true" applyProtection="true">
      <alignment horizontal="right" vertical="bottom" textRotation="0" wrapText="false" indent="0" shrinkToFit="false"/>
      <protection locked="false" hidden="false"/>
    </xf>
    <xf numFmtId="164" fontId="7" fillId="0" borderId="0" xfId="0" applyFont="true" applyBorder="false" applyAlignment="true" applyProtection="true">
      <alignment horizontal="left" vertical="bottom" textRotation="0" wrapText="false" indent="0" shrinkToFit="false"/>
      <protection locked="false" hidden="false"/>
    </xf>
    <xf numFmtId="164" fontId="4" fillId="0" borderId="0" xfId="0" applyFont="true" applyBorder="false" applyAlignment="false" applyProtection="true">
      <alignment horizontal="general" vertical="bottom" textRotation="0" wrapText="false" indent="0" shrinkToFit="false"/>
      <protection locked="false" hidden="false"/>
    </xf>
    <xf numFmtId="164" fontId="4" fillId="0" borderId="0" xfId="0" applyFont="true" applyBorder="false" applyAlignment="false" applyProtection="true">
      <alignment horizontal="general" vertical="bottom" textRotation="0" wrapText="false" indent="0" shrinkToFit="false"/>
      <protection locked="false" hidden="false"/>
    </xf>
    <xf numFmtId="164" fontId="4" fillId="2" borderId="0" xfId="0" applyFont="true" applyBorder="false" applyAlignment="false" applyProtection="true">
      <alignment horizontal="general" vertical="bottom" textRotation="0" wrapText="false" indent="0" shrinkToFit="false"/>
      <protection locked="false" hidden="false"/>
    </xf>
    <xf numFmtId="164" fontId="4" fillId="3" borderId="0" xfId="0" applyFont="true" applyBorder="false" applyAlignment="false" applyProtection="true">
      <alignment horizontal="general" vertical="bottom" textRotation="0" wrapText="false" indent="0" shrinkToFit="false"/>
      <protection locked="false" hidden="false"/>
    </xf>
    <xf numFmtId="164" fontId="7" fillId="4" borderId="2" xfId="0" applyFont="true" applyBorder="true" applyAlignment="false" applyProtection="true">
      <alignment horizontal="general" vertical="bottom" textRotation="0" wrapText="false" indent="0" shrinkToFit="false"/>
      <protection locked="false" hidden="false"/>
    </xf>
    <xf numFmtId="164" fontId="7" fillId="4" borderId="3" xfId="0" applyFont="true" applyBorder="true" applyAlignment="false" applyProtection="true">
      <alignment horizontal="general" vertical="bottom" textRotation="0" wrapText="false" indent="0" shrinkToFit="false"/>
      <protection locked="false" hidden="false"/>
    </xf>
    <xf numFmtId="166" fontId="4" fillId="4" borderId="3" xfId="0" applyFont="true" applyBorder="true" applyAlignment="false" applyProtection="true">
      <alignment horizontal="general" vertical="bottom" textRotation="0" wrapText="false" indent="0" shrinkToFit="false"/>
      <protection locked="false" hidden="false"/>
    </xf>
    <xf numFmtId="166" fontId="0" fillId="4" borderId="0" xfId="0" applyFont="false" applyBorder="false" applyAlignment="false" applyProtection="true">
      <alignment horizontal="general" vertical="bottom" textRotation="0" wrapText="false" indent="0" shrinkToFit="false"/>
      <protection locked="false" hidden="false"/>
    </xf>
    <xf numFmtId="166" fontId="4" fillId="3" borderId="3" xfId="0" applyFont="true" applyBorder="true" applyAlignment="false" applyProtection="true">
      <alignment horizontal="general" vertical="bottom" textRotation="0" wrapText="false" indent="0" shrinkToFit="false"/>
      <protection locked="false" hidden="false"/>
    </xf>
    <xf numFmtId="166" fontId="7" fillId="4" borderId="3" xfId="0" applyFont="true" applyBorder="true" applyAlignment="false" applyProtection="false">
      <alignment horizontal="general" vertical="bottom" textRotation="0" wrapText="false" indent="0" shrinkToFit="false"/>
      <protection locked="true" hidden="false"/>
    </xf>
    <xf numFmtId="166" fontId="4" fillId="4" borderId="4" xfId="0" applyFont="true" applyBorder="true" applyAlignment="false" applyProtection="false">
      <alignment horizontal="general" vertical="bottom" textRotation="0" wrapText="false" indent="0" shrinkToFit="false"/>
      <protection locked="true" hidden="false"/>
    </xf>
    <xf numFmtId="166" fontId="4" fillId="4" borderId="0" xfId="0" applyFont="true" applyBorder="false" applyAlignment="false" applyProtection="false">
      <alignment horizontal="general" vertical="bottom" textRotation="0" wrapText="false" indent="0" shrinkToFit="false"/>
      <protection locked="true" hidden="false"/>
    </xf>
    <xf numFmtId="164" fontId="4" fillId="4" borderId="0" xfId="0" applyFont="true" applyBorder="false" applyAlignment="false" applyProtection="false">
      <alignment horizontal="general" vertical="bottom" textRotation="0" wrapText="false" indent="0" shrinkToFit="false"/>
      <protection locked="true" hidden="false"/>
    </xf>
    <xf numFmtId="164" fontId="7" fillId="4" borderId="5" xfId="0" applyFont="true" applyBorder="true" applyAlignment="false" applyProtection="true">
      <alignment horizontal="general" vertical="bottom" textRotation="0" wrapText="false" indent="0" shrinkToFit="false"/>
      <protection locked="false" hidden="false"/>
    </xf>
    <xf numFmtId="164" fontId="7" fillId="4" borderId="0" xfId="0" applyFont="true" applyBorder="true" applyAlignment="false" applyProtection="true">
      <alignment horizontal="general" vertical="bottom" textRotation="0" wrapText="false" indent="0" shrinkToFit="false"/>
      <protection locked="false" hidden="false"/>
    </xf>
    <xf numFmtId="166" fontId="4" fillId="4" borderId="0" xfId="0" applyFont="true" applyBorder="false" applyAlignment="false" applyProtection="true">
      <alignment horizontal="general" vertical="bottom" textRotation="0" wrapText="false" indent="0" shrinkToFit="false"/>
      <protection locked="false" hidden="false"/>
    </xf>
    <xf numFmtId="166" fontId="4" fillId="4" borderId="0" xfId="0" applyFont="true" applyBorder="true" applyAlignment="false" applyProtection="true">
      <alignment horizontal="general" vertical="bottom" textRotation="0" wrapText="false" indent="0" shrinkToFit="false"/>
      <protection locked="false" hidden="false"/>
    </xf>
    <xf numFmtId="166" fontId="4" fillId="3" borderId="0" xfId="0" applyFont="true" applyBorder="true" applyAlignment="true" applyProtection="true">
      <alignment horizontal="general" vertical="top" textRotation="0" wrapText="false" indent="0" shrinkToFit="false"/>
      <protection locked="false" hidden="false"/>
    </xf>
    <xf numFmtId="166" fontId="7" fillId="3" borderId="0" xfId="0" applyFont="true" applyBorder="true" applyAlignment="true" applyProtection="true">
      <alignment horizontal="general" vertical="top" textRotation="0" wrapText="false" indent="0" shrinkToFit="false"/>
      <protection locked="false" hidden="false"/>
    </xf>
    <xf numFmtId="166" fontId="4" fillId="4" borderId="0" xfId="0" applyFont="true" applyBorder="true" applyAlignment="false" applyProtection="false">
      <alignment horizontal="general" vertical="bottom" textRotation="0" wrapText="false" indent="0" shrinkToFit="false"/>
      <protection locked="true" hidden="false"/>
    </xf>
    <xf numFmtId="166" fontId="7" fillId="4" borderId="0" xfId="0" applyFont="true" applyBorder="true" applyAlignment="false" applyProtection="false">
      <alignment horizontal="general" vertical="bottom" textRotation="0" wrapText="false" indent="0" shrinkToFit="false"/>
      <protection locked="true" hidden="false"/>
    </xf>
    <xf numFmtId="166" fontId="4" fillId="4" borderId="6" xfId="0" applyFont="true" applyBorder="true" applyAlignment="false" applyProtection="false">
      <alignment horizontal="general" vertical="bottom" textRotation="0" wrapText="false" indent="0" shrinkToFit="false"/>
      <protection locked="true" hidden="false"/>
    </xf>
    <xf numFmtId="164" fontId="4" fillId="4" borderId="5" xfId="0" applyFont="true" applyBorder="true" applyAlignment="false" applyProtection="true">
      <alignment horizontal="general" vertical="bottom" textRotation="0" wrapText="false" indent="0" shrinkToFit="false"/>
      <protection locked="false" hidden="false"/>
    </xf>
    <xf numFmtId="164" fontId="4" fillId="4" borderId="0" xfId="0" applyFont="true" applyBorder="true" applyAlignment="false" applyProtection="true">
      <alignment horizontal="general" vertical="bottom" textRotation="0" wrapText="false" indent="0" shrinkToFit="false"/>
      <protection locked="false" hidden="false"/>
    </xf>
    <xf numFmtId="164" fontId="7" fillId="4" borderId="5" xfId="0" applyFont="true" applyBorder="true" applyAlignment="true" applyProtection="false">
      <alignment horizontal="general" vertical="top" textRotation="0" wrapText="false" indent="0" shrinkToFit="false"/>
      <protection locked="true" hidden="false"/>
    </xf>
    <xf numFmtId="164" fontId="7" fillId="4" borderId="0" xfId="0" applyFont="true" applyBorder="true" applyAlignment="true" applyProtection="false">
      <alignment horizontal="general" vertical="top" textRotation="0" wrapText="false" indent="0" shrinkToFit="false"/>
      <protection locked="true" hidden="false"/>
    </xf>
    <xf numFmtId="166" fontId="7" fillId="4" borderId="0" xfId="0" applyFont="true" applyBorder="true" applyAlignment="true" applyProtection="false">
      <alignment horizontal="general" vertical="top" textRotation="0" wrapText="false" indent="0" shrinkToFit="false"/>
      <protection locked="true" hidden="false"/>
    </xf>
    <xf numFmtId="166" fontId="7" fillId="4" borderId="0" xfId="0" applyFont="true" applyBorder="true" applyAlignment="true" applyProtection="true">
      <alignment horizontal="general" vertical="top" textRotation="0" wrapText="false" indent="0" shrinkToFit="false"/>
      <protection locked="false" hidden="false"/>
    </xf>
    <xf numFmtId="166" fontId="4" fillId="4" borderId="0" xfId="0" applyFont="true" applyBorder="true" applyAlignment="true" applyProtection="true">
      <alignment horizontal="general" vertical="top" textRotation="0" wrapText="false" indent="0" shrinkToFit="false"/>
      <protection locked="false" hidden="false"/>
    </xf>
    <xf numFmtId="166" fontId="7" fillId="4" borderId="0" xfId="0" applyFont="true" applyBorder="true" applyAlignment="true" applyProtection="false">
      <alignment horizontal="general" vertical="bottom" textRotation="0" wrapText="true" indent="0" shrinkToFit="false"/>
      <protection locked="true" hidden="false"/>
    </xf>
    <xf numFmtId="166" fontId="7" fillId="4" borderId="6" xfId="0" applyFont="true" applyBorder="true" applyAlignment="true" applyProtection="false">
      <alignment horizontal="general" vertical="top" textRotation="0" wrapText="true" indent="0" shrinkToFit="false"/>
      <protection locked="true" hidden="false"/>
    </xf>
    <xf numFmtId="164" fontId="4" fillId="4" borderId="5" xfId="0" applyFont="true" applyBorder="true" applyAlignment="true" applyProtection="false">
      <alignment horizontal="general" vertical="top" textRotation="0" wrapText="false" indent="0" shrinkToFit="false"/>
      <protection locked="true" hidden="false"/>
    </xf>
    <xf numFmtId="164" fontId="7" fillId="4" borderId="0" xfId="0" applyFont="true" applyBorder="true" applyAlignment="false" applyProtection="false">
      <alignment horizontal="general" vertical="bottom" textRotation="0" wrapText="false" indent="0" shrinkToFit="false"/>
      <protection locked="true" hidden="false"/>
    </xf>
    <xf numFmtId="166" fontId="7" fillId="4" borderId="0" xfId="0" applyFont="true" applyBorder="true" applyAlignment="false" applyProtection="true">
      <alignment horizontal="general" vertical="bottom" textRotation="0" wrapText="false" indent="0" shrinkToFit="false"/>
      <protection locked="false" hidden="false"/>
    </xf>
    <xf numFmtId="166" fontId="7" fillId="3" borderId="0" xfId="0" applyFont="true" applyBorder="true" applyAlignment="false" applyProtection="true">
      <alignment horizontal="general" vertical="bottom" textRotation="0" wrapText="false" indent="0" shrinkToFit="false"/>
      <protection locked="false" hidden="false"/>
    </xf>
    <xf numFmtId="166" fontId="4" fillId="3" borderId="0" xfId="0" applyFont="true" applyBorder="true" applyAlignment="false" applyProtection="true">
      <alignment horizontal="general" vertical="bottom" textRotation="0" wrapText="false" indent="0" shrinkToFit="false"/>
      <protection locked="false" hidden="false"/>
    </xf>
    <xf numFmtId="166" fontId="7" fillId="4" borderId="0" xfId="0" applyFont="true" applyBorder="true" applyAlignment="true" applyProtection="false">
      <alignment horizontal="general" vertical="top" textRotation="0" wrapText="true" indent="0" shrinkToFit="false"/>
      <protection locked="true" hidden="false"/>
    </xf>
    <xf numFmtId="164" fontId="4" fillId="4" borderId="0" xfId="0" applyFont="true" applyBorder="true" applyAlignment="true" applyProtection="false">
      <alignment horizontal="general" vertical="top" textRotation="0" wrapText="false" indent="0" shrinkToFit="false"/>
      <protection locked="true" hidden="false"/>
    </xf>
    <xf numFmtId="166" fontId="4" fillId="4" borderId="0" xfId="0" applyFont="true" applyBorder="true" applyAlignment="true" applyProtection="false">
      <alignment horizontal="general" vertical="top" textRotation="0" wrapText="false" indent="0" shrinkToFit="false"/>
      <protection locked="true" hidden="false"/>
    </xf>
    <xf numFmtId="166" fontId="4" fillId="4" borderId="1" xfId="0" applyFont="true" applyBorder="true" applyAlignment="true" applyProtection="false">
      <alignment horizontal="general" vertical="top" textRotation="0" wrapText="false" indent="0" shrinkToFit="false"/>
      <protection locked="true" hidden="false"/>
    </xf>
    <xf numFmtId="166" fontId="4" fillId="4" borderId="7" xfId="0" applyFont="true" applyBorder="true" applyAlignment="true" applyProtection="false">
      <alignment horizontal="general" vertical="top" textRotation="0" wrapText="true" indent="0" shrinkToFit="false"/>
      <protection locked="true" hidden="false"/>
    </xf>
    <xf numFmtId="164" fontId="4" fillId="4" borderId="6" xfId="0" applyFont="true" applyBorder="true" applyAlignment="false" applyProtection="false">
      <alignment horizontal="general" vertical="bottom" textRotation="0" wrapText="false" indent="0" shrinkToFit="false"/>
      <protection locked="true" hidden="false"/>
    </xf>
    <xf numFmtId="164" fontId="7" fillId="0" borderId="5" xfId="0" applyFont="true" applyBorder="true" applyAlignment="false" applyProtection="true">
      <alignment horizontal="general" vertical="bottom" textRotation="0" wrapText="false" indent="0" shrinkToFit="false"/>
      <protection locked="false" hidden="false"/>
    </xf>
    <xf numFmtId="164" fontId="4" fillId="0" borderId="0" xfId="0" applyFont="true" applyBorder="true" applyAlignment="false" applyProtection="true">
      <alignment horizontal="general" vertical="bottom" textRotation="0" wrapText="false" indent="0" shrinkToFit="false"/>
      <protection locked="false" hidden="false"/>
    </xf>
    <xf numFmtId="166" fontId="4" fillId="0" borderId="0" xfId="0" applyFont="true" applyBorder="true" applyAlignment="false" applyProtection="true">
      <alignment horizontal="general" vertical="bottom" textRotation="0" wrapText="false" indent="0" shrinkToFit="false"/>
      <protection locked="false" hidden="false"/>
    </xf>
    <xf numFmtId="166" fontId="7" fillId="0" borderId="0" xfId="0" applyFont="true" applyBorder="true" applyAlignment="false" applyProtection="true">
      <alignment horizontal="general" vertical="bottom" textRotation="0" wrapText="false" indent="0" shrinkToFit="false"/>
      <protection locked="false" hidden="false"/>
    </xf>
    <xf numFmtId="166" fontId="4" fillId="2" borderId="0" xfId="0" applyFont="true" applyBorder="true" applyAlignment="false" applyProtection="true">
      <alignment horizontal="general" vertical="bottom" textRotation="0" wrapText="false" indent="0" shrinkToFit="false"/>
      <protection locked="false" hidden="false"/>
    </xf>
    <xf numFmtId="166" fontId="7" fillId="0" borderId="7" xfId="0" applyFont="true" applyBorder="true" applyAlignment="true" applyProtection="false">
      <alignment horizontal="center" vertical="bottom" textRotation="0" wrapText="false" indent="0" shrinkToFit="false"/>
      <protection locked="true" hidden="false"/>
    </xf>
    <xf numFmtId="166" fontId="4" fillId="0" borderId="6" xfId="0" applyFont="true" applyBorder="true" applyAlignment="false" applyProtection="false">
      <alignment horizontal="general" vertical="bottom" textRotation="0" wrapText="false" indent="0" shrinkToFit="false"/>
      <protection locked="true" hidden="false"/>
    </xf>
    <xf numFmtId="166" fontId="4" fillId="0" borderId="0" xfId="0" applyFont="true" applyBorder="false" applyAlignment="false" applyProtection="false">
      <alignment horizontal="general" vertical="bottom" textRotation="0" wrapText="false" indent="0" shrinkToFit="false"/>
      <protection locked="true" hidden="false"/>
    </xf>
    <xf numFmtId="164" fontId="4" fillId="0" borderId="8" xfId="0" applyFont="true" applyBorder="true" applyAlignment="false" applyProtection="true">
      <alignment horizontal="general" vertical="bottom" textRotation="0" wrapText="false" indent="0" shrinkToFit="false"/>
      <protection locked="false" hidden="false"/>
    </xf>
    <xf numFmtId="164" fontId="4" fillId="0" borderId="9" xfId="0" applyFont="true" applyBorder="true" applyAlignment="false" applyProtection="true">
      <alignment horizontal="general" vertical="bottom" textRotation="0" wrapText="false" indent="0" shrinkToFit="false"/>
      <protection locked="false" hidden="false"/>
    </xf>
    <xf numFmtId="166" fontId="4" fillId="0" borderId="9" xfId="0" applyFont="true" applyBorder="true" applyAlignment="false" applyProtection="true">
      <alignment horizontal="general" vertical="bottom" textRotation="0" wrapText="false" indent="0" shrinkToFit="false"/>
      <protection locked="false" hidden="false"/>
    </xf>
    <xf numFmtId="166" fontId="4" fillId="0" borderId="9" xfId="0" applyFont="true" applyBorder="true" applyAlignment="false" applyProtection="true">
      <alignment horizontal="general" vertical="bottom" textRotation="0" wrapText="false" indent="0" shrinkToFit="false"/>
      <protection locked="false" hidden="false"/>
    </xf>
    <xf numFmtId="166" fontId="4" fillId="2" borderId="9" xfId="0" applyFont="true" applyBorder="true" applyAlignment="false" applyProtection="true">
      <alignment horizontal="general" vertical="bottom" textRotation="0" wrapText="false" indent="0" shrinkToFit="false"/>
      <protection locked="false" hidden="false"/>
    </xf>
    <xf numFmtId="166" fontId="4" fillId="3" borderId="9" xfId="0" applyFont="true" applyBorder="true" applyAlignment="false" applyProtection="true">
      <alignment horizontal="general" vertical="bottom" textRotation="0" wrapText="false" indent="0" shrinkToFit="false"/>
      <protection locked="false" hidden="false"/>
    </xf>
    <xf numFmtId="166" fontId="4" fillId="0" borderId="9" xfId="0" applyFont="true" applyBorder="true" applyAlignment="false" applyProtection="false">
      <alignment horizontal="general" vertical="bottom" textRotation="0" wrapText="false" indent="0" shrinkToFit="false"/>
      <protection locked="true" hidden="false"/>
    </xf>
    <xf numFmtId="166" fontId="4" fillId="0" borderId="10" xfId="0" applyFont="true" applyBorder="true" applyAlignment="false" applyProtection="false">
      <alignment horizontal="general" vertical="bottom" textRotation="0" wrapText="false" indent="0" shrinkToFit="false"/>
      <protection locked="true" hidden="false"/>
    </xf>
    <xf numFmtId="166" fontId="4" fillId="0" borderId="0" xfId="0" applyFont="true" applyBorder="false" applyAlignment="false" applyProtection="false">
      <alignment horizontal="general" vertical="bottom" textRotation="0" wrapText="false" indent="0" shrinkToFit="false"/>
      <protection locked="true" hidden="false"/>
    </xf>
    <xf numFmtId="164" fontId="4" fillId="5" borderId="2" xfId="0" applyFont="true" applyBorder="true" applyAlignment="false" applyProtection="true">
      <alignment horizontal="general" vertical="bottom" textRotation="0" wrapText="false" indent="0" shrinkToFit="false"/>
      <protection locked="false" hidden="false"/>
    </xf>
    <xf numFmtId="164" fontId="4" fillId="5" borderId="3" xfId="0" applyFont="true" applyBorder="true" applyAlignment="false" applyProtection="true">
      <alignment horizontal="general" vertical="bottom" textRotation="0" wrapText="false" indent="0" shrinkToFit="false"/>
      <protection locked="false" hidden="false"/>
    </xf>
    <xf numFmtId="164" fontId="7" fillId="5" borderId="0" xfId="0" applyFont="true" applyBorder="true" applyAlignment="false" applyProtection="true">
      <alignment horizontal="general" vertical="bottom" textRotation="0" wrapText="false" indent="0" shrinkToFit="false"/>
      <protection locked="false" hidden="false"/>
    </xf>
    <xf numFmtId="166" fontId="4" fillId="5" borderId="3" xfId="0" applyFont="true" applyBorder="true" applyAlignment="false" applyProtection="true">
      <alignment horizontal="general" vertical="bottom" textRotation="0" wrapText="false" indent="0" shrinkToFit="false"/>
      <protection locked="false" hidden="false"/>
    </xf>
    <xf numFmtId="166" fontId="4" fillId="5" borderId="3" xfId="0" applyFont="true" applyBorder="true" applyAlignment="false" applyProtection="false">
      <alignment horizontal="general" vertical="bottom" textRotation="0" wrapText="false" indent="0" shrinkToFit="false"/>
      <protection locked="true" hidden="false"/>
    </xf>
    <xf numFmtId="166" fontId="4" fillId="5" borderId="4" xfId="0" applyFont="true" applyBorder="true" applyAlignment="false" applyProtection="false">
      <alignment horizontal="general" vertical="bottom" textRotation="0" wrapText="false" indent="0" shrinkToFit="false"/>
      <protection locked="true" hidden="false"/>
    </xf>
    <xf numFmtId="166" fontId="4" fillId="5" borderId="0" xfId="0" applyFont="true" applyBorder="false" applyAlignment="false" applyProtection="false">
      <alignment horizontal="general" vertical="bottom" textRotation="0" wrapText="false" indent="0" shrinkToFit="false"/>
      <protection locked="true" hidden="false"/>
    </xf>
    <xf numFmtId="164" fontId="4" fillId="5" borderId="0" xfId="0" applyFont="true" applyBorder="false" applyAlignment="false" applyProtection="false">
      <alignment horizontal="general" vertical="bottom" textRotation="0" wrapText="false" indent="0" shrinkToFit="false"/>
      <protection locked="true" hidden="false"/>
    </xf>
    <xf numFmtId="164" fontId="4" fillId="5" borderId="5" xfId="0" applyFont="true" applyBorder="true" applyAlignment="false" applyProtection="true">
      <alignment horizontal="general" vertical="bottom" textRotation="0" wrapText="false" indent="0" shrinkToFit="false"/>
      <protection locked="false" hidden="false"/>
    </xf>
    <xf numFmtId="164" fontId="4" fillId="5" borderId="0" xfId="0" applyFont="true" applyBorder="true" applyAlignment="false" applyProtection="true">
      <alignment horizontal="general" vertical="bottom" textRotation="0" wrapText="false" indent="0" shrinkToFit="false"/>
      <protection locked="false" hidden="false"/>
    </xf>
    <xf numFmtId="166" fontId="4" fillId="5" borderId="0" xfId="0" applyFont="true" applyBorder="false" applyAlignment="false" applyProtection="true">
      <alignment horizontal="general" vertical="bottom" textRotation="0" wrapText="false" indent="0" shrinkToFit="false"/>
      <protection locked="false" hidden="false"/>
    </xf>
    <xf numFmtId="166" fontId="4" fillId="5" borderId="0" xfId="0" applyFont="true" applyBorder="true" applyAlignment="false" applyProtection="true">
      <alignment horizontal="general" vertical="bottom" textRotation="0" wrapText="false" indent="0" shrinkToFit="false"/>
      <protection locked="false" hidden="false"/>
    </xf>
    <xf numFmtId="166" fontId="4" fillId="3" borderId="0" xfId="0" applyFont="true" applyBorder="false" applyAlignment="false" applyProtection="true">
      <alignment horizontal="general" vertical="bottom" textRotation="0" wrapText="false" indent="0" shrinkToFit="false"/>
      <protection locked="false" hidden="false"/>
    </xf>
    <xf numFmtId="166" fontId="4" fillId="5" borderId="0" xfId="0" applyFont="true" applyBorder="true" applyAlignment="false" applyProtection="false">
      <alignment horizontal="general" vertical="bottom" textRotation="0" wrapText="false" indent="0" shrinkToFit="false"/>
      <protection locked="true" hidden="false"/>
    </xf>
    <xf numFmtId="166" fontId="4" fillId="5" borderId="6" xfId="0" applyFont="true" applyBorder="true" applyAlignment="false" applyProtection="false">
      <alignment horizontal="general" vertical="bottom" textRotation="0" wrapText="false" indent="0" shrinkToFit="false"/>
      <protection locked="true" hidden="false"/>
    </xf>
    <xf numFmtId="164" fontId="4" fillId="3" borderId="5" xfId="0" applyFont="true" applyBorder="true" applyAlignment="false" applyProtection="true">
      <alignment horizontal="general" vertical="bottom" textRotation="0" wrapText="false" indent="0" shrinkToFit="false"/>
      <protection locked="false" hidden="false"/>
    </xf>
    <xf numFmtId="164" fontId="4" fillId="3" borderId="0" xfId="0" applyFont="true" applyBorder="true" applyAlignment="false" applyProtection="true">
      <alignment horizontal="general" vertical="bottom" textRotation="0" wrapText="false" indent="0" shrinkToFit="false"/>
      <protection locked="false" hidden="false"/>
    </xf>
    <xf numFmtId="164" fontId="7" fillId="3" borderId="0" xfId="0" applyFont="true" applyBorder="true" applyAlignment="false" applyProtection="true">
      <alignment horizontal="general" vertical="bottom" textRotation="0" wrapText="false" indent="0" shrinkToFit="false"/>
      <protection locked="false" hidden="false"/>
    </xf>
    <xf numFmtId="166" fontId="4" fillId="3" borderId="0" xfId="0" applyFont="true" applyBorder="true" applyAlignment="false" applyProtection="false">
      <alignment horizontal="general" vertical="bottom" textRotation="0" wrapText="false" indent="0" shrinkToFit="false"/>
      <protection locked="true" hidden="false"/>
    </xf>
    <xf numFmtId="166" fontId="4" fillId="3" borderId="7" xfId="0" applyFont="true" applyBorder="true" applyAlignment="false" applyProtection="false">
      <alignment horizontal="general" vertical="bottom" textRotation="0" wrapText="false" indent="0" shrinkToFit="false"/>
      <protection locked="true" hidden="false"/>
    </xf>
    <xf numFmtId="166" fontId="4" fillId="3" borderId="6" xfId="0" applyFont="true" applyBorder="true" applyAlignment="false" applyProtection="false">
      <alignment horizontal="general" vertical="bottom" textRotation="0" wrapText="false" indent="0" shrinkToFit="false"/>
      <protection locked="true" hidden="false"/>
    </xf>
    <xf numFmtId="166" fontId="4" fillId="3" borderId="0" xfId="0" applyFont="true" applyBorder="false" applyAlignment="false" applyProtection="false">
      <alignment horizontal="general" vertical="bottom" textRotation="0" wrapText="false" indent="0" shrinkToFit="false"/>
      <protection locked="true" hidden="false"/>
    </xf>
    <xf numFmtId="164" fontId="7" fillId="0" borderId="5" xfId="0" applyFont="true" applyBorder="true" applyAlignment="false" applyProtection="true">
      <alignment horizontal="general" vertical="bottom" textRotation="0" wrapText="false" indent="0" shrinkToFit="false"/>
      <protection locked="false" hidden="false"/>
    </xf>
    <xf numFmtId="164" fontId="4" fillId="0" borderId="0" xfId="0" applyFont="true" applyBorder="true" applyAlignment="false" applyProtection="true">
      <alignment horizontal="general" vertical="bottom" textRotation="0" wrapText="false" indent="0" shrinkToFit="false"/>
      <protection locked="false" hidden="false"/>
    </xf>
    <xf numFmtId="166" fontId="4" fillId="0" borderId="0" xfId="0" applyFont="true" applyBorder="true" applyAlignment="false" applyProtection="true">
      <alignment horizontal="general" vertical="bottom" textRotation="0" wrapText="false" indent="0" shrinkToFit="false"/>
      <protection locked="false" hidden="false"/>
    </xf>
    <xf numFmtId="166" fontId="4" fillId="0" borderId="0" xfId="0" applyFont="true" applyBorder="true" applyAlignment="false" applyProtection="false">
      <alignment horizontal="general" vertical="bottom" textRotation="0" wrapText="false" indent="0" shrinkToFit="false"/>
      <protection locked="true" hidden="false"/>
    </xf>
    <xf numFmtId="166" fontId="7" fillId="0" borderId="11" xfId="0" applyFont="true" applyBorder="true" applyAlignment="true" applyProtection="false">
      <alignment horizontal="center" vertical="bottom" textRotation="0" wrapText="true" indent="0" shrinkToFit="false"/>
      <protection locked="true" hidden="false"/>
    </xf>
    <xf numFmtId="166" fontId="4" fillId="0" borderId="6" xfId="0" applyFont="true" applyBorder="true" applyAlignment="false" applyProtection="false">
      <alignment horizontal="general" vertical="bottom" textRotation="0" wrapText="false" indent="0" shrinkToFit="false"/>
      <protection locked="true" hidden="false"/>
    </xf>
    <xf numFmtId="164" fontId="4" fillId="0" borderId="5" xfId="0" applyFont="true" applyBorder="true" applyAlignment="false" applyProtection="true">
      <alignment horizontal="general" vertical="bottom" textRotation="0" wrapText="false" indent="0" shrinkToFit="false"/>
      <protection locked="false" hidden="false"/>
    </xf>
    <xf numFmtId="164" fontId="8" fillId="5" borderId="5" xfId="0" applyFont="true" applyBorder="true" applyAlignment="false" applyProtection="true">
      <alignment horizontal="general" vertical="bottom" textRotation="0" wrapText="false" indent="0" shrinkToFit="false"/>
      <protection locked="false" hidden="false"/>
    </xf>
    <xf numFmtId="164" fontId="8" fillId="5" borderId="0" xfId="0" applyFont="true" applyBorder="true" applyAlignment="false" applyProtection="true">
      <alignment horizontal="general" vertical="bottom" textRotation="0" wrapText="false" indent="0" shrinkToFit="false"/>
      <protection locked="false" hidden="false"/>
    </xf>
    <xf numFmtId="164" fontId="8" fillId="3" borderId="0" xfId="0" applyFont="true" applyBorder="true" applyAlignment="false" applyProtection="true">
      <alignment horizontal="general" vertical="bottom" textRotation="0" wrapText="false" indent="0" shrinkToFit="false"/>
      <protection locked="false" hidden="false"/>
    </xf>
    <xf numFmtId="164" fontId="7" fillId="5" borderId="5" xfId="0" applyFont="true" applyBorder="true" applyAlignment="true" applyProtection="true">
      <alignment horizontal="general" vertical="top" textRotation="0" wrapText="false" indent="0" shrinkToFit="false"/>
      <protection locked="false" hidden="false"/>
    </xf>
    <xf numFmtId="164" fontId="9" fillId="5" borderId="0" xfId="0" applyFont="true" applyBorder="true" applyAlignment="true" applyProtection="true">
      <alignment horizontal="general" vertical="top" textRotation="0" wrapText="false" indent="0" shrinkToFit="false"/>
      <protection locked="false" hidden="false"/>
    </xf>
    <xf numFmtId="164" fontId="7" fillId="5" borderId="0" xfId="0" applyFont="true" applyBorder="true" applyAlignment="true" applyProtection="true">
      <alignment horizontal="general" vertical="top" textRotation="0" wrapText="false" indent="0" shrinkToFit="false"/>
      <protection locked="false" hidden="false"/>
    </xf>
    <xf numFmtId="166" fontId="4" fillId="5" borderId="0" xfId="0" applyFont="true" applyBorder="false" applyAlignment="true" applyProtection="true">
      <alignment horizontal="general" vertical="top" textRotation="0" wrapText="false" indent="0" shrinkToFit="false"/>
      <protection locked="false" hidden="false"/>
    </xf>
    <xf numFmtId="166" fontId="4" fillId="5" borderId="0" xfId="0" applyFont="true" applyBorder="true" applyAlignment="true" applyProtection="true">
      <alignment horizontal="general" vertical="top" textRotation="0" wrapText="false" indent="0" shrinkToFit="false"/>
      <protection locked="false" hidden="false"/>
    </xf>
    <xf numFmtId="166" fontId="4" fillId="4" borderId="0" xfId="0" applyFont="true" applyBorder="false" applyAlignment="true" applyProtection="true">
      <alignment horizontal="general" vertical="top" textRotation="0" wrapText="false" indent="0" shrinkToFit="false"/>
      <protection locked="false" hidden="false"/>
    </xf>
    <xf numFmtId="166" fontId="4" fillId="5" borderId="0" xfId="0" applyFont="true" applyBorder="true" applyAlignment="true" applyProtection="false">
      <alignment horizontal="general" vertical="top" textRotation="0" wrapText="false" indent="0" shrinkToFit="false"/>
      <protection locked="true" hidden="false"/>
    </xf>
    <xf numFmtId="166" fontId="7" fillId="5" borderId="0" xfId="0" applyFont="true" applyBorder="true" applyAlignment="true" applyProtection="false">
      <alignment horizontal="general" vertical="bottom" textRotation="0" wrapText="true" indent="0" shrinkToFit="false"/>
      <protection locked="true" hidden="false"/>
    </xf>
    <xf numFmtId="164" fontId="9" fillId="0" borderId="0" xfId="0" applyFont="true" applyBorder="true" applyAlignment="false" applyProtection="true">
      <alignment horizontal="general" vertical="bottom" textRotation="0" wrapText="false" indent="0" shrinkToFit="false"/>
      <protection locked="false" hidden="false"/>
    </xf>
    <xf numFmtId="166" fontId="9" fillId="0" borderId="0" xfId="0" applyFont="true" applyBorder="true" applyAlignment="false" applyProtection="true">
      <alignment horizontal="general" vertical="bottom" textRotation="0" wrapText="false" indent="0" shrinkToFit="false"/>
      <protection locked="false" hidden="false"/>
    </xf>
    <xf numFmtId="166" fontId="7" fillId="0" borderId="0" xfId="0" applyFont="true" applyBorder="true" applyAlignment="false" applyProtection="false">
      <alignment horizontal="general" vertical="bottom" textRotation="0" wrapText="false" indent="0" shrinkToFit="false"/>
      <protection locked="true" hidden="false"/>
    </xf>
    <xf numFmtId="164" fontId="9" fillId="0" borderId="5" xfId="0" applyFont="true" applyBorder="true" applyAlignment="false" applyProtection="true">
      <alignment horizontal="general" vertical="bottom" textRotation="0" wrapText="false" indent="0" shrinkToFit="false"/>
      <protection locked="false" hidden="false"/>
    </xf>
    <xf numFmtId="164" fontId="4" fillId="5" borderId="5" xfId="0" applyFont="true" applyBorder="true" applyAlignment="true" applyProtection="false">
      <alignment horizontal="general" vertical="top" textRotation="0" wrapText="false" indent="0" shrinkToFit="false"/>
      <protection locked="true" hidden="false"/>
    </xf>
    <xf numFmtId="164" fontId="8" fillId="5" borderId="0" xfId="0" applyFont="true" applyBorder="true" applyAlignment="true" applyProtection="false">
      <alignment horizontal="general" vertical="top" textRotation="0" wrapText="false" indent="0" shrinkToFit="false"/>
      <protection locked="true" hidden="false"/>
    </xf>
    <xf numFmtId="164" fontId="7" fillId="5" borderId="0" xfId="0" applyFont="true" applyBorder="true" applyAlignment="true" applyProtection="false">
      <alignment horizontal="general" vertical="top" textRotation="0" wrapText="false" indent="0" shrinkToFit="false"/>
      <protection locked="true" hidden="false"/>
    </xf>
    <xf numFmtId="166" fontId="4" fillId="3" borderId="0" xfId="0" applyFont="true" applyBorder="false" applyAlignment="true" applyProtection="true">
      <alignment horizontal="general" vertical="top" textRotation="0" wrapText="false" indent="0" shrinkToFit="false"/>
      <protection locked="false" hidden="false"/>
    </xf>
    <xf numFmtId="166" fontId="4" fillId="5" borderId="0" xfId="0" applyFont="true" applyBorder="true" applyAlignment="true" applyProtection="false">
      <alignment horizontal="left" vertical="top" textRotation="0" wrapText="true" indent="0" shrinkToFit="false"/>
      <protection locked="true" hidden="false"/>
    </xf>
    <xf numFmtId="166" fontId="4" fillId="5" borderId="6" xfId="0" applyFont="true" applyBorder="true" applyAlignment="true" applyProtection="false">
      <alignment horizontal="center" vertical="top" textRotation="0" wrapText="true" indent="0" shrinkToFit="false"/>
      <protection locked="true" hidden="false"/>
    </xf>
    <xf numFmtId="166" fontId="4" fillId="5" borderId="0" xfId="0" applyFont="true" applyBorder="false" applyAlignment="true" applyProtection="false">
      <alignment horizontal="general" vertical="top" textRotation="0" wrapText="false" indent="0" shrinkToFit="false"/>
      <protection locked="true" hidden="false"/>
    </xf>
    <xf numFmtId="164" fontId="4" fillId="5" borderId="0" xfId="0" applyFont="true" applyBorder="false" applyAlignment="true" applyProtection="false">
      <alignment horizontal="general" vertical="top" textRotation="0" wrapText="false" indent="0" shrinkToFit="false"/>
      <protection locked="true" hidden="false"/>
    </xf>
    <xf numFmtId="164" fontId="7" fillId="5" borderId="5" xfId="0" applyFont="true" applyBorder="true" applyAlignment="false" applyProtection="true">
      <alignment horizontal="general" vertical="bottom" textRotation="0" wrapText="false" indent="0" shrinkToFit="false"/>
      <protection locked="false" hidden="false"/>
    </xf>
    <xf numFmtId="164" fontId="4" fillId="0" borderId="5" xfId="0" applyFont="true" applyBorder="true" applyAlignment="true" applyProtection="false">
      <alignment horizontal="general" vertical="top" textRotation="0" wrapText="false" indent="0" shrinkToFit="false"/>
      <protection locked="true" hidden="false"/>
    </xf>
    <xf numFmtId="164" fontId="8" fillId="0" borderId="0" xfId="0" applyFont="true" applyBorder="true" applyAlignment="true" applyProtection="false">
      <alignment horizontal="general" vertical="top" textRotation="0" wrapText="false" indent="0" shrinkToFit="false"/>
      <protection locked="true" hidden="false"/>
    </xf>
    <xf numFmtId="164" fontId="8" fillId="0" borderId="5" xfId="0" applyFont="true" applyBorder="true" applyAlignment="true" applyProtection="false">
      <alignment horizontal="general" vertical="top" textRotation="0" wrapText="false" indent="0" shrinkToFit="false"/>
      <protection locked="true" hidden="false"/>
    </xf>
    <xf numFmtId="164" fontId="4" fillId="5" borderId="5" xfId="0" applyFont="true" applyBorder="true" applyAlignment="true" applyProtection="true">
      <alignment horizontal="general" vertical="top" textRotation="0" wrapText="false" indent="0" shrinkToFit="false"/>
      <protection locked="false" hidden="false"/>
    </xf>
    <xf numFmtId="164" fontId="8" fillId="5" borderId="0" xfId="0" applyFont="true" applyBorder="true" applyAlignment="true" applyProtection="true">
      <alignment horizontal="general" vertical="top" textRotation="0" wrapText="false" indent="0" shrinkToFit="false"/>
      <protection locked="false" hidden="false"/>
    </xf>
    <xf numFmtId="166" fontId="7" fillId="5" borderId="0" xfId="0" applyFont="true" applyBorder="true" applyAlignment="true" applyProtection="false">
      <alignment horizontal="general" vertical="top" textRotation="0" wrapText="true" indent="0" shrinkToFit="false"/>
      <protection locked="true" hidden="false"/>
    </xf>
    <xf numFmtId="164" fontId="4" fillId="5" borderId="0" xfId="0" applyFont="true" applyBorder="true" applyAlignment="true" applyProtection="true">
      <alignment horizontal="general" vertical="top" textRotation="0" wrapText="false" indent="0" shrinkToFit="false"/>
      <protection locked="false" hidden="false"/>
    </xf>
    <xf numFmtId="164" fontId="4" fillId="3" borderId="5" xfId="0" applyFont="true" applyBorder="true" applyAlignment="true" applyProtection="false">
      <alignment horizontal="general" vertical="top" textRotation="0" wrapText="false" indent="0" shrinkToFit="false"/>
      <protection locked="true" hidden="false"/>
    </xf>
    <xf numFmtId="164" fontId="4" fillId="3" borderId="0" xfId="0" applyFont="true" applyBorder="true" applyAlignment="true" applyProtection="false">
      <alignment horizontal="general" vertical="top" textRotation="0" wrapText="false" indent="0" shrinkToFit="false"/>
      <protection locked="true" hidden="false"/>
    </xf>
    <xf numFmtId="164" fontId="7" fillId="3" borderId="0" xfId="0" applyFont="true" applyBorder="true" applyAlignment="true" applyProtection="false">
      <alignment horizontal="general" vertical="top" textRotation="0" wrapText="false" indent="0" shrinkToFit="false"/>
      <protection locked="true" hidden="false"/>
    </xf>
    <xf numFmtId="166" fontId="4" fillId="3" borderId="0" xfId="0" applyFont="true" applyBorder="true" applyAlignment="true" applyProtection="false">
      <alignment horizontal="general" vertical="top" textRotation="0" wrapText="false" indent="0" shrinkToFit="false"/>
      <protection locked="true" hidden="false"/>
    </xf>
    <xf numFmtId="166" fontId="4" fillId="3" borderId="0" xfId="0" applyFont="true" applyBorder="true" applyAlignment="true" applyProtection="false">
      <alignment horizontal="left" vertical="bottom" textRotation="0" wrapText="true" indent="0" shrinkToFit="false"/>
      <protection locked="true" hidden="false"/>
    </xf>
    <xf numFmtId="164" fontId="7" fillId="0" borderId="5" xfId="0" applyFont="true" applyBorder="true" applyAlignment="false" applyProtection="false">
      <alignment horizontal="general" vertical="bottom" textRotation="0" wrapText="false" indent="0" shrinkToFit="false"/>
      <protection locked="true" hidden="false"/>
    </xf>
    <xf numFmtId="166" fontId="4" fillId="0" borderId="1" xfId="0" applyFont="true" applyBorder="true" applyAlignment="false" applyProtection="true">
      <alignment horizontal="general" vertical="bottom" textRotation="0" wrapText="false" indent="0" shrinkToFit="false"/>
      <protection locked="false" hidden="false"/>
    </xf>
    <xf numFmtId="166" fontId="4" fillId="0" borderId="1" xfId="0" applyFont="true" applyBorder="true" applyAlignment="false" applyProtection="false">
      <alignment horizontal="general" vertical="bottom" textRotation="0" wrapText="false" indent="0" shrinkToFit="false"/>
      <protection locked="true" hidden="false"/>
    </xf>
    <xf numFmtId="164" fontId="7" fillId="6" borderId="5" xfId="0" applyFont="true" applyBorder="true" applyAlignment="false" applyProtection="false">
      <alignment horizontal="general" vertical="bottom" textRotation="0" wrapText="false" indent="0" shrinkToFit="false"/>
      <protection locked="true" hidden="false"/>
    </xf>
    <xf numFmtId="164" fontId="4" fillId="6" borderId="0" xfId="0" applyFont="true" applyBorder="true" applyAlignment="false" applyProtection="true">
      <alignment horizontal="general" vertical="bottom" textRotation="0" wrapText="false" indent="0" shrinkToFit="false"/>
      <protection locked="false" hidden="false"/>
    </xf>
    <xf numFmtId="166" fontId="4" fillId="6" borderId="0" xfId="0" applyFont="true" applyBorder="true" applyAlignment="false" applyProtection="true">
      <alignment horizontal="general" vertical="bottom" textRotation="0" wrapText="false" indent="0" shrinkToFit="false"/>
      <protection locked="false" hidden="false"/>
    </xf>
    <xf numFmtId="166" fontId="4" fillId="6" borderId="0" xfId="0" applyFont="true" applyBorder="true" applyAlignment="false" applyProtection="false">
      <alignment horizontal="general" vertical="bottom" textRotation="0" wrapText="false" indent="0" shrinkToFit="false"/>
      <protection locked="true" hidden="false"/>
    </xf>
    <xf numFmtId="166" fontId="7" fillId="6" borderId="0" xfId="0" applyFont="true" applyBorder="true" applyAlignment="true" applyProtection="false">
      <alignment horizontal="center" vertical="bottom" textRotation="0" wrapText="false" indent="0" shrinkToFit="false"/>
      <protection locked="true" hidden="false"/>
    </xf>
    <xf numFmtId="166" fontId="4" fillId="6" borderId="6" xfId="0" applyFont="true" applyBorder="true" applyAlignment="false" applyProtection="false">
      <alignment horizontal="general" vertical="bottom" textRotation="0" wrapText="false" indent="0" shrinkToFit="false"/>
      <protection locked="true" hidden="false"/>
    </xf>
    <xf numFmtId="166" fontId="7" fillId="7" borderId="0" xfId="0" applyFont="true" applyBorder="false" applyAlignment="false" applyProtection="false">
      <alignment horizontal="general" vertical="bottom" textRotation="0" wrapText="false" indent="0" shrinkToFit="false"/>
      <protection locked="true" hidden="false"/>
    </xf>
    <xf numFmtId="166" fontId="4" fillId="6" borderId="0" xfId="0" applyFont="true" applyBorder="false" applyAlignment="false" applyProtection="false">
      <alignment horizontal="general" vertical="bottom" textRotation="0" wrapText="false" indent="0" shrinkToFit="false"/>
      <protection locked="true" hidden="false"/>
    </xf>
    <xf numFmtId="164" fontId="4" fillId="6" borderId="0" xfId="0" applyFont="true" applyBorder="false" applyAlignment="false" applyProtection="false">
      <alignment horizontal="general" vertical="bottom" textRotation="0" wrapText="false" indent="0" shrinkToFit="false"/>
      <protection locked="true" hidden="false"/>
    </xf>
    <xf numFmtId="166" fontId="7" fillId="6" borderId="1" xfId="0" applyFont="true" applyBorder="true" applyAlignment="true" applyProtection="false">
      <alignment horizontal="center" vertical="bottom" textRotation="0" wrapText="false" indent="0" shrinkToFit="false"/>
      <protection locked="true" hidden="false"/>
    </xf>
    <xf numFmtId="166" fontId="7" fillId="7" borderId="0" xfId="0" applyFont="true" applyBorder="false" applyAlignment="true" applyProtection="false">
      <alignment horizontal="right" vertical="bottom" textRotation="0" wrapText="false" indent="0" shrinkToFit="false"/>
      <protection locked="true" hidden="false"/>
    </xf>
    <xf numFmtId="166" fontId="4" fillId="7" borderId="0" xfId="0" applyFont="true" applyBorder="false" applyAlignment="false" applyProtection="false">
      <alignment horizontal="general" vertical="bottom" textRotation="0" wrapText="false" indent="0" shrinkToFit="false"/>
      <protection locked="true" hidden="false"/>
    </xf>
    <xf numFmtId="164" fontId="4" fillId="7" borderId="0" xfId="0" applyFont="true" applyBorder="false" applyAlignment="false" applyProtection="false">
      <alignment horizontal="general" vertical="bottom" textRotation="0" wrapText="false" indent="0" shrinkToFit="false"/>
      <protection locked="true" hidden="false"/>
    </xf>
    <xf numFmtId="166" fontId="7" fillId="6" borderId="0" xfId="0" applyFont="true" applyBorder="false" applyAlignment="false" applyProtection="false">
      <alignment horizontal="general" vertical="bottom" textRotation="0" wrapText="false" indent="0" shrinkToFit="false"/>
      <protection locked="true" hidden="false"/>
    </xf>
    <xf numFmtId="166" fontId="7" fillId="8" borderId="0" xfId="0" applyFont="true" applyBorder="true" applyAlignment="true" applyProtection="false">
      <alignment horizontal="center" vertical="bottom" textRotation="0" wrapText="false" indent="0" shrinkToFit="false"/>
      <protection locked="true" hidden="false"/>
    </xf>
    <xf numFmtId="166" fontId="7" fillId="6" borderId="12" xfId="0" applyFont="true" applyBorder="true" applyAlignment="true" applyProtection="false">
      <alignment horizontal="center" vertical="bottom" textRotation="0" wrapText="false" indent="0" shrinkToFit="false"/>
      <protection locked="true" hidden="false"/>
    </xf>
    <xf numFmtId="164" fontId="7" fillId="0" borderId="8" xfId="0" applyFont="true" applyBorder="true" applyAlignment="false" applyProtection="false">
      <alignment horizontal="general" vertical="bottom" textRotation="0" wrapText="false" indent="0" shrinkToFit="false"/>
      <protection locked="true" hidden="false"/>
    </xf>
    <xf numFmtId="166" fontId="7" fillId="0" borderId="9" xfId="0" applyFont="true" applyBorder="true" applyAlignment="true" applyProtection="false">
      <alignment horizontal="center" vertical="bottom" textRotation="0" wrapText="false" indent="0" shrinkToFit="false"/>
      <protection locked="true" hidden="false"/>
    </xf>
    <xf numFmtId="166" fontId="4" fillId="4" borderId="13" xfId="0" applyFont="true" applyBorder="true" applyAlignment="false" applyProtection="true">
      <alignment horizontal="general" vertical="bottom" textRotation="0" wrapText="false" indent="0" shrinkToFit="false"/>
      <protection locked="false" hidden="false"/>
    </xf>
    <xf numFmtId="166" fontId="4" fillId="5" borderId="1" xfId="0" applyFont="true" applyBorder="true" applyAlignment="false" applyProtection="false">
      <alignment horizontal="general" vertical="bottom" textRotation="0" wrapText="false" indent="0" shrinkToFit="false"/>
      <protection locked="true" hidden="false"/>
    </xf>
    <xf numFmtId="166" fontId="4" fillId="5" borderId="0" xfId="0" applyFont="true" applyBorder="true" applyAlignment="true" applyProtection="false">
      <alignment horizontal="center"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4" fillId="0" borderId="5" xfId="0" applyFont="true" applyBorder="true" applyAlignment="false" applyProtection="false">
      <alignment horizontal="general" vertical="bottom" textRotation="0" wrapText="false" indent="0" shrinkToFit="false"/>
      <protection locked="true" hidden="false"/>
    </xf>
    <xf numFmtId="166" fontId="4" fillId="0" borderId="0" xfId="0" applyFont="true" applyBorder="true" applyAlignment="false" applyProtection="false">
      <alignment horizontal="general" vertical="bottom" textRotation="0" wrapText="false" indent="0" shrinkToFit="false"/>
      <protection locked="true" hidden="false"/>
    </xf>
    <xf numFmtId="166" fontId="4" fillId="2" borderId="0" xfId="0" applyFont="true" applyBorder="true" applyAlignment="false" applyProtection="false">
      <alignment horizontal="general" vertical="bottom" textRotation="0" wrapText="false" indent="0" shrinkToFit="false"/>
      <protection locked="true" hidden="false"/>
    </xf>
    <xf numFmtId="166" fontId="7" fillId="0" borderId="11" xfId="0" applyFont="true" applyBorder="true" applyAlignment="true" applyProtection="false">
      <alignment horizontal="center" vertical="bottom" textRotation="0" wrapText="false" indent="0" shrinkToFit="false"/>
      <protection locked="true" hidden="false"/>
    </xf>
    <xf numFmtId="166" fontId="7" fillId="0" borderId="0" xfId="0" applyFont="true" applyBorder="true" applyAlignment="true" applyProtection="false">
      <alignment horizontal="center" vertical="bottom" textRotation="0" wrapText="false" indent="0" shrinkToFit="false"/>
      <protection locked="true" hidden="false"/>
    </xf>
    <xf numFmtId="164" fontId="4" fillId="4" borderId="2" xfId="0" applyFont="true" applyBorder="true" applyAlignment="false" applyProtection="false">
      <alignment horizontal="general" vertical="bottom" textRotation="0" wrapText="false" indent="0" shrinkToFit="false"/>
      <protection locked="true" hidden="false"/>
    </xf>
    <xf numFmtId="164" fontId="4" fillId="4" borderId="3" xfId="0" applyFont="true" applyBorder="true" applyAlignment="false" applyProtection="false">
      <alignment horizontal="general" vertical="bottom" textRotation="0" wrapText="false" indent="0" shrinkToFit="false"/>
      <protection locked="true" hidden="false"/>
    </xf>
    <xf numFmtId="166" fontId="4" fillId="4" borderId="3" xfId="0" applyFont="true" applyBorder="true" applyAlignment="false" applyProtection="false">
      <alignment horizontal="general" vertical="bottom" textRotation="0" wrapText="false" indent="0" shrinkToFit="false"/>
      <protection locked="true" hidden="false"/>
    </xf>
    <xf numFmtId="166" fontId="4" fillId="3" borderId="3" xfId="0" applyFont="true" applyBorder="true" applyAlignment="false" applyProtection="false">
      <alignment horizontal="general" vertical="bottom" textRotation="0" wrapText="false" indent="0" shrinkToFit="false"/>
      <protection locked="true" hidden="false"/>
    </xf>
    <xf numFmtId="166" fontId="4" fillId="4" borderId="3" xfId="17" applyFont="true" applyBorder="true" applyAlignment="true" applyProtection="true">
      <alignment horizontal="general" vertical="bottom" textRotation="0" wrapText="false" indent="0" shrinkToFit="false"/>
      <protection locked="true" hidden="false"/>
    </xf>
    <xf numFmtId="166" fontId="4" fillId="4" borderId="3" xfId="0" applyFont="true" applyBorder="true" applyAlignment="true" applyProtection="false">
      <alignment horizontal="center" vertical="bottom" textRotation="0" wrapText="false" indent="0" shrinkToFit="false"/>
      <protection locked="true" hidden="false"/>
    </xf>
    <xf numFmtId="164" fontId="4" fillId="4" borderId="8" xfId="0" applyFont="true" applyBorder="true" applyAlignment="false" applyProtection="true">
      <alignment horizontal="general" vertical="bottom" textRotation="0" wrapText="false" indent="0" shrinkToFit="false"/>
      <protection locked="false" hidden="false"/>
    </xf>
    <xf numFmtId="164" fontId="4" fillId="4" borderId="9" xfId="0" applyFont="true" applyBorder="true" applyAlignment="false" applyProtection="false">
      <alignment horizontal="general" vertical="bottom" textRotation="0" wrapText="false" indent="0" shrinkToFit="false"/>
      <protection locked="true" hidden="false"/>
    </xf>
    <xf numFmtId="164" fontId="7" fillId="4" borderId="9" xfId="0" applyFont="true" applyBorder="true" applyAlignment="false" applyProtection="true">
      <alignment horizontal="general" vertical="bottom" textRotation="0" wrapText="false" indent="0" shrinkToFit="false"/>
      <protection locked="false" hidden="false"/>
    </xf>
    <xf numFmtId="166" fontId="4" fillId="4" borderId="9" xfId="0" applyFont="true" applyBorder="true" applyAlignment="false" applyProtection="false">
      <alignment horizontal="general" vertical="bottom" textRotation="0" wrapText="false" indent="0" shrinkToFit="false"/>
      <protection locked="true" hidden="false"/>
    </xf>
    <xf numFmtId="166" fontId="4" fillId="4" borderId="10" xfId="0" applyFont="true" applyBorder="true" applyAlignment="false" applyProtection="false">
      <alignment horizontal="general" vertical="bottom" textRotation="0" wrapText="false" indent="0" shrinkToFit="false"/>
      <protection locked="true" hidden="false"/>
    </xf>
    <xf numFmtId="166" fontId="4" fillId="2" borderId="9" xfId="0" applyFont="true" applyBorder="true" applyAlignment="false" applyProtection="false">
      <alignment horizontal="general" vertical="bottom" textRotation="0" wrapText="false" indent="0" shrinkToFit="false"/>
      <protection locked="true" hidden="false"/>
    </xf>
    <xf numFmtId="166" fontId="4" fillId="3" borderId="9" xfId="0" applyFont="true" applyBorder="true" applyAlignment="false" applyProtection="false">
      <alignment horizontal="general" vertical="bottom" textRotation="0" wrapText="false" indent="0" shrinkToFit="false"/>
      <protection locked="true" hidden="false"/>
    </xf>
    <xf numFmtId="166" fontId="7" fillId="0" borderId="14" xfId="0" applyFont="true" applyBorder="true" applyAlignment="true" applyProtection="false">
      <alignment horizontal="center" vertical="bottom" textRotation="0" wrapText="false" indent="0" shrinkToFit="false"/>
      <protection locked="true" hidden="false"/>
    </xf>
    <xf numFmtId="164" fontId="4" fillId="6" borderId="2" xfId="0" applyFont="true" applyBorder="true" applyAlignment="false" applyProtection="false">
      <alignment horizontal="general" vertical="bottom" textRotation="0" wrapText="false" indent="0" shrinkToFit="false"/>
      <protection locked="true" hidden="false"/>
    </xf>
    <xf numFmtId="164" fontId="4" fillId="6" borderId="3" xfId="0" applyFont="true" applyBorder="true" applyAlignment="false" applyProtection="false">
      <alignment horizontal="general" vertical="bottom" textRotation="0" wrapText="false" indent="0" shrinkToFit="false"/>
      <protection locked="true" hidden="false"/>
    </xf>
    <xf numFmtId="166" fontId="4" fillId="6" borderId="3" xfId="0" applyFont="true" applyBorder="true" applyAlignment="false" applyProtection="false">
      <alignment horizontal="general" vertical="bottom" textRotation="0" wrapText="false" indent="0" shrinkToFit="false"/>
      <protection locked="true" hidden="false"/>
    </xf>
    <xf numFmtId="166" fontId="4" fillId="6" borderId="4" xfId="0" applyFont="true" applyBorder="true" applyAlignment="false" applyProtection="false">
      <alignment horizontal="general" vertical="bottom" textRotation="0" wrapText="false" indent="0" shrinkToFit="false"/>
      <protection locked="true" hidden="false"/>
    </xf>
    <xf numFmtId="164" fontId="4" fillId="6" borderId="5" xfId="0" applyFont="true" applyBorder="true" applyAlignment="false" applyProtection="false">
      <alignment horizontal="general" vertical="bottom" textRotation="0" wrapText="false" indent="0" shrinkToFit="false"/>
      <protection locked="true" hidden="false"/>
    </xf>
    <xf numFmtId="164" fontId="4" fillId="6" borderId="0" xfId="0" applyFont="true" applyBorder="true" applyAlignment="false" applyProtection="false">
      <alignment horizontal="general" vertical="bottom" textRotation="0" wrapText="false" indent="0" shrinkToFit="false"/>
      <protection locked="true" hidden="false"/>
    </xf>
    <xf numFmtId="166" fontId="7" fillId="6" borderId="15" xfId="0" applyFont="true" applyBorder="true" applyAlignment="false" applyProtection="false">
      <alignment horizontal="general" vertical="bottom" textRotation="0" wrapText="false" indent="0" shrinkToFit="false"/>
      <protection locked="true" hidden="false"/>
    </xf>
    <xf numFmtId="164" fontId="4" fillId="6" borderId="8" xfId="0" applyFont="true" applyBorder="true" applyAlignment="false" applyProtection="false">
      <alignment horizontal="general" vertical="bottom" textRotation="0" wrapText="false" indent="0" shrinkToFit="false"/>
      <protection locked="true" hidden="false"/>
    </xf>
    <xf numFmtId="164" fontId="4" fillId="6" borderId="9" xfId="0" applyFont="true" applyBorder="true" applyAlignment="false" applyProtection="false">
      <alignment horizontal="general" vertical="bottom" textRotation="0" wrapText="false" indent="0" shrinkToFit="false"/>
      <protection locked="true" hidden="false"/>
    </xf>
    <xf numFmtId="166" fontId="4" fillId="6" borderId="9" xfId="0" applyFont="true" applyBorder="true" applyAlignment="false" applyProtection="false">
      <alignment horizontal="general" vertical="bottom" textRotation="0" wrapText="false" indent="0" shrinkToFit="false"/>
      <protection locked="true" hidden="false"/>
    </xf>
    <xf numFmtId="166" fontId="4" fillId="6" borderId="10" xfId="0" applyFont="true" applyBorder="true" applyAlignment="false" applyProtection="false">
      <alignment horizontal="general" vertical="bottom" textRotation="0" wrapText="false" indent="0" shrinkToFit="false"/>
      <protection locked="true" hidden="false"/>
    </xf>
    <xf numFmtId="166" fontId="4" fillId="2" borderId="0" xfId="0" applyFont="true" applyBorder="false" applyAlignment="false" applyProtection="false">
      <alignment horizontal="general" vertical="bottom" textRotation="0" wrapText="false" indent="0" shrinkToFit="false"/>
      <protection locked="true" hidden="false"/>
    </xf>
    <xf numFmtId="164" fontId="5" fillId="0" borderId="0" xfId="0" applyFont="true" applyBorder="false" applyAlignment="false" applyProtection="false">
      <alignment horizontal="general" vertical="bottom" textRotation="0" wrapText="false" indent="0" shrinkToFit="false"/>
      <protection locked="true" hidden="false"/>
    </xf>
    <xf numFmtId="166" fontId="4" fillId="9" borderId="3" xfId="0" applyFont="true" applyBorder="true" applyAlignment="false" applyProtection="false">
      <alignment horizontal="general" vertical="bottom" textRotation="0" wrapText="false" indent="0" shrinkToFit="false"/>
      <protection locked="true" hidden="false"/>
    </xf>
    <xf numFmtId="166" fontId="7" fillId="0" borderId="0" xfId="0" applyFont="true" applyBorder="false" applyAlignment="false" applyProtection="false">
      <alignment horizontal="general" vertical="bottom" textRotation="0" wrapText="false" indent="0" shrinkToFit="false"/>
      <protection locked="true" hidden="false"/>
    </xf>
    <xf numFmtId="166" fontId="4" fillId="9" borderId="0" xfId="0" applyFont="true" applyBorder="false" applyAlignment="false" applyProtection="false">
      <alignment horizontal="general" vertical="bottom" textRotation="0" wrapText="false" indent="0" shrinkToFit="false"/>
      <protection locked="true" hidden="false"/>
    </xf>
    <xf numFmtId="166" fontId="7" fillId="0" borderId="0" xfId="0" applyFont="true" applyBorder="false" applyAlignment="false" applyProtection="false">
      <alignment horizontal="general" vertical="bottom" textRotation="0" wrapText="false" indent="0" shrinkToFit="false"/>
      <protection locked="true" hidden="false"/>
    </xf>
    <xf numFmtId="166" fontId="7" fillId="0" borderId="0" xfId="0" applyFont="true" applyBorder="false" applyAlignment="true" applyProtection="false">
      <alignment horizontal="right" vertical="bottom" textRotation="0" wrapText="false" indent="0" shrinkToFit="false"/>
      <protection locked="true" hidden="false"/>
    </xf>
    <xf numFmtId="166" fontId="7" fillId="0" borderId="0" xfId="0" applyFont="true" applyBorder="false" applyAlignment="true" applyProtection="false">
      <alignment horizontal="right" vertical="bottom" textRotation="0" wrapText="false" indent="0" shrinkToFit="false"/>
      <protection locked="true" hidden="false"/>
    </xf>
    <xf numFmtId="166" fontId="7" fillId="2" borderId="0" xfId="0" applyFont="true" applyBorder="false" applyAlignment="true" applyProtection="false">
      <alignment horizontal="right" vertical="bottom" textRotation="0" wrapText="false" indent="0" shrinkToFit="false"/>
      <protection locked="true" hidden="false"/>
    </xf>
    <xf numFmtId="166" fontId="7" fillId="3" borderId="0" xfId="0" applyFont="true" applyBorder="false" applyAlignment="true" applyProtection="false">
      <alignment horizontal="right" vertical="bottom" textRotation="0" wrapText="false" indent="0" shrinkToFit="false"/>
      <protection locked="true" hidden="false"/>
    </xf>
    <xf numFmtId="164" fontId="4" fillId="9" borderId="0" xfId="0" applyFont="true" applyBorder="false" applyAlignment="false" applyProtection="false">
      <alignment horizontal="general" vertical="bottom" textRotation="0" wrapText="false" indent="0" shrinkToFit="false"/>
      <protection locked="true" hidden="false"/>
    </xf>
    <xf numFmtId="166" fontId="4" fillId="9" borderId="1" xfId="0" applyFont="true" applyBorder="true" applyAlignment="false" applyProtection="false">
      <alignment horizontal="general" vertical="bottom" textRotation="0" wrapText="false" indent="0" shrinkToFit="false"/>
      <protection locked="true" hidden="false"/>
    </xf>
    <xf numFmtId="164" fontId="4" fillId="9" borderId="1" xfId="0" applyFont="true" applyBorder="true" applyAlignment="false" applyProtection="false">
      <alignment horizontal="general" vertical="bottom" textRotation="0" wrapText="false" indent="0" shrinkToFit="false"/>
      <protection locked="true" hidden="false"/>
    </xf>
    <xf numFmtId="166" fontId="7" fillId="0" borderId="7" xfId="0" applyFont="true" applyBorder="true" applyAlignment="false" applyProtection="false">
      <alignment horizontal="general" vertical="bottom" textRotation="0" wrapText="false" indent="0" shrinkToFit="false"/>
      <protection locked="true" hidden="false"/>
    </xf>
    <xf numFmtId="164" fontId="7" fillId="0" borderId="7" xfId="0" applyFont="true" applyBorder="true" applyAlignment="false" applyProtection="false">
      <alignment horizontal="general" vertical="bottom" textRotation="0" wrapText="false" indent="0" shrinkToFit="false"/>
      <protection locked="true" hidden="false"/>
    </xf>
    <xf numFmtId="164" fontId="0" fillId="2" borderId="0" xfId="0" applyFont="false" applyBorder="false" applyAlignment="false" applyProtection="false">
      <alignment horizontal="general" vertical="bottom" textRotation="0" wrapText="false" indent="0" shrinkToFit="false"/>
      <protection locked="true" hidden="false"/>
    </xf>
    <xf numFmtId="164" fontId="0" fillId="3" borderId="0" xfId="0" applyFont="false" applyBorder="false" applyAlignment="false" applyProtection="false">
      <alignment horizontal="general" vertical="bottom" textRotation="0" wrapText="false" indent="0" shrinkToFit="false"/>
      <protection locked="true" hidden="false"/>
    </xf>
    <xf numFmtId="164" fontId="12" fillId="0" borderId="0" xfId="0" applyFont="true" applyBorder="false" applyAlignment="false" applyProtection="false">
      <alignment horizontal="general" vertical="bottom" textRotation="0" wrapText="false" indent="0" shrinkToFit="false"/>
      <protection locked="true" hidden="false"/>
    </xf>
    <xf numFmtId="166" fontId="0" fillId="0" borderId="0" xfId="0" applyFont="false" applyBorder="false" applyAlignment="false" applyProtection="false">
      <alignment horizontal="general" vertical="bottom" textRotation="0" wrapText="false" indent="0" shrinkToFit="false"/>
      <protection locked="true" hidden="false"/>
    </xf>
    <xf numFmtId="164" fontId="13" fillId="0" borderId="0" xfId="0" applyFont="true" applyBorder="false" applyAlignment="false" applyProtection="false">
      <alignment horizontal="general" vertical="bottom" textRotation="0" wrapText="false" indent="0" shrinkToFit="false"/>
      <protection locked="true" hidden="false"/>
    </xf>
    <xf numFmtId="164" fontId="13" fillId="2" borderId="0" xfId="0" applyFont="true" applyBorder="false" applyAlignment="false" applyProtection="false">
      <alignment horizontal="general" vertical="bottom" textRotation="0" wrapText="false" indent="0" shrinkToFit="false"/>
      <protection locked="true" hidden="false"/>
    </xf>
    <xf numFmtId="164" fontId="13" fillId="0" borderId="0" xfId="0" applyFont="true" applyBorder="false" applyAlignment="false" applyProtection="true">
      <alignment horizontal="general" vertical="bottom" textRotation="0" wrapText="false" indent="0" shrinkToFit="false"/>
      <protection locked="false" hidden="false"/>
    </xf>
    <xf numFmtId="166" fontId="13" fillId="0" borderId="0" xfId="0" applyFont="true" applyBorder="false" applyAlignment="true" applyProtection="false">
      <alignment horizontal="center" vertical="bottom" textRotation="0" wrapText="false" indent="0" shrinkToFit="false"/>
      <protection locked="true" hidden="false"/>
    </xf>
    <xf numFmtId="164" fontId="4" fillId="4" borderId="2" xfId="0" applyFont="true" applyBorder="true" applyAlignment="true" applyProtection="true">
      <alignment horizontal="general" vertical="top" textRotation="0" wrapText="false" indent="0" shrinkToFit="false"/>
      <protection locked="false" hidden="false"/>
    </xf>
    <xf numFmtId="164" fontId="4" fillId="4" borderId="3" xfId="0" applyFont="true" applyBorder="true" applyAlignment="true" applyProtection="true">
      <alignment horizontal="general" vertical="top" textRotation="0" wrapText="false" indent="0" shrinkToFit="false"/>
      <protection locked="false" hidden="false"/>
    </xf>
    <xf numFmtId="164" fontId="7" fillId="4" borderId="3" xfId="0" applyFont="true" applyBorder="true" applyAlignment="true" applyProtection="true">
      <alignment horizontal="general" vertical="top" textRotation="0" wrapText="false" indent="0" shrinkToFit="false"/>
      <protection locked="false" hidden="false"/>
    </xf>
    <xf numFmtId="166" fontId="4" fillId="4" borderId="3" xfId="0" applyFont="true" applyBorder="true" applyAlignment="true" applyProtection="true">
      <alignment horizontal="general" vertical="top" textRotation="0" wrapText="false" indent="0" shrinkToFit="false"/>
      <protection locked="false" hidden="false"/>
    </xf>
    <xf numFmtId="166" fontId="4" fillId="3" borderId="3" xfId="0" applyFont="true" applyBorder="true" applyAlignment="true" applyProtection="true">
      <alignment horizontal="general" vertical="top" textRotation="0" wrapText="false" indent="0" shrinkToFit="false"/>
      <protection locked="false" hidden="false"/>
    </xf>
    <xf numFmtId="166" fontId="7" fillId="4" borderId="3" xfId="0" applyFont="true" applyBorder="true" applyAlignment="true" applyProtection="true">
      <alignment horizontal="right" vertical="top" textRotation="0" wrapText="false" indent="0" shrinkToFit="false"/>
      <protection locked="false" hidden="false"/>
    </xf>
    <xf numFmtId="166" fontId="4" fillId="4" borderId="3" xfId="0" applyFont="true" applyBorder="true" applyAlignment="true" applyProtection="false">
      <alignment horizontal="left" vertical="top" textRotation="0" wrapText="true" indent="0" shrinkToFit="false"/>
      <protection locked="true" hidden="false"/>
    </xf>
    <xf numFmtId="164" fontId="7" fillId="4" borderId="4" xfId="0" applyFont="true" applyBorder="true" applyAlignment="true" applyProtection="true">
      <alignment horizontal="right" vertical="top" textRotation="0" wrapText="false" indent="0" shrinkToFit="false"/>
      <protection locked="false" hidden="false"/>
    </xf>
    <xf numFmtId="166" fontId="7" fillId="4" borderId="0" xfId="0" applyFont="true" applyBorder="false" applyAlignment="true" applyProtection="false">
      <alignment horizontal="center" vertical="top" textRotation="0" wrapText="false" indent="0" shrinkToFit="false"/>
      <protection locked="true" hidden="false"/>
    </xf>
    <xf numFmtId="164" fontId="7" fillId="4" borderId="0" xfId="0" applyFont="true" applyBorder="false" applyAlignment="true" applyProtection="false">
      <alignment horizontal="right" vertical="top" textRotation="0" wrapText="false" indent="0" shrinkToFit="false"/>
      <protection locked="true" hidden="false"/>
    </xf>
    <xf numFmtId="164" fontId="7" fillId="3" borderId="5" xfId="0" applyFont="true" applyBorder="true" applyAlignment="true" applyProtection="false">
      <alignment horizontal="general" vertical="top" textRotation="0" wrapText="false" indent="0" shrinkToFit="false"/>
      <protection locked="true" hidden="false"/>
    </xf>
    <xf numFmtId="166" fontId="7" fillId="3" borderId="0" xfId="0" applyFont="true" applyBorder="true" applyAlignment="true" applyProtection="false">
      <alignment horizontal="general" vertical="top" textRotation="0" wrapText="false" indent="0" shrinkToFit="false"/>
      <protection locked="true" hidden="false"/>
    </xf>
    <xf numFmtId="166" fontId="7" fillId="3" borderId="0" xfId="0" applyFont="true" applyBorder="true" applyAlignment="true" applyProtection="true">
      <alignment horizontal="right" vertical="top" textRotation="0" wrapText="false" indent="0" shrinkToFit="false"/>
      <protection locked="false" hidden="false"/>
    </xf>
    <xf numFmtId="166" fontId="7" fillId="3" borderId="0" xfId="0" applyFont="true" applyBorder="true" applyAlignment="true" applyProtection="false">
      <alignment horizontal="left" vertical="top" textRotation="0" wrapText="true" indent="0" shrinkToFit="false"/>
      <protection locked="true" hidden="false"/>
    </xf>
    <xf numFmtId="164" fontId="7" fillId="3" borderId="6" xfId="0" applyFont="true" applyBorder="true" applyAlignment="true" applyProtection="true">
      <alignment horizontal="right" vertical="top" textRotation="0" wrapText="false" indent="0" shrinkToFit="false"/>
      <protection locked="false" hidden="false"/>
    </xf>
    <xf numFmtId="164" fontId="7" fillId="3" borderId="0" xfId="0" applyFont="true" applyBorder="false" applyAlignment="true" applyProtection="false">
      <alignment horizontal="right" vertical="top" textRotation="0" wrapText="false" indent="0" shrinkToFit="false"/>
      <protection locked="true" hidden="false"/>
    </xf>
    <xf numFmtId="166" fontId="7" fillId="4" borderId="0" xfId="17" applyFont="true" applyBorder="true" applyAlignment="true" applyProtection="true">
      <alignment horizontal="general" vertical="top" textRotation="0" wrapText="false" indent="0" shrinkToFit="false"/>
      <protection locked="true" hidden="false"/>
    </xf>
    <xf numFmtId="166" fontId="7" fillId="4" borderId="0" xfId="0" applyFont="true" applyBorder="true" applyAlignment="true" applyProtection="true">
      <alignment horizontal="right" vertical="top" textRotation="0" wrapText="false" indent="0" shrinkToFit="false"/>
      <protection locked="false" hidden="false"/>
    </xf>
    <xf numFmtId="164" fontId="7" fillId="4" borderId="6" xfId="0" applyFont="true" applyBorder="true" applyAlignment="true" applyProtection="true">
      <alignment horizontal="right" vertical="top" textRotation="0" wrapText="false" indent="0" shrinkToFit="false"/>
      <protection locked="false" hidden="false"/>
    </xf>
    <xf numFmtId="166" fontId="4" fillId="4" borderId="7" xfId="0" applyFont="true" applyBorder="true" applyAlignment="true" applyProtection="false">
      <alignment horizontal="left" vertical="top" textRotation="0" wrapText="true" indent="0" shrinkToFit="false"/>
      <protection locked="true" hidden="false"/>
    </xf>
    <xf numFmtId="164" fontId="7" fillId="4" borderId="5" xfId="0" applyFont="true" applyBorder="true" applyAlignment="false" applyProtection="false">
      <alignment horizontal="general" vertical="bottom" textRotation="0" wrapText="false" indent="0" shrinkToFit="false"/>
      <protection locked="true" hidden="false"/>
    </xf>
    <xf numFmtId="164" fontId="4" fillId="4" borderId="0" xfId="0" applyFont="true" applyBorder="true" applyAlignment="false" applyProtection="false">
      <alignment horizontal="general" vertical="bottom" textRotation="0" wrapText="false" indent="0" shrinkToFit="false"/>
      <protection locked="true" hidden="false"/>
    </xf>
    <xf numFmtId="168" fontId="4" fillId="4" borderId="0" xfId="0" applyFont="true" applyBorder="true" applyAlignment="false" applyProtection="false">
      <alignment horizontal="general" vertical="bottom" textRotation="0" wrapText="false" indent="0" shrinkToFit="false"/>
      <protection locked="true" hidden="false"/>
    </xf>
    <xf numFmtId="168" fontId="4" fillId="3" borderId="0" xfId="0" applyFont="true" applyBorder="true" applyAlignment="false" applyProtection="false">
      <alignment horizontal="general" vertical="bottom" textRotation="0" wrapText="false" indent="0" shrinkToFit="false"/>
      <protection locked="true" hidden="false"/>
    </xf>
    <xf numFmtId="169" fontId="7" fillId="4" borderId="0" xfId="0" applyFont="true" applyBorder="true" applyAlignment="false" applyProtection="false">
      <alignment horizontal="general" vertical="bottom" textRotation="0" wrapText="false" indent="0" shrinkToFit="false"/>
      <protection locked="true" hidden="false"/>
    </xf>
    <xf numFmtId="166" fontId="7" fillId="4" borderId="7" xfId="0" applyFont="true" applyBorder="true" applyAlignment="true" applyProtection="false">
      <alignment horizontal="center" vertical="top" textRotation="0" wrapText="true" indent="0" shrinkToFit="false"/>
      <protection locked="true" hidden="false"/>
    </xf>
    <xf numFmtId="164" fontId="4" fillId="0" borderId="9" xfId="0" applyFont="true" applyBorder="true" applyAlignment="false" applyProtection="false">
      <alignment horizontal="general" vertical="bottom" textRotation="0" wrapText="false" indent="0" shrinkToFit="false"/>
      <protection locked="true" hidden="false"/>
    </xf>
    <xf numFmtId="168" fontId="4" fillId="0" borderId="9" xfId="0" applyFont="true" applyBorder="true" applyAlignment="false" applyProtection="false">
      <alignment horizontal="general" vertical="bottom" textRotation="0" wrapText="false" indent="0" shrinkToFit="false"/>
      <protection locked="true" hidden="false"/>
    </xf>
    <xf numFmtId="169" fontId="4" fillId="0" borderId="9" xfId="0" applyFont="true" applyBorder="true" applyAlignment="false" applyProtection="false">
      <alignment horizontal="general" vertical="bottom" textRotation="0" wrapText="false" indent="0" shrinkToFit="false"/>
      <protection locked="true" hidden="false"/>
    </xf>
    <xf numFmtId="166" fontId="4" fillId="0" borderId="9" xfId="0" applyFont="true" applyBorder="true" applyAlignment="true" applyProtection="true">
      <alignment horizontal="general" vertical="top" textRotation="0" wrapText="false" indent="0" shrinkToFit="false"/>
      <protection locked="false" hidden="false"/>
    </xf>
    <xf numFmtId="168" fontId="4" fillId="0" borderId="9" xfId="0" applyFont="true" applyBorder="true" applyAlignment="false" applyProtection="false">
      <alignment horizontal="general" vertical="bottom" textRotation="0" wrapText="false" indent="0" shrinkToFit="false"/>
      <protection locked="true" hidden="false"/>
    </xf>
    <xf numFmtId="166" fontId="4" fillId="0" borderId="9" xfId="0" applyFont="true" applyBorder="true" applyAlignment="true" applyProtection="true">
      <alignment horizontal="general" vertical="top" textRotation="0" wrapText="false" indent="0" shrinkToFit="false"/>
      <protection locked="false" hidden="false"/>
    </xf>
    <xf numFmtId="166" fontId="4" fillId="3" borderId="9" xfId="0" applyFont="true" applyBorder="true" applyAlignment="true" applyProtection="true">
      <alignment horizontal="general" vertical="top" textRotation="0" wrapText="false" indent="0" shrinkToFit="false"/>
      <protection locked="false" hidden="false"/>
    </xf>
    <xf numFmtId="168" fontId="4" fillId="3" borderId="9" xfId="0" applyFont="true" applyBorder="true" applyAlignment="false" applyProtection="false">
      <alignment horizontal="general" vertical="bottom" textRotation="0" wrapText="false" indent="0" shrinkToFit="false"/>
      <protection locked="true" hidden="false"/>
    </xf>
    <xf numFmtId="169" fontId="7" fillId="0" borderId="9" xfId="0" applyFont="true" applyBorder="true" applyAlignment="false" applyProtection="false">
      <alignment horizontal="general" vertical="bottom" textRotation="0" wrapText="false" indent="0" shrinkToFit="false"/>
      <protection locked="true" hidden="false"/>
    </xf>
    <xf numFmtId="169" fontId="7" fillId="0" borderId="9" xfId="0" applyFont="true" applyBorder="true" applyAlignment="false" applyProtection="false">
      <alignment horizontal="general" vertical="bottom" textRotation="0" wrapText="false" indent="0" shrinkToFit="false"/>
      <protection locked="true" hidden="false"/>
    </xf>
    <xf numFmtId="166" fontId="7" fillId="0" borderId="9" xfId="0" applyFont="true" applyBorder="true" applyAlignment="true" applyProtection="false">
      <alignment horizontal="center" vertical="top" textRotation="0" wrapText="true" indent="0" shrinkToFit="false"/>
      <protection locked="true" hidden="false"/>
    </xf>
    <xf numFmtId="164" fontId="7" fillId="0" borderId="10" xfId="0" applyFont="true" applyBorder="true" applyAlignment="true" applyProtection="true">
      <alignment horizontal="right" vertical="top" textRotation="0" wrapText="false" indent="0" shrinkToFit="false"/>
      <protection locked="false" hidden="false"/>
    </xf>
    <xf numFmtId="166" fontId="7" fillId="0" borderId="0" xfId="0" applyFont="true" applyBorder="false" applyAlignment="true" applyProtection="false">
      <alignment horizontal="center" vertical="top" textRotation="0" wrapText="false" indent="0" shrinkToFit="false"/>
      <protection locked="true" hidden="false"/>
    </xf>
    <xf numFmtId="164" fontId="7" fillId="0" borderId="0" xfId="0" applyFont="true" applyBorder="false" applyAlignment="true" applyProtection="false">
      <alignment horizontal="right" vertical="top" textRotation="0" wrapText="false" indent="0" shrinkToFit="false"/>
      <protection locked="true" hidden="false"/>
    </xf>
    <xf numFmtId="164" fontId="7" fillId="0" borderId="2" xfId="0" applyFont="true" applyBorder="true" applyAlignment="false" applyProtection="false">
      <alignment horizontal="general" vertical="bottom" textRotation="0" wrapText="false" indent="0" shrinkToFit="false"/>
      <protection locked="true" hidden="false"/>
    </xf>
    <xf numFmtId="164" fontId="4" fillId="0" borderId="3" xfId="0" applyFont="true" applyBorder="true" applyAlignment="false" applyProtection="false">
      <alignment horizontal="general" vertical="bottom" textRotation="0" wrapText="false" indent="0" shrinkToFit="false"/>
      <protection locked="true" hidden="false"/>
    </xf>
    <xf numFmtId="168" fontId="4" fillId="0" borderId="3" xfId="0" applyFont="true" applyBorder="true" applyAlignment="false" applyProtection="false">
      <alignment horizontal="general" vertical="bottom" textRotation="0" wrapText="false" indent="0" shrinkToFit="false"/>
      <protection locked="true" hidden="false"/>
    </xf>
    <xf numFmtId="166" fontId="4" fillId="0" borderId="3" xfId="0" applyFont="true" applyBorder="true" applyAlignment="true" applyProtection="true">
      <alignment horizontal="general" vertical="top" textRotation="0" wrapText="false" indent="0" shrinkToFit="false"/>
      <protection locked="false" hidden="false"/>
    </xf>
    <xf numFmtId="168" fontId="4" fillId="0" borderId="3" xfId="0" applyFont="true" applyBorder="true" applyAlignment="false" applyProtection="false">
      <alignment horizontal="general" vertical="bottom" textRotation="0" wrapText="false" indent="0" shrinkToFit="false"/>
      <protection locked="true" hidden="false"/>
    </xf>
    <xf numFmtId="166" fontId="4" fillId="0" borderId="3" xfId="0" applyFont="true" applyBorder="true" applyAlignment="true" applyProtection="true">
      <alignment horizontal="general" vertical="top" textRotation="0" wrapText="false" indent="0" shrinkToFit="false"/>
      <protection locked="false" hidden="false"/>
    </xf>
    <xf numFmtId="168" fontId="4" fillId="3" borderId="3" xfId="0" applyFont="true" applyBorder="true" applyAlignment="false" applyProtection="false">
      <alignment horizontal="general" vertical="bottom" textRotation="0" wrapText="false" indent="0" shrinkToFit="false"/>
      <protection locked="true" hidden="false"/>
    </xf>
    <xf numFmtId="169" fontId="7" fillId="0" borderId="3" xfId="0" applyFont="true" applyBorder="true" applyAlignment="false" applyProtection="false">
      <alignment horizontal="general" vertical="bottom" textRotation="0" wrapText="false" indent="0" shrinkToFit="false"/>
      <protection locked="true" hidden="false"/>
    </xf>
    <xf numFmtId="169" fontId="7" fillId="0" borderId="3" xfId="0" applyFont="true" applyBorder="true" applyAlignment="false" applyProtection="false">
      <alignment horizontal="general" vertical="bottom" textRotation="0" wrapText="false" indent="0" shrinkToFit="false"/>
      <protection locked="true" hidden="false"/>
    </xf>
    <xf numFmtId="166" fontId="7" fillId="0" borderId="3" xfId="0" applyFont="true" applyBorder="true" applyAlignment="true" applyProtection="false">
      <alignment horizontal="center" vertical="top" textRotation="0" wrapText="true" indent="0" shrinkToFit="false"/>
      <protection locked="true" hidden="false"/>
    </xf>
    <xf numFmtId="164" fontId="7" fillId="0" borderId="4" xfId="0" applyFont="true" applyBorder="true" applyAlignment="true" applyProtection="true">
      <alignment horizontal="right" vertical="top" textRotation="0" wrapText="false" indent="0" shrinkToFit="false"/>
      <protection locked="false" hidden="false"/>
    </xf>
    <xf numFmtId="168" fontId="4" fillId="0" borderId="0" xfId="0" applyFont="true" applyBorder="true" applyAlignment="false" applyProtection="false">
      <alignment horizontal="general" vertical="bottom" textRotation="0" wrapText="false" indent="0" shrinkToFit="false"/>
      <protection locked="true" hidden="false"/>
    </xf>
    <xf numFmtId="166" fontId="4" fillId="0" borderId="0" xfId="0" applyFont="true" applyBorder="true" applyAlignment="true" applyProtection="true">
      <alignment horizontal="general" vertical="top" textRotation="0" wrapText="false" indent="0" shrinkToFit="false"/>
      <protection locked="false" hidden="false"/>
    </xf>
    <xf numFmtId="168" fontId="4" fillId="0" borderId="0" xfId="0" applyFont="true" applyBorder="true" applyAlignment="false" applyProtection="false">
      <alignment horizontal="general" vertical="bottom" textRotation="0" wrapText="false" indent="0" shrinkToFit="false"/>
      <protection locked="true" hidden="false"/>
    </xf>
    <xf numFmtId="166" fontId="4" fillId="0" borderId="0" xfId="0" applyFont="true" applyBorder="true" applyAlignment="true" applyProtection="true">
      <alignment horizontal="general" vertical="top" textRotation="0" wrapText="false" indent="0" shrinkToFit="false"/>
      <protection locked="false" hidden="false"/>
    </xf>
    <xf numFmtId="169" fontId="4" fillId="0" borderId="0" xfId="0" applyFont="true" applyBorder="true" applyAlignment="false" applyProtection="false">
      <alignment horizontal="general" vertical="bottom" textRotation="0" wrapText="false" indent="0" shrinkToFit="false"/>
      <protection locked="true" hidden="false"/>
    </xf>
    <xf numFmtId="166" fontId="4" fillId="0" borderId="0" xfId="0" applyFont="true" applyBorder="true" applyAlignment="true" applyProtection="true">
      <alignment horizontal="right" vertical="top" textRotation="0" wrapText="false" indent="0" shrinkToFit="false"/>
      <protection locked="false" hidden="false"/>
    </xf>
    <xf numFmtId="166" fontId="7" fillId="0" borderId="0" xfId="0" applyFont="true" applyBorder="true" applyAlignment="true" applyProtection="false">
      <alignment horizontal="center" vertical="top" textRotation="0" wrapText="true" indent="0" shrinkToFit="false"/>
      <protection locked="true" hidden="false"/>
    </xf>
    <xf numFmtId="164" fontId="7" fillId="0" borderId="6" xfId="0" applyFont="true" applyBorder="true" applyAlignment="true" applyProtection="true">
      <alignment horizontal="right" vertical="top" textRotation="0" wrapText="false" indent="0" shrinkToFit="false"/>
      <protection locked="false" hidden="false"/>
    </xf>
    <xf numFmtId="164" fontId="4" fillId="4" borderId="5" xfId="0" applyFont="true" applyBorder="true" applyAlignment="true" applyProtection="true">
      <alignment horizontal="general" vertical="top" textRotation="0" wrapText="false" indent="0" shrinkToFit="false"/>
      <protection locked="false" hidden="false"/>
    </xf>
    <xf numFmtId="164" fontId="4" fillId="4" borderId="0" xfId="0" applyFont="true" applyBorder="true" applyAlignment="true" applyProtection="true">
      <alignment horizontal="general" vertical="top" textRotation="0" wrapText="false" indent="0" shrinkToFit="false"/>
      <protection locked="false" hidden="false"/>
    </xf>
    <xf numFmtId="164" fontId="7" fillId="4" borderId="0" xfId="0" applyFont="true" applyBorder="true" applyAlignment="true" applyProtection="true">
      <alignment horizontal="general" vertical="top" textRotation="0" wrapText="false" indent="0" shrinkToFit="false"/>
      <protection locked="false" hidden="false"/>
    </xf>
    <xf numFmtId="166" fontId="4" fillId="4" borderId="0" xfId="0" applyFont="true" applyBorder="true" applyAlignment="true" applyProtection="false">
      <alignment horizontal="general" vertical="top" textRotation="0" wrapText="true" indent="0" shrinkToFit="false"/>
      <protection locked="true" hidden="false"/>
    </xf>
    <xf numFmtId="166" fontId="4" fillId="4" borderId="6" xfId="0" applyFont="true" applyBorder="true" applyAlignment="true" applyProtection="false">
      <alignment horizontal="general" vertical="top" textRotation="0" wrapText="false" indent="0" shrinkToFit="false"/>
      <protection locked="true" hidden="false"/>
    </xf>
    <xf numFmtId="164" fontId="7" fillId="4" borderId="5" xfId="0" applyFont="true" applyBorder="true" applyAlignment="true" applyProtection="true">
      <alignment horizontal="general" vertical="top" textRotation="0" wrapText="false" indent="0" shrinkToFit="false"/>
      <protection locked="false" hidden="false"/>
    </xf>
    <xf numFmtId="166" fontId="7" fillId="4" borderId="0" xfId="0" applyFont="true" applyBorder="true" applyAlignment="true" applyProtection="false">
      <alignment horizontal="left" vertical="top" textRotation="0" wrapText="true" indent="0" shrinkToFit="false"/>
      <protection locked="true" hidden="false"/>
    </xf>
    <xf numFmtId="166" fontId="4" fillId="4" borderId="0" xfId="0" applyFont="true" applyBorder="true" applyAlignment="true" applyProtection="false">
      <alignment horizontal="left" vertical="bottom" textRotation="0" wrapText="true" indent="0" shrinkToFit="false"/>
      <protection locked="true" hidden="false"/>
    </xf>
    <xf numFmtId="166" fontId="7" fillId="0" borderId="5" xfId="0" applyFont="true" applyBorder="true" applyAlignment="false" applyProtection="false">
      <alignment horizontal="general" vertical="bottom" textRotation="0" wrapText="false" indent="0" shrinkToFit="false"/>
      <protection locked="true" hidden="false"/>
    </xf>
    <xf numFmtId="164" fontId="7" fillId="0" borderId="0" xfId="0" applyFont="true" applyBorder="true" applyAlignment="false" applyProtection="false">
      <alignment horizontal="general" vertical="bottom" textRotation="0" wrapText="false" indent="0" shrinkToFit="false"/>
      <protection locked="true" hidden="false"/>
    </xf>
    <xf numFmtId="164" fontId="4" fillId="0" borderId="6" xfId="0" applyFont="true" applyBorder="true" applyAlignment="false" applyProtection="false">
      <alignment horizontal="general" vertical="bottom" textRotation="0" wrapText="false" indent="0" shrinkToFit="false"/>
      <protection locked="true" hidden="false"/>
    </xf>
    <xf numFmtId="166" fontId="7" fillId="0" borderId="15" xfId="0" applyFont="true" applyBorder="true" applyAlignment="false" applyProtection="true">
      <alignment horizontal="general" vertical="bottom" textRotation="0" wrapText="false" indent="0" shrinkToFit="false"/>
      <protection locked="false" hidden="false"/>
    </xf>
    <xf numFmtId="166" fontId="7" fillId="0" borderId="0" xfId="0" applyFont="true" applyBorder="true" applyAlignment="false" applyProtection="true">
      <alignment horizontal="general" vertical="bottom" textRotation="0" wrapText="false" indent="0" shrinkToFit="false"/>
      <protection locked="false" hidden="false"/>
    </xf>
    <xf numFmtId="164" fontId="7" fillId="0" borderId="5" xfId="0" applyFont="true" applyBorder="true" applyAlignment="false" applyProtection="false">
      <alignment horizontal="general" vertical="bottom" textRotation="0" wrapText="false" indent="0" shrinkToFit="false"/>
      <protection locked="true" hidden="false"/>
    </xf>
    <xf numFmtId="166" fontId="7" fillId="0" borderId="1" xfId="0" applyFont="true" applyBorder="true" applyAlignment="true" applyProtection="false">
      <alignment horizontal="center" vertical="bottom" textRotation="0" wrapText="false" indent="0" shrinkToFit="false"/>
      <protection locked="true" hidden="false"/>
    </xf>
    <xf numFmtId="166" fontId="7" fillId="6" borderId="2" xfId="0" applyFont="true" applyBorder="true" applyAlignment="false" applyProtection="false">
      <alignment horizontal="general" vertical="bottom" textRotation="0" wrapText="false" indent="0" shrinkToFit="false"/>
      <protection locked="true" hidden="false"/>
    </xf>
    <xf numFmtId="164" fontId="4" fillId="6" borderId="3" xfId="0" applyFont="true" applyBorder="true" applyAlignment="false" applyProtection="true">
      <alignment horizontal="general" vertical="bottom" textRotation="0" wrapText="false" indent="0" shrinkToFit="false"/>
      <protection locked="false" hidden="false"/>
    </xf>
    <xf numFmtId="166" fontId="4" fillId="6" borderId="3" xfId="0" applyFont="true" applyBorder="true" applyAlignment="false" applyProtection="true">
      <alignment horizontal="general" vertical="bottom" textRotation="0" wrapText="false" indent="0" shrinkToFit="false"/>
      <protection locked="false" hidden="false"/>
    </xf>
    <xf numFmtId="166" fontId="7" fillId="6" borderId="16" xfId="0" applyFont="true" applyBorder="true" applyAlignment="false" applyProtection="true">
      <alignment horizontal="general" vertical="bottom" textRotation="0" wrapText="false" indent="0" shrinkToFit="false"/>
      <protection locked="false" hidden="false"/>
    </xf>
    <xf numFmtId="164" fontId="7" fillId="6" borderId="3" xfId="0" applyFont="true" applyBorder="true" applyAlignment="false" applyProtection="false">
      <alignment horizontal="general" vertical="bottom" textRotation="0" wrapText="false" indent="0" shrinkToFit="false"/>
      <protection locked="true" hidden="false"/>
    </xf>
    <xf numFmtId="164" fontId="4" fillId="6" borderId="4" xfId="0" applyFont="true" applyBorder="true" applyAlignment="false" applyProtection="false">
      <alignment horizontal="general" vertical="bottom" textRotation="0" wrapText="false" indent="0" shrinkToFit="false"/>
      <protection locked="true" hidden="false"/>
    </xf>
    <xf numFmtId="166" fontId="7" fillId="6" borderId="5" xfId="0" applyFont="true" applyBorder="true" applyAlignment="false" applyProtection="false">
      <alignment horizontal="general" vertical="bottom" textRotation="0" wrapText="false" indent="0" shrinkToFit="false"/>
      <protection locked="true" hidden="false"/>
    </xf>
    <xf numFmtId="166" fontId="7" fillId="6" borderId="0" xfId="0" applyFont="true" applyBorder="true" applyAlignment="false" applyProtection="true">
      <alignment horizontal="general" vertical="bottom" textRotation="0" wrapText="false" indent="0" shrinkToFit="false"/>
      <protection locked="false" hidden="false"/>
    </xf>
    <xf numFmtId="164" fontId="4" fillId="6" borderId="6" xfId="0" applyFont="true" applyBorder="true" applyAlignment="false" applyProtection="false">
      <alignment horizontal="general" vertical="bottom" textRotation="0" wrapText="false" indent="0" shrinkToFit="false"/>
      <protection locked="true" hidden="false"/>
    </xf>
    <xf numFmtId="164" fontId="4" fillId="3" borderId="0" xfId="0" applyFont="true" applyBorder="true" applyAlignment="false" applyProtection="false">
      <alignment horizontal="general" vertical="bottom" textRotation="0" wrapText="false" indent="0" shrinkToFit="false"/>
      <protection locked="true" hidden="false"/>
    </xf>
    <xf numFmtId="164" fontId="7" fillId="6" borderId="8" xfId="0" applyFont="true" applyBorder="true" applyAlignment="false" applyProtection="false">
      <alignment horizontal="general" vertical="bottom" textRotation="0" wrapText="false" indent="0" shrinkToFit="false"/>
      <protection locked="true" hidden="false"/>
    </xf>
    <xf numFmtId="164" fontId="4" fillId="3" borderId="9" xfId="0" applyFont="true" applyBorder="true" applyAlignment="false" applyProtection="false">
      <alignment horizontal="general" vertical="bottom" textRotation="0" wrapText="false" indent="0" shrinkToFit="false"/>
      <protection locked="true" hidden="false"/>
    </xf>
    <xf numFmtId="166" fontId="7" fillId="6" borderId="17" xfId="0" applyFont="true" applyBorder="true" applyAlignment="true" applyProtection="false">
      <alignment horizontal="center" vertical="bottom" textRotation="0" wrapText="false" indent="0" shrinkToFit="false"/>
      <protection locked="true" hidden="false"/>
    </xf>
    <xf numFmtId="164" fontId="4" fillId="6" borderId="10" xfId="0" applyFont="true" applyBorder="true" applyAlignment="false" applyProtection="false">
      <alignment horizontal="general" vertical="bottom" textRotation="0" wrapText="false" indent="0" shrinkToFit="false"/>
      <protection locked="true" hidden="false"/>
    </xf>
    <xf numFmtId="166" fontId="4" fillId="0" borderId="0" xfId="0" applyFont="true" applyBorder="false" applyAlignment="true" applyProtection="false">
      <alignment horizontal="center" vertical="bottom" textRotation="0" wrapText="false" indent="0" shrinkToFit="false"/>
      <protection locked="true" hidden="false"/>
    </xf>
    <xf numFmtId="170" fontId="7" fillId="0" borderId="0" xfId="0" applyFont="true" applyBorder="false" applyAlignment="true" applyProtection="false">
      <alignment horizontal="center" vertical="bottom" textRotation="0" wrapText="false" indent="0" shrinkToFit="false"/>
      <protection locked="true" hidden="false"/>
    </xf>
    <xf numFmtId="166" fontId="14" fillId="0" borderId="0" xfId="0" applyFont="true" applyBorder="false" applyAlignment="true" applyProtection="false">
      <alignment horizontal="center" vertical="bottom" textRotation="0" wrapText="false" indent="0" shrinkToFit="false"/>
      <protection locked="true" hidden="false"/>
    </xf>
    <xf numFmtId="170" fontId="14" fillId="0" borderId="0" xfId="0" applyFont="true" applyBorder="false" applyAlignment="true" applyProtection="false">
      <alignment horizontal="right" vertical="bottom" textRotation="0" wrapText="false" indent="0" shrinkToFit="false"/>
      <protection locked="true" hidden="false"/>
    </xf>
    <xf numFmtId="164" fontId="4" fillId="5" borderId="0" xfId="0" applyFont="true" applyBorder="false" applyAlignment="false" applyProtection="true">
      <alignment horizontal="general" vertical="bottom" textRotation="0" wrapText="false" indent="0" shrinkToFit="false"/>
      <protection locked="false" hidden="false"/>
    </xf>
    <xf numFmtId="164" fontId="7" fillId="5" borderId="0" xfId="0" applyFont="true" applyBorder="false" applyAlignment="false" applyProtection="true">
      <alignment horizontal="general" vertical="bottom" textRotation="0" wrapText="false" indent="0" shrinkToFit="false"/>
      <protection locked="false" hidden="false"/>
    </xf>
    <xf numFmtId="171" fontId="4" fillId="5" borderId="0" xfId="0" applyFont="true" applyBorder="false" applyAlignment="true" applyProtection="false">
      <alignment horizontal="center" vertical="bottom" textRotation="0" wrapText="false" indent="0" shrinkToFit="false"/>
      <protection locked="true" hidden="false"/>
    </xf>
    <xf numFmtId="169" fontId="4" fillId="5" borderId="0" xfId="0" applyFont="true" applyBorder="false" applyAlignment="false" applyProtection="false">
      <alignment horizontal="general" vertical="bottom" textRotation="0" wrapText="false" indent="0" shrinkToFit="false"/>
      <protection locked="true" hidden="false"/>
    </xf>
    <xf numFmtId="166" fontId="4" fillId="5" borderId="0" xfId="17" applyFont="true" applyBorder="true" applyAlignment="true" applyProtection="true">
      <alignment horizontal="general" vertical="bottom" textRotation="0" wrapText="false" indent="0" shrinkToFit="false"/>
      <protection locked="true" hidden="false"/>
    </xf>
    <xf numFmtId="166" fontId="4" fillId="5" borderId="0" xfId="17" applyFont="true" applyBorder="true" applyAlignment="true" applyProtection="true">
      <alignment horizontal="right" vertical="bottom" textRotation="0" wrapText="false" indent="0" shrinkToFit="false"/>
      <protection locked="true" hidden="false"/>
    </xf>
    <xf numFmtId="166" fontId="4" fillId="5" borderId="0" xfId="0" applyFont="true" applyBorder="false" applyAlignment="true" applyProtection="false">
      <alignment horizontal="center" vertical="bottom" textRotation="0" wrapText="false" indent="0" shrinkToFit="false"/>
      <protection locked="true" hidden="false"/>
    </xf>
    <xf numFmtId="170" fontId="7" fillId="5" borderId="0" xfId="0" applyFont="true" applyBorder="false" applyAlignment="false" applyProtection="false">
      <alignment horizontal="general" vertical="bottom" textRotation="0" wrapText="false" indent="0" shrinkToFit="false"/>
      <protection locked="true" hidden="false"/>
    </xf>
    <xf numFmtId="171" fontId="4" fillId="0" borderId="0" xfId="0" applyFont="true" applyBorder="false" applyAlignment="true" applyProtection="false">
      <alignment horizontal="center" vertical="bottom" textRotation="0" wrapText="false" indent="0" shrinkToFit="false"/>
      <protection locked="true" hidden="false"/>
    </xf>
    <xf numFmtId="169" fontId="4" fillId="0" borderId="0" xfId="0" applyFont="true" applyBorder="false" applyAlignment="false" applyProtection="false">
      <alignment horizontal="general" vertical="bottom" textRotation="0" wrapText="false" indent="0" shrinkToFit="false"/>
      <protection locked="true" hidden="false"/>
    </xf>
    <xf numFmtId="166" fontId="4" fillId="0" borderId="0" xfId="17" applyFont="true" applyBorder="true" applyAlignment="true" applyProtection="true">
      <alignment horizontal="general" vertical="bottom" textRotation="0" wrapText="false" indent="0" shrinkToFit="false"/>
      <protection locked="true" hidden="false"/>
    </xf>
    <xf numFmtId="166" fontId="4" fillId="0" borderId="0" xfId="17" applyFont="true" applyBorder="true" applyAlignment="true" applyProtection="true">
      <alignment horizontal="right" vertical="bottom" textRotation="0" wrapText="false" indent="0" shrinkToFit="false"/>
      <protection locked="true" hidden="false"/>
    </xf>
    <xf numFmtId="170" fontId="7" fillId="0" borderId="0" xfId="0" applyFont="true" applyBorder="false" applyAlignment="false" applyProtection="false">
      <alignment horizontal="general" vertical="bottom" textRotation="0" wrapText="false" indent="0" shrinkToFit="false"/>
      <protection locked="true" hidden="false"/>
    </xf>
    <xf numFmtId="171" fontId="4" fillId="0" borderId="0" xfId="0" applyFont="true" applyBorder="false" applyAlignment="true" applyProtection="false">
      <alignment horizontal="center" vertical="bottom" textRotation="0" wrapText="true" indent="0" shrinkToFit="false"/>
      <protection locked="true" hidden="false"/>
    </xf>
    <xf numFmtId="166" fontId="4" fillId="0" borderId="0" xfId="0" applyFont="true" applyBorder="false" applyAlignment="true" applyProtection="false">
      <alignment horizontal="center" vertical="bottom" textRotation="0" wrapText="true" indent="0" shrinkToFit="false"/>
      <protection locked="true" hidden="false"/>
    </xf>
    <xf numFmtId="170" fontId="7" fillId="0" borderId="0" xfId="0" applyFont="true" applyBorder="false" applyAlignment="false" applyProtection="false">
      <alignment horizontal="general" vertical="bottom" textRotation="0" wrapText="false" indent="0" shrinkToFit="false"/>
      <protection locked="true" hidden="false"/>
    </xf>
    <xf numFmtId="169" fontId="4" fillId="0" borderId="0" xfId="0" applyFont="true" applyBorder="true" applyAlignment="true" applyProtection="false">
      <alignment horizontal="center" vertical="bottom" textRotation="0" wrapText="false" indent="0" shrinkToFit="false"/>
      <protection locked="true" hidden="false"/>
    </xf>
    <xf numFmtId="166" fontId="4" fillId="0" borderId="7" xfId="17" applyFont="true" applyBorder="true" applyAlignment="true" applyProtection="true">
      <alignment horizontal="right" vertical="bottom" textRotation="0" wrapText="false" indent="0" shrinkToFit="false"/>
      <protection locked="true" hidden="false"/>
    </xf>
    <xf numFmtId="166" fontId="4" fillId="0" borderId="7" xfId="17" applyFont="true" applyBorder="true" applyAlignment="true" applyProtection="true">
      <alignment horizontal="general" vertical="bottom" textRotation="0" wrapText="false" indent="0" shrinkToFit="false"/>
      <protection locked="true" hidden="false"/>
    </xf>
    <xf numFmtId="164" fontId="4" fillId="0" borderId="7" xfId="0" applyFont="true" applyBorder="true" applyAlignment="false" applyProtection="false">
      <alignment horizontal="general" vertical="bottom" textRotation="0" wrapText="false" indent="0" shrinkToFit="false"/>
      <protection locked="true" hidden="false"/>
    </xf>
    <xf numFmtId="169" fontId="4" fillId="0" borderId="7" xfId="0" applyFont="true" applyBorder="true" applyAlignment="false" applyProtection="false">
      <alignment horizontal="general" vertical="bottom" textRotation="0" wrapText="false" indent="0" shrinkToFit="false"/>
      <protection locked="true" hidden="false"/>
    </xf>
    <xf numFmtId="169" fontId="4" fillId="0" borderId="0" xfId="0" applyFont="true" applyBorder="false" applyAlignment="true" applyProtection="false">
      <alignment horizontal="center" vertical="bottom" textRotation="0" wrapText="false" indent="0" shrinkToFit="false"/>
      <protection locked="true" hidden="false"/>
    </xf>
    <xf numFmtId="169" fontId="7" fillId="0" borderId="0" xfId="0" applyFont="true" applyBorder="false" applyAlignment="false" applyProtection="false">
      <alignment horizontal="general" vertical="bottom" textRotation="0" wrapText="false" indent="0" shrinkToFit="false"/>
      <protection locked="true" hidden="false"/>
    </xf>
    <xf numFmtId="169" fontId="7" fillId="0" borderId="0" xfId="0" applyFont="true" applyBorder="false" applyAlignment="true" applyProtection="true">
      <alignment horizontal="right" vertical="bottom" textRotation="0" wrapText="false" indent="0" shrinkToFit="false"/>
      <protection locked="false" hidden="false"/>
    </xf>
    <xf numFmtId="169" fontId="7" fillId="0" borderId="0" xfId="0" applyFont="true" applyBorder="false" applyAlignment="true" applyProtection="true">
      <alignment horizontal="center" vertical="bottom" textRotation="0" wrapText="false" indent="0" shrinkToFit="false"/>
      <protection locked="false" hidden="false"/>
    </xf>
    <xf numFmtId="166" fontId="14" fillId="0" borderId="0" xfId="0" applyFont="true" applyBorder="false" applyAlignment="true" applyProtection="false">
      <alignment horizontal="center" vertical="bottom" textRotation="0" wrapText="true" indent="0" shrinkToFit="false"/>
      <protection locked="true" hidden="false"/>
    </xf>
    <xf numFmtId="164" fontId="14" fillId="0" borderId="0" xfId="0" applyFont="true" applyBorder="false" applyAlignment="true" applyProtection="false">
      <alignment horizontal="right" vertical="bottom" textRotation="0" wrapText="true" indent="0" shrinkToFit="false"/>
      <protection locked="true" hidden="false"/>
    </xf>
    <xf numFmtId="166" fontId="4" fillId="0" borderId="0" xfId="0" applyFont="true" applyBorder="false" applyAlignment="true" applyProtection="true">
      <alignment horizontal="right" vertical="bottom" textRotation="0" wrapText="false" indent="0" shrinkToFit="false"/>
      <protection locked="false" hidden="false"/>
    </xf>
    <xf numFmtId="170" fontId="4" fillId="0" borderId="0" xfId="0" applyFont="true" applyBorder="false" applyAlignment="false" applyProtection="false">
      <alignment horizontal="general" vertical="bottom" textRotation="0" wrapText="false" indent="0" shrinkToFit="false"/>
      <protection locked="true" hidden="false"/>
    </xf>
    <xf numFmtId="169" fontId="4" fillId="0" borderId="0" xfId="0" applyFont="true" applyBorder="false" applyAlignment="true" applyProtection="false">
      <alignment horizontal="center" vertical="bottom" textRotation="0" wrapText="true" indent="0" shrinkToFit="false"/>
      <protection locked="true" hidden="false"/>
    </xf>
    <xf numFmtId="164" fontId="4" fillId="0" borderId="0" xfId="0" applyFont="true" applyBorder="false" applyAlignment="true" applyProtection="false">
      <alignment horizontal="general" vertical="top" textRotation="0" wrapText="true" indent="0" shrinkToFit="false"/>
      <protection locked="true" hidden="false"/>
    </xf>
    <xf numFmtId="164" fontId="4" fillId="0" borderId="0" xfId="0" applyFont="true" applyBorder="false" applyAlignment="true" applyProtection="true">
      <alignment horizontal="general" vertical="top" textRotation="0" wrapText="true" indent="0" shrinkToFit="false"/>
      <protection locked="false" hidden="false"/>
    </xf>
    <xf numFmtId="164" fontId="7" fillId="0" borderId="0" xfId="0" applyFont="true" applyBorder="false" applyAlignment="true" applyProtection="true">
      <alignment horizontal="general" vertical="top" textRotation="0" wrapText="true" indent="0" shrinkToFit="false"/>
      <protection locked="false" hidden="false"/>
    </xf>
    <xf numFmtId="169" fontId="4" fillId="0" borderId="0" xfId="0" applyFont="true" applyBorder="false" applyAlignment="true" applyProtection="false">
      <alignment horizontal="center" vertical="top" textRotation="0" wrapText="true" indent="0" shrinkToFit="false"/>
      <protection locked="true" hidden="false"/>
    </xf>
    <xf numFmtId="166" fontId="4" fillId="0" borderId="0" xfId="0" applyFont="true" applyBorder="false" applyAlignment="true" applyProtection="false">
      <alignment horizontal="general" vertical="top" textRotation="0" wrapText="true" indent="0" shrinkToFit="false"/>
      <protection locked="true" hidden="false"/>
    </xf>
    <xf numFmtId="166" fontId="4" fillId="0" borderId="0" xfId="17" applyFont="true" applyBorder="true" applyAlignment="true" applyProtection="true">
      <alignment horizontal="right" vertical="top" textRotation="0" wrapText="true" indent="0" shrinkToFit="false"/>
      <protection locked="true" hidden="false"/>
    </xf>
    <xf numFmtId="170" fontId="4" fillId="0" borderId="0" xfId="0" applyFont="true" applyBorder="false" applyAlignment="true" applyProtection="false">
      <alignment horizontal="center" vertical="top" textRotation="0" wrapText="true" indent="0" shrinkToFit="false"/>
      <protection locked="true" hidden="false"/>
    </xf>
    <xf numFmtId="170" fontId="7" fillId="0" borderId="0" xfId="0" applyFont="true" applyBorder="false" applyAlignment="true" applyProtection="false">
      <alignment horizontal="general" vertical="top" textRotation="0" wrapText="true" indent="0" shrinkToFit="false"/>
      <protection locked="true" hidden="false"/>
    </xf>
    <xf numFmtId="170" fontId="4" fillId="0" borderId="0" xfId="0" applyFont="true" applyBorder="false" applyAlignment="true" applyProtection="false">
      <alignment horizontal="center" vertical="bottom" textRotation="0" wrapText="false" indent="0" shrinkToFit="false"/>
      <protection locked="true" hidden="false"/>
    </xf>
    <xf numFmtId="166" fontId="4" fillId="0" borderId="7" xfId="0" applyFont="true" applyBorder="true" applyAlignment="true" applyProtection="false">
      <alignment horizontal="center" vertical="bottom" textRotation="0" wrapText="false" indent="0" shrinkToFit="false"/>
      <protection locked="true" hidden="false"/>
    </xf>
    <xf numFmtId="166" fontId="4" fillId="0" borderId="7" xfId="0" applyFont="true" applyBorder="true" applyAlignment="false" applyProtection="false">
      <alignment horizontal="general" vertical="bottom" textRotation="0" wrapText="false" indent="0" shrinkToFit="false"/>
      <protection locked="true" hidden="false"/>
    </xf>
    <xf numFmtId="172" fontId="4" fillId="0" borderId="0" xfId="0" applyFont="true" applyBorder="false" applyAlignment="true" applyProtection="false">
      <alignment horizontal="center" vertical="bottom" textRotation="0" wrapText="false" indent="0" shrinkToFit="false"/>
      <protection locked="true" hidden="false"/>
    </xf>
    <xf numFmtId="166" fontId="4" fillId="0" borderId="0" xfId="0" applyFont="true" applyBorder="false" applyAlignment="true" applyProtection="false">
      <alignment horizontal="right" vertical="bottom" textRotation="0" wrapText="false" indent="0" shrinkToFit="false"/>
      <protection locked="true" hidden="false"/>
    </xf>
    <xf numFmtId="172" fontId="7" fillId="0" borderId="0" xfId="0" applyFont="true" applyBorder="true" applyAlignment="true" applyProtection="false">
      <alignment horizontal="center" vertical="bottom" textRotation="0" wrapText="false" indent="0" shrinkToFit="false"/>
      <protection locked="true" hidden="false"/>
    </xf>
    <xf numFmtId="171" fontId="7" fillId="0" borderId="0" xfId="0" applyFont="true" applyBorder="false" applyAlignment="true" applyProtection="false">
      <alignment horizontal="center" vertical="bottom" textRotation="0" wrapText="false" indent="0" shrinkToFit="false"/>
      <protection locked="true" hidden="false"/>
    </xf>
    <xf numFmtId="166" fontId="7" fillId="0" borderId="0" xfId="17" applyFont="true" applyBorder="true" applyAlignment="true" applyProtection="true">
      <alignment horizontal="right" vertical="bottom" textRotation="0" wrapText="false" indent="0" shrinkToFit="false"/>
      <protection locked="true" hidden="false"/>
    </xf>
    <xf numFmtId="172" fontId="4" fillId="0" borderId="0" xfId="0" applyFont="tru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true" applyProtection="false">
      <alignment horizontal="right" vertical="bottom" textRotation="0" wrapText="false" indent="0" shrinkToFit="false"/>
      <protection locked="true" hidden="false"/>
    </xf>
    <xf numFmtId="164" fontId="14" fillId="0" borderId="0" xfId="0" applyFont="true" applyBorder="false" applyAlignment="true" applyProtection="false">
      <alignment horizontal="right" vertical="bottom" textRotation="0" wrapText="false" indent="0" shrinkToFit="false"/>
      <protection locked="true" hidden="false"/>
    </xf>
    <xf numFmtId="170" fontId="14" fillId="10" borderId="0" xfId="0" applyFont="true" applyBorder="false" applyAlignment="true" applyProtection="false">
      <alignment horizontal="right" vertical="bottom" textRotation="0" wrapText="false" indent="0" shrinkToFit="false"/>
      <protection locked="true" hidden="false"/>
    </xf>
    <xf numFmtId="166" fontId="14" fillId="10" borderId="0" xfId="0" applyFont="true" applyBorder="false" applyAlignment="true" applyProtection="false">
      <alignment horizontal="right" vertical="bottom" textRotation="0" wrapText="false" indent="0" shrinkToFit="false"/>
      <protection locked="true" hidden="false"/>
    </xf>
    <xf numFmtId="166" fontId="7" fillId="10" borderId="0" xfId="0" applyFont="true" applyBorder="false" applyAlignment="false" applyProtection="false">
      <alignment horizontal="general" vertical="bottom" textRotation="0" wrapText="false" indent="0" shrinkToFit="false"/>
      <protection locked="true" hidden="false"/>
    </xf>
    <xf numFmtId="166" fontId="7" fillId="10" borderId="0" xfId="0" applyFont="true" applyBorder="false" applyAlignment="true" applyProtection="false">
      <alignment horizontal="right" vertical="bottom" textRotation="0" wrapText="false" indent="0" shrinkToFit="false"/>
      <protection locked="true" hidden="false"/>
    </xf>
    <xf numFmtId="166" fontId="7" fillId="10" borderId="0" xfId="0" applyFont="true" applyBorder="true" applyAlignment="true" applyProtection="false">
      <alignment horizontal="right" vertical="bottom" textRotation="0" wrapText="false" indent="0" shrinkToFit="false"/>
      <protection locked="true" hidden="false"/>
    </xf>
    <xf numFmtId="166" fontId="7" fillId="10" borderId="11" xfId="0" applyFont="true" applyBorder="true" applyAlignment="true" applyProtection="false">
      <alignment horizontal="right" vertical="bottom" textRotation="0" wrapText="false" indent="0" shrinkToFit="false"/>
      <protection locked="true" hidden="false"/>
    </xf>
    <xf numFmtId="166" fontId="7" fillId="10" borderId="0" xfId="0" applyFont="true" applyBorder="false" applyAlignment="true" applyProtection="false">
      <alignment horizontal="center" vertical="bottom" textRotation="0" wrapText="false" indent="0" shrinkToFit="false"/>
      <protection locked="true" hidden="false"/>
    </xf>
    <xf numFmtId="166" fontId="4" fillId="10" borderId="0" xfId="0" applyFont="true" applyBorder="false" applyAlignment="true" applyProtection="false">
      <alignment horizontal="center" vertical="bottom" textRotation="0" wrapText="false" indent="0" shrinkToFit="false"/>
      <protection locked="true" hidden="false"/>
    </xf>
    <xf numFmtId="166" fontId="4" fillId="5" borderId="12" xfId="0" applyFont="true" applyBorder="true" applyAlignment="false" applyProtection="false">
      <alignment horizontal="general" vertical="bottom" textRotation="0" wrapText="false" indent="0" shrinkToFit="false"/>
      <protection locked="true" hidden="false"/>
    </xf>
    <xf numFmtId="164" fontId="15" fillId="0" borderId="0" xfId="0" applyFont="true" applyBorder="true" applyAlignment="true" applyProtection="false">
      <alignment horizontal="center" vertical="bottom" textRotation="0" wrapText="false" indent="0" shrinkToFit="false"/>
      <protection locked="true" hidden="false"/>
    </xf>
    <xf numFmtId="164" fontId="16" fillId="0" borderId="0" xfId="0" applyFont="true" applyBorder="true" applyAlignment="true" applyProtection="false">
      <alignment horizontal="center" vertical="bottom" textRotation="0" wrapText="false" indent="0" shrinkToFit="false"/>
      <protection locked="true" hidden="false"/>
    </xf>
    <xf numFmtId="164" fontId="7" fillId="0" borderId="0" xfId="0" applyFont="true" applyBorder="false" applyAlignment="true" applyProtection="true">
      <alignment horizontal="center" vertical="bottom" textRotation="0" wrapText="false" indent="0" shrinkToFit="false"/>
      <protection locked="false" hidden="false"/>
    </xf>
    <xf numFmtId="164" fontId="0" fillId="0" borderId="2" xfId="0" applyFont="true" applyBorder="true" applyAlignment="false" applyProtection="false">
      <alignment horizontal="general" vertical="bottom" textRotation="0" wrapText="false" indent="0" shrinkToFit="false"/>
      <protection locked="true" hidden="false"/>
    </xf>
    <xf numFmtId="166" fontId="0" fillId="0" borderId="3" xfId="0" applyFont="false" applyBorder="true" applyAlignment="false" applyProtection="false">
      <alignment horizontal="general" vertical="bottom" textRotation="0" wrapText="false" indent="0" shrinkToFit="false"/>
      <protection locked="true" hidden="false"/>
    </xf>
    <xf numFmtId="164" fontId="0" fillId="0" borderId="3" xfId="0" applyFont="false" applyBorder="true" applyAlignment="false" applyProtection="false">
      <alignment horizontal="general" vertical="bottom" textRotation="0" wrapText="false" indent="0" shrinkToFit="false"/>
      <protection locked="true" hidden="false"/>
    </xf>
    <xf numFmtId="164" fontId="0" fillId="0" borderId="4" xfId="0" applyFont="false" applyBorder="true" applyAlignment="false" applyProtection="false">
      <alignment horizontal="general" vertical="bottom" textRotation="0" wrapText="false" indent="0" shrinkToFit="false"/>
      <protection locked="true" hidden="false"/>
    </xf>
    <xf numFmtId="166" fontId="7" fillId="0" borderId="0" xfId="0" applyFont="true" applyBorder="true" applyAlignment="true" applyProtection="false">
      <alignment horizontal="center" vertical="bottom" textRotation="0" wrapText="false" indent="0" shrinkToFit="false"/>
      <protection locked="true" hidden="false"/>
    </xf>
    <xf numFmtId="164" fontId="0" fillId="0" borderId="5" xfId="0" applyFont="true" applyBorder="true" applyAlignment="false" applyProtection="false">
      <alignment horizontal="general" vertical="bottom" textRotation="0" wrapText="false" indent="0" shrinkToFit="false"/>
      <protection locked="true" hidden="false"/>
    </xf>
    <xf numFmtId="166" fontId="0" fillId="4" borderId="0" xfId="0" applyFont="false" applyBorder="true" applyAlignment="false" applyProtection="false">
      <alignment horizontal="general" vertical="bottom" textRotation="0" wrapText="false" indent="0" shrinkToFit="false"/>
      <protection locked="true" hidden="false"/>
    </xf>
    <xf numFmtId="166" fontId="0"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0" fillId="0" borderId="6" xfId="0" applyFont="false" applyBorder="true" applyAlignment="false" applyProtection="false">
      <alignment horizontal="general" vertical="bottom" textRotation="0" wrapText="false" indent="0" shrinkToFit="false"/>
      <protection locked="true" hidden="false"/>
    </xf>
    <xf numFmtId="166" fontId="0" fillId="0" borderId="0" xfId="0" applyFont="false" applyBorder="true" applyAlignment="false" applyProtection="false">
      <alignment horizontal="general" vertical="bottom" textRotation="0" wrapText="false" indent="0" shrinkToFit="false"/>
      <protection locked="true" hidden="false"/>
    </xf>
    <xf numFmtId="166" fontId="0" fillId="0" borderId="1" xfId="0" applyFont="false" applyBorder="true" applyAlignment="false" applyProtection="false">
      <alignment horizontal="general" vertical="bottom" textRotation="0" wrapText="false" indent="0" shrinkToFit="false"/>
      <protection locked="true" hidden="false"/>
    </xf>
    <xf numFmtId="164" fontId="0" fillId="0" borderId="1" xfId="0" applyFont="false" applyBorder="true" applyAlignment="false" applyProtection="false">
      <alignment horizontal="general" vertical="bottom" textRotation="0" wrapText="false" indent="0" shrinkToFit="false"/>
      <protection locked="true" hidden="false"/>
    </xf>
    <xf numFmtId="164" fontId="0" fillId="0" borderId="7" xfId="0" applyFont="false" applyBorder="true" applyAlignment="false" applyProtection="false">
      <alignment horizontal="general" vertical="bottom" textRotation="0" wrapText="false" indent="0" shrinkToFit="false"/>
      <protection locked="true" hidden="false"/>
    </xf>
    <xf numFmtId="166" fontId="0" fillId="0" borderId="7" xfId="0" applyFont="false" applyBorder="true" applyAlignment="false" applyProtection="false">
      <alignment horizontal="general" vertical="bottom" textRotation="0" wrapText="false" indent="0" shrinkToFit="false"/>
      <protection locked="true" hidden="false"/>
    </xf>
    <xf numFmtId="164" fontId="0" fillId="0" borderId="8" xfId="0" applyFont="false" applyBorder="true" applyAlignment="false" applyProtection="false">
      <alignment horizontal="general" vertical="bottom" textRotation="0" wrapText="false" indent="0" shrinkToFit="false"/>
      <protection locked="true" hidden="false"/>
    </xf>
    <xf numFmtId="164" fontId="0" fillId="0" borderId="9" xfId="0" applyFont="false" applyBorder="true" applyAlignment="false" applyProtection="false">
      <alignment horizontal="general" vertical="bottom" textRotation="0" wrapText="false" indent="0" shrinkToFit="false"/>
      <protection locked="true" hidden="false"/>
    </xf>
    <xf numFmtId="164" fontId="0" fillId="0" borderId="10" xfId="0" applyFont="false" applyBorder="true" applyAlignment="false" applyProtection="false">
      <alignment horizontal="general" vertical="bottom" textRotation="0" wrapText="false" indent="0" shrinkToFit="false"/>
      <protection locked="true" hidden="false"/>
    </xf>
    <xf numFmtId="166" fontId="0" fillId="9"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true" applyProtection="false">
      <alignment horizontal="general" vertical="top" textRotation="0" wrapText="false" indent="0" shrinkToFit="false"/>
      <protection locked="true" hidden="false"/>
    </xf>
    <xf numFmtId="166" fontId="4" fillId="0" borderId="0" xfId="0" applyFont="true" applyBorder="false" applyAlignment="true" applyProtection="true">
      <alignment horizontal="general" vertical="top" textRotation="0" wrapText="false" indent="0" shrinkToFit="false"/>
      <protection locked="false" hidden="false"/>
    </xf>
    <xf numFmtId="166"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false" applyProtection="false">
      <alignment horizontal="general" vertical="bottom" textRotation="0" wrapText="false" indent="0" shrinkToFit="false"/>
      <protection locked="true" hidden="false"/>
    </xf>
    <xf numFmtId="164" fontId="7" fillId="5" borderId="0" xfId="0" applyFont="true" applyBorder="false" applyAlignment="true" applyProtection="false">
      <alignment horizontal="general" vertical="top" textRotation="0" wrapText="false" indent="0" shrinkToFit="false"/>
      <protection locked="true" hidden="false"/>
    </xf>
    <xf numFmtId="166" fontId="7" fillId="5" borderId="0" xfId="0" applyFont="true" applyBorder="false" applyAlignment="true" applyProtection="false">
      <alignment horizontal="general" vertical="top" textRotation="0" wrapText="false" indent="0" shrinkToFit="false"/>
      <protection locked="true" hidden="false"/>
    </xf>
    <xf numFmtId="166" fontId="0" fillId="5" borderId="0" xfId="0" applyFont="false" applyBorder="false" applyAlignment="false" applyProtection="false">
      <alignment horizontal="general" vertical="bottom" textRotation="0" wrapText="false" indent="0" shrinkToFit="false"/>
      <protection locked="true" hidden="false"/>
    </xf>
    <xf numFmtId="166" fontId="4" fillId="0" borderId="0" xfId="0" applyFont="true" applyBorder="false" applyAlignment="false" applyProtection="true">
      <alignment horizontal="general" vertical="bottom" textRotation="0" wrapText="false" indent="0" shrinkToFit="false"/>
      <protection locked="false" hidden="false"/>
    </xf>
    <xf numFmtId="166" fontId="4" fillId="5" borderId="1" xfId="0" applyFont="true" applyBorder="true" applyAlignment="false" applyProtection="true">
      <alignment horizontal="general" vertical="bottom" textRotation="0" wrapText="false" indent="0" shrinkToFit="false"/>
      <protection locked="false" hidden="false"/>
    </xf>
    <xf numFmtId="166" fontId="7" fillId="0" borderId="0" xfId="0" applyFont="true" applyBorder="false" applyAlignment="false" applyProtection="true">
      <alignment horizontal="general" vertical="bottom" textRotation="0" wrapText="false" indent="0" shrinkToFit="false"/>
      <protection locked="false" hidden="false"/>
    </xf>
    <xf numFmtId="166" fontId="7" fillId="5" borderId="0" xfId="0" applyFont="true" applyBorder="false" applyAlignment="false" applyProtection="true">
      <alignment horizontal="general" vertical="bottom" textRotation="0" wrapText="false" indent="0" shrinkToFit="false"/>
      <protection locked="false" hidden="false"/>
    </xf>
    <xf numFmtId="164" fontId="7" fillId="0" borderId="0" xfId="0" applyFont="true" applyBorder="false" applyAlignment="false" applyProtection="true">
      <alignment horizontal="general" vertical="bottom" textRotation="0" wrapText="false" indent="0" shrinkToFit="false"/>
      <protection locked="false" hidden="false"/>
    </xf>
    <xf numFmtId="166" fontId="7" fillId="0" borderId="1" xfId="0" applyFont="true" applyBorder="true" applyAlignment="false" applyProtection="true">
      <alignment horizontal="general" vertical="bottom" textRotation="0" wrapText="false" indent="0" shrinkToFit="false"/>
      <protection locked="false" hidden="false"/>
    </xf>
    <xf numFmtId="166" fontId="4" fillId="0" borderId="1" xfId="0" applyFont="true" applyBorder="true" applyAlignment="false" applyProtection="true">
      <alignment horizontal="general" vertical="bottom" textRotation="0" wrapText="false" indent="0" shrinkToFit="false"/>
      <protection locked="false" hidden="false"/>
    </xf>
    <xf numFmtId="166" fontId="13" fillId="0" borderId="0" xfId="0" applyFont="true" applyBorder="false" applyAlignment="false" applyProtection="false">
      <alignment horizontal="general" vertical="bottom" textRotation="0" wrapText="false" indent="0" shrinkToFit="false"/>
      <protection locked="true" hidden="false"/>
    </xf>
    <xf numFmtId="166" fontId="4" fillId="0" borderId="0" xfId="0" applyFont="true" applyBorder="false" applyAlignment="true" applyProtection="false">
      <alignment horizontal="general" vertical="top" textRotation="0" wrapText="false" indent="0" shrinkToFit="false"/>
      <protection locked="true" hidden="false"/>
    </xf>
    <xf numFmtId="166" fontId="0" fillId="0" borderId="0" xfId="0" applyFont="false" applyBorder="false" applyAlignment="true" applyProtection="false">
      <alignment horizontal="general" vertical="top" textRotation="0" wrapText="false" indent="0" shrinkToFit="false"/>
      <protection locked="true" hidden="false"/>
    </xf>
    <xf numFmtId="164" fontId="7" fillId="0" borderId="0" xfId="0" applyFont="true" applyBorder="false" applyAlignment="true" applyProtection="true">
      <alignment horizontal="general" vertical="top" textRotation="0" wrapText="false" indent="0" shrinkToFit="false"/>
      <protection locked="false" hidden="false"/>
    </xf>
    <xf numFmtId="166" fontId="7" fillId="0" borderId="0" xfId="0" applyFont="true" applyBorder="false" applyAlignment="true" applyProtection="true">
      <alignment horizontal="general" vertical="top" textRotation="0" wrapText="false" indent="0" shrinkToFit="false"/>
      <protection locked="false" hidden="false"/>
    </xf>
    <xf numFmtId="164" fontId="7" fillId="5" borderId="0" xfId="0" applyFont="true" applyBorder="false" applyAlignment="true" applyProtection="true">
      <alignment horizontal="general" vertical="top" textRotation="0" wrapText="false" indent="0" shrinkToFit="false"/>
      <protection locked="false" hidden="false"/>
    </xf>
    <xf numFmtId="164" fontId="17" fillId="0" borderId="0" xfId="0" applyFont="true" applyBorder="false" applyAlignment="false" applyProtection="true">
      <alignment horizontal="general" vertical="bottom" textRotation="0" wrapText="false" indent="0" shrinkToFit="false"/>
      <protection locked="false" hidden="false"/>
    </xf>
    <xf numFmtId="166" fontId="7" fillId="0" borderId="0" xfId="0" applyFont="true" applyBorder="false" applyAlignment="true" applyProtection="true">
      <alignment horizontal="right" vertical="bottom" textRotation="0" wrapText="false" indent="0" shrinkToFit="false"/>
      <protection locked="false" hidden="false"/>
    </xf>
    <xf numFmtId="171" fontId="4" fillId="0" borderId="0" xfId="0" applyFont="true" applyBorder="false" applyAlignment="true" applyProtection="false">
      <alignment horizontal="center" vertical="bottom" textRotation="0" wrapText="false" indent="0" shrinkToFit="false"/>
      <protection locked="true" hidden="false"/>
    </xf>
    <xf numFmtId="169" fontId="4" fillId="0" borderId="0" xfId="0" applyFont="true" applyBorder="false" applyAlignment="false" applyProtection="false">
      <alignment horizontal="general" vertical="bottom" textRotation="0" wrapText="false" indent="0" shrinkToFit="false"/>
      <protection locked="true" hidden="false"/>
    </xf>
    <xf numFmtId="171" fontId="4" fillId="0" borderId="0" xfId="0" applyFont="true" applyBorder="false" applyAlignment="true" applyProtection="false">
      <alignment horizontal="center" vertical="bottom" textRotation="0" wrapText="true" indent="0" shrinkToFit="false"/>
      <protection locked="true" hidden="false"/>
    </xf>
    <xf numFmtId="169" fontId="4" fillId="0" borderId="0" xfId="0" applyFont="true" applyBorder="false" applyAlignment="true" applyProtection="false">
      <alignment horizontal="center" vertical="bottom" textRotation="0" wrapText="false" indent="0" shrinkToFit="false"/>
      <protection locked="true" hidden="false"/>
    </xf>
    <xf numFmtId="169" fontId="4" fillId="0" borderId="0" xfId="0" applyFont="true" applyBorder="false" applyAlignment="true" applyProtection="false">
      <alignment horizontal="center" vertical="bottom" textRotation="0" wrapText="true" indent="0" shrinkToFit="false"/>
      <protection locked="true" hidden="false"/>
    </xf>
    <xf numFmtId="164" fontId="4" fillId="0" borderId="0" xfId="0" applyFont="true" applyBorder="false" applyAlignment="true" applyProtection="false">
      <alignment horizontal="center" vertical="bottom" textRotation="0" wrapText="false" indent="0" shrinkToFit="false"/>
      <protection locked="true" hidden="false"/>
    </xf>
    <xf numFmtId="164" fontId="4" fillId="0" borderId="0" xfId="0" applyFont="true" applyBorder="false" applyAlignment="true" applyProtection="true">
      <alignment horizontal="general" vertical="top" textRotation="0" wrapText="false" indent="0" shrinkToFit="false"/>
      <protection locked="false" hidden="false"/>
    </xf>
    <xf numFmtId="166" fontId="4" fillId="0" borderId="0" xfId="0" applyFont="true" applyBorder="false" applyAlignment="true" applyProtection="true">
      <alignment horizontal="general" vertical="top" textRotation="0" wrapText="false" indent="0" shrinkToFit="false"/>
      <protection locked="false" hidden="false"/>
    </xf>
    <xf numFmtId="164" fontId="4" fillId="5" borderId="0" xfId="0" applyFont="true" applyBorder="false" applyAlignment="true" applyProtection="true">
      <alignment horizontal="general" vertical="top" textRotation="0" wrapText="false" indent="0" shrinkToFit="false"/>
      <protection locked="false" hidden="false"/>
    </xf>
    <xf numFmtId="166" fontId="4" fillId="5" borderId="1" xfId="0" applyFont="true" applyBorder="true" applyAlignment="true" applyProtection="true">
      <alignment horizontal="general" vertical="top" textRotation="0" wrapText="false" indent="0" shrinkToFit="false"/>
      <protection locked="false" hidden="false"/>
    </xf>
    <xf numFmtId="166" fontId="7" fillId="0" borderId="0" xfId="0" applyFont="true" applyBorder="false" applyAlignment="true" applyProtection="true">
      <alignment horizontal="right" vertical="top" textRotation="0" wrapText="false" indent="0" shrinkToFit="false"/>
      <protection locked="false" hidden="false"/>
    </xf>
    <xf numFmtId="166" fontId="4" fillId="5" borderId="1" xfId="0" applyFont="true" applyBorder="true" applyAlignment="true" applyProtection="false">
      <alignment horizontal="general" vertical="top" textRotation="0" wrapText="false" indent="0" shrinkToFit="false"/>
      <protection locked="true" hidden="false"/>
    </xf>
    <xf numFmtId="164" fontId="4" fillId="0" borderId="0" xfId="0" applyFont="true" applyBorder="false" applyAlignment="true" applyProtection="false">
      <alignment horizontal="general" vertical="top" textRotation="0" wrapText="false" indent="0" shrinkToFit="false"/>
      <protection locked="true" hidden="false"/>
    </xf>
    <xf numFmtId="166" fontId="7" fillId="0" borderId="0" xfId="0" applyFont="true" applyBorder="false" applyAlignment="true" applyProtection="false">
      <alignment horizontal="general" vertical="top" textRotation="0" wrapText="false" indent="0" shrinkToFit="false"/>
      <protection locked="true" hidden="false"/>
    </xf>
    <xf numFmtId="166" fontId="4" fillId="0" borderId="0" xfId="0" applyFont="true" applyBorder="true" applyAlignment="true" applyProtection="false">
      <alignment horizontal="general" vertical="top" textRotation="0" wrapText="false" indent="0" shrinkToFit="false"/>
      <protection locked="true" hidden="false"/>
    </xf>
    <xf numFmtId="173" fontId="4" fillId="0" borderId="0" xfId="0" applyFont="true" applyBorder="false" applyAlignment="true" applyProtection="false">
      <alignment horizontal="center" vertical="bottom" textRotation="0" wrapText="false" indent="0" shrinkToFit="false"/>
      <protection locked="true" hidden="false"/>
    </xf>
    <xf numFmtId="166" fontId="4" fillId="0" borderId="0" xfId="0" applyFont="true" applyBorder="false" applyAlignment="true" applyProtection="false">
      <alignment horizontal="center" vertical="bottom" textRotation="0" wrapText="true" indent="0" shrinkToFit="false"/>
      <protection locked="true" hidden="false"/>
    </xf>
    <xf numFmtId="166" fontId="7" fillId="5" borderId="1" xfId="0" applyFont="true" applyBorder="true" applyAlignment="true" applyProtection="false">
      <alignment horizontal="general" vertical="top"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6" fontId="7" fillId="0" borderId="18" xfId="0" applyFont="true" applyBorder="true" applyAlignment="false" applyProtection="false">
      <alignment horizontal="general" vertical="bottom" textRotation="0" wrapText="false" indent="0" shrinkToFit="false"/>
      <protection locked="true" hidden="false"/>
    </xf>
    <xf numFmtId="164" fontId="4" fillId="0" borderId="11" xfId="0" applyFont="true" applyBorder="true" applyAlignment="false" applyProtection="false">
      <alignment horizontal="general"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FF0000"/>
      <rgbColor rgb="FF00E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BFEFEF"/>
      <rgbColor rgb="FFCCFFCC"/>
      <rgbColor rgb="FFEFEFBF"/>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_rels/sheet2.xml.rels><?xml version="1.0" encoding="UTF-8"?>
<Relationships xmlns="http://schemas.openxmlformats.org/package/2006/relationships"><Relationship Id="rId1" Type="http://schemas.openxmlformats.org/officeDocument/2006/relationships/comments" Target="../comments2.xml"/><Relationship Id="rId2" Type="http://schemas.openxmlformats.org/officeDocument/2006/relationships/vmlDrawing" Target="../drawings/vmlDrawing2.vml"/>
</Relationships>
</file>

<file path=xl/worksheets/_rels/sheet3.xml.rels><?xml version="1.0" encoding="UTF-8"?>
<Relationships xmlns="http://schemas.openxmlformats.org/package/2006/relationships"><Relationship Id="rId1" Type="http://schemas.openxmlformats.org/officeDocument/2006/relationships/comments" Target="../comments3.xml"/><Relationship Id="rId2" Type="http://schemas.openxmlformats.org/officeDocument/2006/relationships/vmlDrawing" Target="../drawings/vmlDrawing3.vml"/>
</Relationships>
</file>

<file path=xl/worksheets/_rels/sheet4.xml.rels><?xml version="1.0" encoding="UTF-8"?>
<Relationships xmlns="http://schemas.openxmlformats.org/package/2006/relationships"><Relationship Id="rId1" Type="http://schemas.openxmlformats.org/officeDocument/2006/relationships/comments" Target="../comments4.xml"/><Relationship Id="rId2" Type="http://schemas.openxmlformats.org/officeDocument/2006/relationships/vmlDrawing" Target="../drawings/vmlDrawing4.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136"/>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20.5625" defaultRowHeight="15" customHeight="true" zeroHeight="false" outlineLevelRow="0" outlineLevelCol="0"/>
  <cols>
    <col collapsed="false" customWidth="true" hidden="false" outlineLevel="0" max="1" min="1" style="1" width="57.41"/>
    <col collapsed="false" customWidth="true" hidden="false" outlineLevel="0" max="2" min="2" style="1" width="23.14"/>
    <col collapsed="false" customWidth="true" hidden="true" outlineLevel="0" max="3" min="3" style="1" width="10.28"/>
    <col collapsed="false" customWidth="false" hidden="false" outlineLevel="0" max="4" min="4" style="2" width="20.56"/>
    <col collapsed="false" customWidth="true" hidden="false" outlineLevel="0" max="5" min="5" style="1" width="21.13"/>
    <col collapsed="false" customWidth="false" hidden="true" outlineLevel="0" max="11" min="6" style="1" width="20.56"/>
    <col collapsed="false" customWidth="true" hidden="false" outlineLevel="0" max="12" min="12" style="1" width="24.85"/>
    <col collapsed="false" customWidth="false" hidden="true" outlineLevel="0" max="13" min="13" style="3" width="20.56"/>
    <col collapsed="false" customWidth="true" hidden="true" outlineLevel="0" max="14" min="14" style="4" width="21.13"/>
    <col collapsed="false" customWidth="false" hidden="true" outlineLevel="0" max="16" min="15" style="4" width="20.56"/>
    <col collapsed="false" customWidth="false" hidden="false" outlineLevel="0" max="18" min="17" style="1" width="20.56"/>
    <col collapsed="false" customWidth="true" hidden="false" outlineLevel="0" max="19" min="19" style="1" width="46.56"/>
    <col collapsed="false" customWidth="true" hidden="false" outlineLevel="0" max="20" min="20" style="1" width="12.85"/>
    <col collapsed="false" customWidth="true" hidden="false" outlineLevel="0" max="21" min="21" style="1" width="26.84"/>
    <col collapsed="false" customWidth="false" hidden="false" outlineLevel="0" max="257" min="22" style="1" width="20.56"/>
  </cols>
  <sheetData>
    <row r="1" customFormat="false" ht="18" hidden="false" customHeight="false" outlineLevel="0" collapsed="false">
      <c r="A1" s="5" t="s">
        <v>0</v>
      </c>
      <c r="B1" s="6"/>
      <c r="C1" s="6"/>
    </row>
    <row r="2" customFormat="false" ht="18" hidden="false" customHeight="false" outlineLevel="0" collapsed="false">
      <c r="A2" s="7" t="s">
        <v>1</v>
      </c>
      <c r="B2" s="8" t="n">
        <v>36999</v>
      </c>
      <c r="C2" s="8"/>
    </row>
    <row r="3" customFormat="false" ht="18" hidden="false" customHeight="false" outlineLevel="0" collapsed="false">
      <c r="A3" s="8"/>
      <c r="B3" s="8"/>
      <c r="C3" s="8"/>
    </row>
    <row r="4" customFormat="false" ht="15.75" hidden="false" customHeight="false" outlineLevel="0" collapsed="false">
      <c r="A4" s="9"/>
      <c r="B4" s="9"/>
      <c r="C4" s="9"/>
      <c r="D4" s="10"/>
      <c r="E4" s="9"/>
      <c r="F4" s="11" t="s">
        <v>2</v>
      </c>
      <c r="G4" s="11"/>
      <c r="H4" s="11"/>
      <c r="I4" s="11" t="s">
        <v>3</v>
      </c>
      <c r="J4" s="11"/>
      <c r="K4" s="11"/>
      <c r="L4" s="12" t="s">
        <v>4</v>
      </c>
      <c r="M4" s="13"/>
      <c r="N4" s="14" t="s">
        <v>3</v>
      </c>
      <c r="O4" s="14"/>
      <c r="P4" s="14"/>
      <c r="Q4" s="9"/>
      <c r="R4" s="9"/>
      <c r="S4" s="9"/>
      <c r="T4" s="15"/>
      <c r="U4" s="16"/>
      <c r="V4" s="9"/>
      <c r="W4" s="9"/>
      <c r="X4" s="9"/>
      <c r="Y4" s="9"/>
      <c r="Z4" s="9"/>
      <c r="AA4" s="9"/>
      <c r="AB4" s="9"/>
      <c r="AC4" s="9"/>
      <c r="AD4" s="9"/>
      <c r="AE4" s="9"/>
      <c r="AF4" s="9"/>
      <c r="AG4" s="9"/>
      <c r="AH4" s="9"/>
      <c r="AI4" s="9"/>
      <c r="AJ4" s="9"/>
      <c r="AK4" s="9"/>
      <c r="AL4" s="9"/>
      <c r="AM4" s="9"/>
      <c r="AN4" s="9"/>
      <c r="AO4" s="9"/>
      <c r="AP4" s="9"/>
      <c r="AQ4" s="9"/>
      <c r="AR4" s="9"/>
      <c r="AS4" s="9"/>
      <c r="AT4" s="9"/>
      <c r="AU4" s="9"/>
      <c r="AV4" s="9"/>
      <c r="AW4" s="9"/>
      <c r="AX4" s="9"/>
      <c r="AY4" s="9"/>
      <c r="AZ4" s="9"/>
      <c r="BA4" s="9"/>
      <c r="BB4" s="9"/>
      <c r="BC4" s="9"/>
      <c r="BD4" s="9"/>
      <c r="BE4" s="9"/>
      <c r="BF4" s="9"/>
      <c r="BG4" s="9"/>
      <c r="BH4" s="9"/>
      <c r="BI4" s="9"/>
      <c r="BJ4" s="9"/>
      <c r="BK4" s="9"/>
      <c r="BL4" s="9"/>
      <c r="BM4" s="9"/>
      <c r="BN4" s="9"/>
      <c r="BO4" s="9"/>
      <c r="BP4" s="9"/>
      <c r="BQ4" s="9"/>
      <c r="BR4" s="9"/>
      <c r="BS4" s="9"/>
      <c r="BT4" s="9"/>
      <c r="BU4" s="9"/>
      <c r="BV4" s="9"/>
      <c r="BW4" s="9"/>
      <c r="BX4" s="9"/>
      <c r="BY4" s="9"/>
      <c r="BZ4" s="9"/>
      <c r="CA4" s="9"/>
      <c r="CB4" s="9"/>
      <c r="CC4" s="9"/>
      <c r="CD4" s="9"/>
      <c r="CE4" s="9"/>
      <c r="CF4" s="9"/>
      <c r="CG4" s="9"/>
      <c r="CH4" s="9"/>
      <c r="CI4" s="9"/>
      <c r="CJ4" s="9"/>
      <c r="CK4" s="9"/>
      <c r="CL4" s="9"/>
      <c r="CM4" s="9"/>
      <c r="CN4" s="9"/>
      <c r="CO4" s="9"/>
      <c r="CP4" s="9"/>
      <c r="CQ4" s="9"/>
      <c r="CR4" s="9"/>
      <c r="CS4" s="9"/>
      <c r="CT4" s="9"/>
      <c r="CU4" s="9"/>
      <c r="CV4" s="9"/>
      <c r="CW4" s="9"/>
      <c r="CX4" s="9"/>
      <c r="CY4" s="9"/>
      <c r="CZ4" s="9"/>
      <c r="DA4" s="9"/>
      <c r="DB4" s="9"/>
      <c r="DC4" s="9"/>
      <c r="DD4" s="9"/>
      <c r="DE4" s="9"/>
      <c r="DF4" s="9"/>
      <c r="DG4" s="9"/>
      <c r="DH4" s="9"/>
      <c r="DI4" s="9"/>
      <c r="DJ4" s="9"/>
      <c r="DK4" s="9"/>
      <c r="DL4" s="9"/>
      <c r="DM4" s="9"/>
      <c r="DN4" s="9"/>
      <c r="DO4" s="9"/>
      <c r="DP4" s="9"/>
      <c r="DQ4" s="9"/>
      <c r="DR4" s="9"/>
      <c r="DS4" s="9"/>
      <c r="DT4" s="9"/>
      <c r="DU4" s="9"/>
      <c r="DV4" s="9"/>
      <c r="DW4" s="9"/>
      <c r="DX4" s="9"/>
      <c r="DY4" s="9"/>
      <c r="DZ4" s="9"/>
      <c r="EA4" s="9"/>
      <c r="EB4" s="9"/>
      <c r="EC4" s="9"/>
      <c r="ED4" s="9"/>
      <c r="EE4" s="9"/>
      <c r="EF4" s="9"/>
      <c r="EG4" s="9"/>
      <c r="EH4" s="9"/>
      <c r="EI4" s="9"/>
      <c r="EJ4" s="9"/>
      <c r="EK4" s="9"/>
      <c r="EL4" s="9"/>
      <c r="EM4" s="9"/>
      <c r="EN4" s="9"/>
      <c r="EO4" s="9"/>
      <c r="EP4" s="9"/>
      <c r="EQ4" s="9"/>
      <c r="ER4" s="9"/>
      <c r="ES4" s="9"/>
      <c r="ET4" s="9"/>
      <c r="EU4" s="9"/>
      <c r="EV4" s="9"/>
      <c r="EW4" s="9"/>
      <c r="EX4" s="9"/>
      <c r="EY4" s="9"/>
      <c r="EZ4" s="9"/>
      <c r="FA4" s="9"/>
      <c r="FB4" s="9"/>
      <c r="FC4" s="9"/>
      <c r="FD4" s="9"/>
      <c r="FE4" s="9"/>
      <c r="FF4" s="9"/>
      <c r="FG4" s="9"/>
      <c r="FH4" s="9"/>
      <c r="FI4" s="9"/>
      <c r="FJ4" s="9"/>
      <c r="FK4" s="9"/>
      <c r="FL4" s="9"/>
      <c r="FM4" s="9"/>
      <c r="FN4" s="9"/>
      <c r="FO4" s="9"/>
      <c r="FP4" s="9"/>
      <c r="FQ4" s="9"/>
      <c r="FR4" s="9"/>
      <c r="FS4" s="9"/>
      <c r="FT4" s="9"/>
      <c r="FU4" s="9"/>
      <c r="FV4" s="9"/>
      <c r="FW4" s="9"/>
      <c r="FX4" s="9"/>
      <c r="FY4" s="9"/>
      <c r="FZ4" s="9"/>
      <c r="GA4" s="9"/>
      <c r="GB4" s="9"/>
      <c r="GC4" s="9"/>
      <c r="GD4" s="9"/>
      <c r="GE4" s="9"/>
      <c r="GF4" s="9"/>
      <c r="GG4" s="9"/>
      <c r="GH4" s="9"/>
      <c r="GI4" s="9"/>
      <c r="GJ4" s="9"/>
      <c r="GK4" s="9"/>
      <c r="GL4" s="9"/>
      <c r="GM4" s="9"/>
      <c r="GN4" s="9"/>
      <c r="GO4" s="9"/>
      <c r="GP4" s="9"/>
      <c r="GQ4" s="9"/>
      <c r="GR4" s="9"/>
      <c r="GS4" s="9"/>
      <c r="GT4" s="9"/>
      <c r="GU4" s="9"/>
      <c r="GV4" s="9"/>
      <c r="GW4" s="9"/>
      <c r="GX4" s="9"/>
      <c r="GY4" s="9"/>
      <c r="GZ4" s="9"/>
      <c r="HA4" s="9"/>
      <c r="HB4" s="9"/>
      <c r="HC4" s="9"/>
      <c r="HD4" s="9"/>
      <c r="HE4" s="9"/>
      <c r="HF4" s="9"/>
      <c r="HG4" s="9"/>
      <c r="HH4" s="9"/>
      <c r="HI4" s="9"/>
      <c r="HJ4" s="9"/>
      <c r="HK4" s="9"/>
      <c r="HL4" s="9"/>
      <c r="HM4" s="9"/>
      <c r="HN4" s="9"/>
      <c r="HO4" s="9"/>
      <c r="HP4" s="9"/>
      <c r="HQ4" s="9"/>
      <c r="HR4" s="9"/>
      <c r="HS4" s="9"/>
      <c r="HT4" s="9"/>
      <c r="HU4" s="9"/>
      <c r="HV4" s="9"/>
      <c r="HW4" s="9"/>
      <c r="HX4" s="9"/>
      <c r="HY4" s="9"/>
      <c r="HZ4" s="9"/>
      <c r="IA4" s="9"/>
      <c r="IB4" s="9"/>
      <c r="IC4" s="9"/>
      <c r="ID4" s="9"/>
      <c r="IE4" s="9"/>
      <c r="IF4" s="9"/>
      <c r="IG4" s="9"/>
      <c r="IH4" s="9"/>
      <c r="II4" s="9"/>
      <c r="IJ4" s="9"/>
      <c r="IK4" s="9"/>
      <c r="IL4" s="9"/>
      <c r="IM4" s="9"/>
      <c r="IN4" s="9"/>
      <c r="IO4" s="9"/>
      <c r="IP4" s="9"/>
      <c r="IQ4" s="9"/>
      <c r="IR4" s="9"/>
      <c r="IS4" s="9"/>
      <c r="IT4" s="9"/>
      <c r="IU4" s="9"/>
      <c r="IV4" s="9"/>
      <c r="IW4" s="9"/>
    </row>
    <row r="5" customFormat="false" ht="15.75" hidden="false" customHeight="false" outlineLevel="0" collapsed="false">
      <c r="A5" s="17"/>
      <c r="B5" s="17"/>
      <c r="C5" s="17"/>
      <c r="D5" s="18" t="s">
        <v>5</v>
      </c>
      <c r="E5" s="17" t="s">
        <v>6</v>
      </c>
      <c r="F5" s="17" t="s">
        <v>7</v>
      </c>
      <c r="G5" s="17" t="s">
        <v>8</v>
      </c>
      <c r="H5" s="17" t="s">
        <v>9</v>
      </c>
      <c r="I5" s="17" t="s">
        <v>7</v>
      </c>
      <c r="J5" s="17" t="s">
        <v>8</v>
      </c>
      <c r="K5" s="17" t="s">
        <v>9</v>
      </c>
      <c r="L5" s="12" t="s">
        <v>10</v>
      </c>
      <c r="M5" s="19" t="s">
        <v>11</v>
      </c>
      <c r="N5" s="20" t="s">
        <v>7</v>
      </c>
      <c r="O5" s="20" t="s">
        <v>8</v>
      </c>
      <c r="P5" s="20" t="s">
        <v>12</v>
      </c>
      <c r="Q5" s="17" t="s">
        <v>13</v>
      </c>
      <c r="R5" s="17" t="s">
        <v>14</v>
      </c>
      <c r="S5" s="12"/>
      <c r="T5" s="17"/>
      <c r="U5" s="16"/>
      <c r="V5" s="12"/>
      <c r="W5" s="12"/>
      <c r="X5" s="12"/>
      <c r="Y5" s="12"/>
      <c r="Z5" s="12"/>
      <c r="AA5" s="12"/>
      <c r="AB5" s="12"/>
      <c r="AC5" s="12"/>
      <c r="AD5" s="12"/>
      <c r="AE5" s="12"/>
      <c r="AF5" s="12"/>
      <c r="AG5" s="12"/>
      <c r="AH5" s="12"/>
      <c r="AI5" s="12"/>
      <c r="AJ5" s="12"/>
      <c r="AK5" s="12"/>
      <c r="AL5" s="12"/>
      <c r="AM5" s="12"/>
      <c r="AN5" s="12"/>
      <c r="AO5" s="12"/>
      <c r="AP5" s="12"/>
      <c r="AQ5" s="12"/>
      <c r="AR5" s="12"/>
      <c r="AS5" s="12"/>
      <c r="AT5" s="12"/>
      <c r="AU5" s="12"/>
      <c r="AV5" s="12"/>
      <c r="AW5" s="12"/>
      <c r="AX5" s="12"/>
      <c r="AY5" s="12"/>
      <c r="AZ5" s="12"/>
      <c r="BA5" s="12"/>
      <c r="BB5" s="12"/>
      <c r="BC5" s="12"/>
      <c r="BD5" s="12"/>
      <c r="BE5" s="12"/>
      <c r="BF5" s="12"/>
      <c r="BG5" s="12"/>
      <c r="BH5" s="12"/>
      <c r="BI5" s="12"/>
      <c r="BJ5" s="12"/>
      <c r="BK5" s="12"/>
      <c r="BL5" s="12"/>
      <c r="BM5" s="12"/>
      <c r="BN5" s="12"/>
      <c r="BO5" s="12"/>
      <c r="BP5" s="12"/>
      <c r="BQ5" s="12"/>
      <c r="BR5" s="12"/>
      <c r="BS5" s="12"/>
      <c r="BT5" s="12"/>
      <c r="BU5" s="12"/>
      <c r="BV5" s="12"/>
      <c r="BW5" s="12"/>
      <c r="BX5" s="12"/>
      <c r="BY5" s="12"/>
      <c r="BZ5" s="12"/>
      <c r="CA5" s="12"/>
      <c r="CB5" s="12"/>
      <c r="CC5" s="12"/>
      <c r="CD5" s="12"/>
      <c r="CE5" s="12"/>
      <c r="CF5" s="12"/>
      <c r="CG5" s="12"/>
      <c r="CH5" s="12"/>
      <c r="CI5" s="12"/>
      <c r="CJ5" s="12"/>
      <c r="CK5" s="12"/>
      <c r="CL5" s="12"/>
      <c r="CM5" s="12"/>
      <c r="CN5" s="12"/>
      <c r="CO5" s="12"/>
      <c r="CP5" s="12"/>
      <c r="CQ5" s="12"/>
      <c r="CR5" s="12"/>
      <c r="CS5" s="12"/>
      <c r="CT5" s="12"/>
      <c r="CU5" s="12"/>
      <c r="CV5" s="12"/>
      <c r="CW5" s="12"/>
      <c r="CX5" s="12"/>
      <c r="CY5" s="12"/>
      <c r="CZ5" s="12"/>
      <c r="DA5" s="12"/>
      <c r="DB5" s="12"/>
      <c r="DC5" s="12"/>
      <c r="DD5" s="12"/>
      <c r="DE5" s="12"/>
      <c r="DF5" s="12"/>
      <c r="DG5" s="12"/>
      <c r="DH5" s="12"/>
      <c r="DI5" s="12"/>
      <c r="DJ5" s="12"/>
      <c r="DK5" s="12"/>
      <c r="DL5" s="12"/>
      <c r="DM5" s="12"/>
      <c r="DN5" s="12"/>
      <c r="DO5" s="12"/>
      <c r="DP5" s="12"/>
      <c r="DQ5" s="12"/>
      <c r="DR5" s="12"/>
      <c r="DS5" s="12"/>
      <c r="DT5" s="12"/>
      <c r="DU5" s="12"/>
      <c r="DV5" s="12"/>
      <c r="DW5" s="12"/>
      <c r="DX5" s="12"/>
      <c r="DY5" s="12"/>
      <c r="DZ5" s="12"/>
      <c r="EA5" s="12"/>
      <c r="EB5" s="12"/>
      <c r="EC5" s="12"/>
      <c r="ED5" s="12"/>
      <c r="EE5" s="12"/>
      <c r="EF5" s="12"/>
      <c r="EG5" s="12"/>
      <c r="EH5" s="12"/>
      <c r="EI5" s="12"/>
      <c r="EJ5" s="12"/>
      <c r="EK5" s="12"/>
      <c r="EL5" s="12"/>
      <c r="EM5" s="12"/>
      <c r="EN5" s="12"/>
      <c r="EO5" s="12"/>
      <c r="EP5" s="12"/>
      <c r="EQ5" s="12"/>
      <c r="ER5" s="12"/>
      <c r="ES5" s="12"/>
      <c r="ET5" s="12"/>
      <c r="EU5" s="12"/>
      <c r="EV5" s="12"/>
      <c r="EW5" s="12"/>
      <c r="EX5" s="12"/>
      <c r="EY5" s="12"/>
      <c r="EZ5" s="12"/>
      <c r="FA5" s="12"/>
      <c r="FB5" s="12"/>
      <c r="FC5" s="12"/>
      <c r="FD5" s="12"/>
      <c r="FE5" s="12"/>
      <c r="FF5" s="12"/>
      <c r="FG5" s="12"/>
      <c r="FH5" s="12"/>
      <c r="FI5" s="12"/>
      <c r="FJ5" s="12"/>
      <c r="FK5" s="12"/>
      <c r="FL5" s="12"/>
      <c r="FM5" s="12"/>
      <c r="FN5" s="12"/>
      <c r="FO5" s="12"/>
      <c r="FP5" s="12"/>
      <c r="FQ5" s="12"/>
      <c r="FR5" s="12"/>
      <c r="FS5" s="12"/>
      <c r="FT5" s="12"/>
      <c r="FU5" s="12"/>
      <c r="FV5" s="12"/>
      <c r="FW5" s="12"/>
      <c r="FX5" s="12"/>
      <c r="FY5" s="12"/>
      <c r="FZ5" s="12"/>
      <c r="GA5" s="12"/>
      <c r="GB5" s="12"/>
      <c r="GC5" s="12"/>
      <c r="GD5" s="12"/>
      <c r="GE5" s="12"/>
      <c r="GF5" s="12"/>
      <c r="GG5" s="12"/>
      <c r="GH5" s="12"/>
      <c r="GI5" s="12"/>
      <c r="GJ5" s="12"/>
      <c r="GK5" s="12"/>
      <c r="GL5" s="12"/>
      <c r="GM5" s="12"/>
      <c r="GN5" s="12"/>
      <c r="GO5" s="12"/>
      <c r="GP5" s="12"/>
      <c r="GQ5" s="12"/>
      <c r="GR5" s="12"/>
      <c r="GS5" s="12"/>
      <c r="GT5" s="12"/>
      <c r="GU5" s="12"/>
      <c r="GV5" s="12"/>
      <c r="GW5" s="12"/>
      <c r="GX5" s="12"/>
      <c r="GY5" s="12"/>
      <c r="GZ5" s="12"/>
      <c r="HA5" s="12"/>
      <c r="HB5" s="12"/>
      <c r="HC5" s="12"/>
      <c r="HD5" s="12"/>
      <c r="HE5" s="12"/>
      <c r="HF5" s="12"/>
      <c r="HG5" s="12"/>
      <c r="HH5" s="12"/>
      <c r="HI5" s="12"/>
      <c r="HJ5" s="12"/>
      <c r="HK5" s="12"/>
      <c r="HL5" s="12"/>
      <c r="HM5" s="12"/>
      <c r="HN5" s="12"/>
      <c r="HO5" s="12"/>
      <c r="HP5" s="12"/>
      <c r="HQ5" s="12"/>
      <c r="HR5" s="12"/>
      <c r="HS5" s="12"/>
      <c r="HT5" s="12"/>
      <c r="HU5" s="12"/>
      <c r="HV5" s="12"/>
      <c r="HW5" s="12"/>
      <c r="HX5" s="12"/>
      <c r="HY5" s="12"/>
      <c r="HZ5" s="12"/>
      <c r="IA5" s="12"/>
      <c r="IB5" s="12"/>
      <c r="IC5" s="12"/>
      <c r="ID5" s="12"/>
      <c r="IE5" s="12"/>
      <c r="IF5" s="12"/>
      <c r="IG5" s="12"/>
      <c r="IH5" s="12"/>
      <c r="II5" s="12"/>
      <c r="IJ5" s="12"/>
      <c r="IK5" s="12"/>
      <c r="IL5" s="12"/>
      <c r="IM5" s="12"/>
      <c r="IN5" s="12"/>
      <c r="IO5" s="12"/>
      <c r="IP5" s="12"/>
      <c r="IQ5" s="12"/>
      <c r="IR5" s="12"/>
      <c r="IS5" s="12"/>
      <c r="IT5" s="12"/>
      <c r="IU5" s="12"/>
      <c r="IV5" s="12"/>
      <c r="IW5" s="12"/>
    </row>
    <row r="6" customFormat="false" ht="15.75" hidden="false" customHeight="false" outlineLevel="0" collapsed="false">
      <c r="A6" s="21" t="s">
        <v>15</v>
      </c>
      <c r="B6" s="21" t="s">
        <v>16</v>
      </c>
      <c r="C6" s="21" t="s">
        <v>17</v>
      </c>
      <c r="D6" s="18" t="s">
        <v>18</v>
      </c>
      <c r="E6" s="17" t="s">
        <v>18</v>
      </c>
      <c r="F6" s="17" t="s">
        <v>19</v>
      </c>
      <c r="G6" s="17" t="s">
        <v>20</v>
      </c>
      <c r="H6" s="17" t="s">
        <v>21</v>
      </c>
      <c r="I6" s="17" t="s">
        <v>19</v>
      </c>
      <c r="J6" s="17" t="s">
        <v>20</v>
      </c>
      <c r="K6" s="17" t="s">
        <v>21</v>
      </c>
      <c r="L6" s="17" t="s">
        <v>21</v>
      </c>
      <c r="M6" s="19" t="s">
        <v>22</v>
      </c>
      <c r="N6" s="20" t="s">
        <v>19</v>
      </c>
      <c r="O6" s="20" t="s">
        <v>20</v>
      </c>
      <c r="P6" s="20" t="s">
        <v>21</v>
      </c>
      <c r="Q6" s="17" t="s">
        <v>23</v>
      </c>
      <c r="R6" s="17" t="s">
        <v>24</v>
      </c>
      <c r="S6" s="12"/>
      <c r="T6" s="17"/>
      <c r="U6" s="16"/>
      <c r="V6" s="12"/>
      <c r="W6" s="12"/>
      <c r="X6" s="12"/>
      <c r="Y6" s="12"/>
      <c r="Z6" s="12"/>
      <c r="AA6" s="12"/>
      <c r="AB6" s="12"/>
      <c r="AC6" s="12"/>
      <c r="AD6" s="12"/>
      <c r="AE6" s="12"/>
      <c r="AF6" s="12"/>
      <c r="AG6" s="12"/>
      <c r="AH6" s="12"/>
      <c r="AI6" s="12"/>
      <c r="AJ6" s="12"/>
      <c r="AK6" s="12"/>
      <c r="AL6" s="12"/>
      <c r="AM6" s="12"/>
      <c r="AN6" s="12"/>
      <c r="AO6" s="12"/>
      <c r="AP6" s="12"/>
      <c r="AQ6" s="12"/>
      <c r="AR6" s="12"/>
      <c r="AS6" s="12"/>
      <c r="AT6" s="12"/>
      <c r="AU6" s="12"/>
      <c r="AV6" s="12"/>
      <c r="AW6" s="12"/>
      <c r="AX6" s="12"/>
      <c r="AY6" s="12"/>
      <c r="AZ6" s="12"/>
      <c r="BA6" s="12"/>
      <c r="BB6" s="12"/>
      <c r="BC6" s="12"/>
      <c r="BD6" s="12"/>
      <c r="BE6" s="12"/>
      <c r="BF6" s="12"/>
      <c r="BG6" s="12"/>
      <c r="BH6" s="12"/>
      <c r="BI6" s="12"/>
      <c r="BJ6" s="12"/>
      <c r="BK6" s="12"/>
      <c r="BL6" s="12"/>
      <c r="BM6" s="12"/>
      <c r="BN6" s="12"/>
      <c r="BO6" s="12"/>
      <c r="BP6" s="12"/>
      <c r="BQ6" s="12"/>
      <c r="BR6" s="12"/>
      <c r="BS6" s="12"/>
      <c r="BT6" s="12"/>
      <c r="BU6" s="12"/>
      <c r="BV6" s="12"/>
      <c r="BW6" s="12"/>
      <c r="BX6" s="12"/>
      <c r="BY6" s="12"/>
      <c r="BZ6" s="12"/>
      <c r="CA6" s="12"/>
      <c r="CB6" s="12"/>
      <c r="CC6" s="12"/>
      <c r="CD6" s="12"/>
      <c r="CE6" s="12"/>
      <c r="CF6" s="12"/>
      <c r="CG6" s="12"/>
      <c r="CH6" s="12"/>
      <c r="CI6" s="12"/>
      <c r="CJ6" s="12"/>
      <c r="CK6" s="12"/>
      <c r="CL6" s="12"/>
      <c r="CM6" s="12"/>
      <c r="CN6" s="12"/>
      <c r="CO6" s="12"/>
      <c r="CP6" s="12"/>
      <c r="CQ6" s="12"/>
      <c r="CR6" s="12"/>
      <c r="CS6" s="12"/>
      <c r="CT6" s="12"/>
      <c r="CU6" s="12"/>
      <c r="CV6" s="12"/>
      <c r="CW6" s="12"/>
      <c r="CX6" s="12"/>
      <c r="CY6" s="12"/>
      <c r="CZ6" s="12"/>
      <c r="DA6" s="12"/>
      <c r="DB6" s="12"/>
      <c r="DC6" s="12"/>
      <c r="DD6" s="12"/>
      <c r="DE6" s="12"/>
      <c r="DF6" s="12"/>
      <c r="DG6" s="12"/>
      <c r="DH6" s="12"/>
      <c r="DI6" s="12"/>
      <c r="DJ6" s="12"/>
      <c r="DK6" s="12"/>
      <c r="DL6" s="12"/>
      <c r="DM6" s="12"/>
      <c r="DN6" s="12"/>
      <c r="DO6" s="12"/>
      <c r="DP6" s="12"/>
      <c r="DQ6" s="12"/>
      <c r="DR6" s="12"/>
      <c r="DS6" s="12"/>
      <c r="DT6" s="12"/>
      <c r="DU6" s="12"/>
      <c r="DV6" s="12"/>
      <c r="DW6" s="12"/>
      <c r="DX6" s="12"/>
      <c r="DY6" s="12"/>
      <c r="DZ6" s="12"/>
      <c r="EA6" s="12"/>
      <c r="EB6" s="12"/>
      <c r="EC6" s="12"/>
      <c r="ED6" s="12"/>
      <c r="EE6" s="12"/>
      <c r="EF6" s="12"/>
      <c r="EG6" s="12"/>
      <c r="EH6" s="12"/>
      <c r="EI6" s="12"/>
      <c r="EJ6" s="12"/>
      <c r="EK6" s="12"/>
      <c r="EL6" s="12"/>
      <c r="EM6" s="12"/>
      <c r="EN6" s="12"/>
      <c r="EO6" s="12"/>
      <c r="EP6" s="12"/>
      <c r="EQ6" s="12"/>
      <c r="ER6" s="12"/>
      <c r="ES6" s="12"/>
      <c r="ET6" s="12"/>
      <c r="EU6" s="12"/>
      <c r="EV6" s="12"/>
      <c r="EW6" s="12"/>
      <c r="EX6" s="12"/>
      <c r="EY6" s="12"/>
      <c r="EZ6" s="12"/>
      <c r="FA6" s="12"/>
      <c r="FB6" s="12"/>
      <c r="FC6" s="12"/>
      <c r="FD6" s="12"/>
      <c r="FE6" s="12"/>
      <c r="FF6" s="12"/>
      <c r="FG6" s="12"/>
      <c r="FH6" s="12"/>
      <c r="FI6" s="12"/>
      <c r="FJ6" s="12"/>
      <c r="FK6" s="12"/>
      <c r="FL6" s="12"/>
      <c r="FM6" s="12"/>
      <c r="FN6" s="12"/>
      <c r="FO6" s="12"/>
      <c r="FP6" s="12"/>
      <c r="FQ6" s="12"/>
      <c r="FR6" s="12"/>
      <c r="FS6" s="12"/>
      <c r="FT6" s="12"/>
      <c r="FU6" s="12"/>
      <c r="FV6" s="12"/>
      <c r="FW6" s="12"/>
      <c r="FX6" s="12"/>
      <c r="FY6" s="12"/>
      <c r="FZ6" s="12"/>
      <c r="GA6" s="12"/>
      <c r="GB6" s="12"/>
      <c r="GC6" s="12"/>
      <c r="GD6" s="12"/>
      <c r="GE6" s="12"/>
      <c r="GF6" s="12"/>
      <c r="GG6" s="12"/>
      <c r="GH6" s="12"/>
      <c r="GI6" s="12"/>
      <c r="GJ6" s="12"/>
      <c r="GK6" s="12"/>
      <c r="GL6" s="12"/>
      <c r="GM6" s="12"/>
      <c r="GN6" s="12"/>
      <c r="GO6" s="12"/>
      <c r="GP6" s="12"/>
      <c r="GQ6" s="12"/>
      <c r="GR6" s="12"/>
      <c r="GS6" s="12"/>
      <c r="GT6" s="12"/>
      <c r="GU6" s="12"/>
      <c r="GV6" s="12"/>
      <c r="GW6" s="12"/>
      <c r="GX6" s="12"/>
      <c r="GY6" s="12"/>
      <c r="GZ6" s="12"/>
      <c r="HA6" s="12"/>
      <c r="HB6" s="12"/>
      <c r="HC6" s="12"/>
      <c r="HD6" s="12"/>
      <c r="HE6" s="12"/>
      <c r="HF6" s="12"/>
      <c r="HG6" s="12"/>
      <c r="HH6" s="12"/>
      <c r="HI6" s="12"/>
      <c r="HJ6" s="12"/>
      <c r="HK6" s="12"/>
      <c r="HL6" s="12"/>
      <c r="HM6" s="12"/>
      <c r="HN6" s="12"/>
      <c r="HO6" s="12"/>
      <c r="HP6" s="12"/>
      <c r="HQ6" s="12"/>
      <c r="HR6" s="12"/>
      <c r="HS6" s="12"/>
      <c r="HT6" s="12"/>
      <c r="HU6" s="12"/>
      <c r="HV6" s="12"/>
      <c r="HW6" s="12"/>
      <c r="HX6" s="12"/>
      <c r="HY6" s="12"/>
      <c r="HZ6" s="12"/>
      <c r="IA6" s="12"/>
      <c r="IB6" s="12"/>
      <c r="IC6" s="12"/>
      <c r="ID6" s="12"/>
      <c r="IE6" s="12"/>
      <c r="IF6" s="12"/>
      <c r="IG6" s="12"/>
      <c r="IH6" s="12"/>
      <c r="II6" s="12"/>
      <c r="IJ6" s="12"/>
      <c r="IK6" s="12"/>
      <c r="IL6" s="12"/>
      <c r="IM6" s="12"/>
      <c r="IN6" s="12"/>
      <c r="IO6" s="12"/>
      <c r="IP6" s="12"/>
      <c r="IQ6" s="12"/>
      <c r="IR6" s="12"/>
      <c r="IS6" s="12"/>
      <c r="IT6" s="12"/>
      <c r="IU6" s="12"/>
      <c r="IV6" s="12"/>
      <c r="IW6" s="12"/>
    </row>
    <row r="7" customFormat="false" ht="15.75" hidden="false" customHeight="false" outlineLevel="0" collapsed="false">
      <c r="A7" s="22"/>
      <c r="B7" s="22"/>
      <c r="C7" s="22"/>
      <c r="D7" s="23"/>
      <c r="E7" s="22"/>
      <c r="F7" s="22"/>
      <c r="G7" s="22"/>
      <c r="H7" s="22"/>
      <c r="I7" s="22"/>
      <c r="J7" s="22"/>
      <c r="K7" s="22"/>
      <c r="L7" s="22"/>
      <c r="M7" s="24"/>
      <c r="N7" s="25"/>
      <c r="O7" s="25"/>
      <c r="P7" s="25"/>
      <c r="Q7" s="22"/>
    </row>
    <row r="8" customFormat="false" ht="15.75" hidden="true" customHeight="false" outlineLevel="0" collapsed="false">
      <c r="A8" s="26" t="s">
        <v>25</v>
      </c>
      <c r="B8" s="27" t="s">
        <v>26</v>
      </c>
      <c r="C8" s="27" t="s">
        <v>27</v>
      </c>
      <c r="D8" s="28" t="n">
        <v>0</v>
      </c>
      <c r="E8" s="28" t="n">
        <v>-1329642</v>
      </c>
      <c r="F8" s="28" t="n">
        <v>23127420</v>
      </c>
      <c r="G8" s="28" t="n">
        <v>-489692</v>
      </c>
      <c r="H8" s="28" t="n">
        <f aca="false">SUM(F8:G8)</f>
        <v>22637728</v>
      </c>
      <c r="I8" s="28" t="n">
        <v>13721952</v>
      </c>
      <c r="J8" s="28" t="n">
        <v>0</v>
      </c>
      <c r="K8" s="28" t="n">
        <f aca="false">SUM(I8:J8)</f>
        <v>13721952</v>
      </c>
      <c r="L8" s="28" t="n">
        <f aca="false">+K8+H8</f>
        <v>36359680</v>
      </c>
      <c r="M8" s="29" t="n">
        <v>70169385</v>
      </c>
      <c r="N8" s="30" t="n">
        <v>7520451</v>
      </c>
      <c r="O8" s="30" t="n">
        <v>0</v>
      </c>
      <c r="P8" s="30" t="n">
        <f aca="false">SUM(N8:O8)</f>
        <v>7520451</v>
      </c>
      <c r="Q8" s="28" t="n">
        <f aca="false">+L8+E8</f>
        <v>35030038</v>
      </c>
      <c r="R8" s="31" t="n">
        <v>0</v>
      </c>
      <c r="S8" s="31"/>
      <c r="T8" s="32"/>
      <c r="U8" s="33"/>
      <c r="V8" s="33"/>
      <c r="W8" s="34"/>
      <c r="X8" s="34"/>
      <c r="Y8" s="34"/>
      <c r="Z8" s="34"/>
      <c r="AA8" s="34"/>
      <c r="AB8" s="34"/>
      <c r="AC8" s="34"/>
      <c r="AD8" s="34"/>
      <c r="AE8" s="34"/>
      <c r="AF8" s="34"/>
      <c r="AG8" s="34"/>
      <c r="AH8" s="34"/>
      <c r="AI8" s="34"/>
      <c r="AJ8" s="34"/>
      <c r="AK8" s="34"/>
      <c r="AL8" s="34"/>
      <c r="AM8" s="34"/>
      <c r="AN8" s="34"/>
      <c r="AO8" s="34"/>
      <c r="AP8" s="34"/>
      <c r="AQ8" s="34"/>
      <c r="AR8" s="34"/>
      <c r="AS8" s="34"/>
      <c r="AT8" s="34"/>
      <c r="AU8" s="34"/>
      <c r="AV8" s="34"/>
      <c r="AW8" s="34"/>
      <c r="AX8" s="34"/>
      <c r="AY8" s="34"/>
      <c r="AZ8" s="34"/>
      <c r="BA8" s="34"/>
      <c r="BB8" s="34"/>
      <c r="BC8" s="34"/>
      <c r="BD8" s="34"/>
      <c r="BE8" s="34"/>
      <c r="BF8" s="34"/>
      <c r="BG8" s="34"/>
      <c r="BH8" s="34"/>
      <c r="BI8" s="34"/>
      <c r="BJ8" s="34"/>
      <c r="BK8" s="34"/>
      <c r="BL8" s="34"/>
      <c r="BM8" s="34"/>
      <c r="BN8" s="34"/>
      <c r="BO8" s="34"/>
      <c r="BP8" s="34"/>
      <c r="BQ8" s="34"/>
      <c r="BR8" s="34"/>
      <c r="BS8" s="34"/>
      <c r="BT8" s="34"/>
      <c r="BU8" s="34"/>
      <c r="BV8" s="34"/>
      <c r="BW8" s="34"/>
      <c r="BX8" s="34"/>
      <c r="BY8" s="34"/>
      <c r="BZ8" s="34"/>
      <c r="CA8" s="34"/>
      <c r="CB8" s="34"/>
      <c r="CC8" s="34"/>
      <c r="CD8" s="34"/>
      <c r="CE8" s="34"/>
      <c r="CF8" s="34"/>
      <c r="CG8" s="34"/>
      <c r="CH8" s="34"/>
      <c r="CI8" s="34"/>
      <c r="CJ8" s="34"/>
      <c r="CK8" s="34"/>
      <c r="CL8" s="34"/>
      <c r="CM8" s="34"/>
      <c r="CN8" s="34"/>
      <c r="CO8" s="34"/>
      <c r="CP8" s="34"/>
      <c r="CQ8" s="34"/>
      <c r="CR8" s="34"/>
      <c r="CS8" s="34"/>
      <c r="CT8" s="34"/>
      <c r="CU8" s="34"/>
      <c r="CV8" s="34"/>
      <c r="CW8" s="34"/>
      <c r="CX8" s="34"/>
      <c r="CY8" s="34"/>
      <c r="CZ8" s="34"/>
      <c r="DA8" s="34"/>
      <c r="DB8" s="34"/>
      <c r="DC8" s="34"/>
      <c r="DD8" s="34"/>
      <c r="DE8" s="34"/>
      <c r="DF8" s="34"/>
      <c r="DG8" s="34"/>
      <c r="DH8" s="34"/>
      <c r="DI8" s="34"/>
      <c r="DJ8" s="34"/>
      <c r="DK8" s="34"/>
      <c r="DL8" s="34"/>
      <c r="DM8" s="34"/>
      <c r="DN8" s="34"/>
      <c r="DO8" s="34"/>
      <c r="DP8" s="34"/>
      <c r="DQ8" s="34"/>
      <c r="DR8" s="34"/>
      <c r="DS8" s="34"/>
      <c r="DT8" s="34"/>
      <c r="DU8" s="34"/>
      <c r="DV8" s="34"/>
      <c r="DW8" s="34"/>
      <c r="DX8" s="34"/>
      <c r="DY8" s="34"/>
      <c r="DZ8" s="34"/>
      <c r="EA8" s="34"/>
      <c r="EB8" s="34"/>
      <c r="EC8" s="34"/>
      <c r="ED8" s="34"/>
      <c r="EE8" s="34"/>
      <c r="EF8" s="34"/>
      <c r="EG8" s="34"/>
      <c r="EH8" s="34"/>
      <c r="EI8" s="34"/>
      <c r="EJ8" s="34"/>
      <c r="EK8" s="34"/>
      <c r="EL8" s="34"/>
      <c r="EM8" s="34"/>
      <c r="EN8" s="34"/>
      <c r="EO8" s="34"/>
      <c r="EP8" s="34"/>
      <c r="EQ8" s="34"/>
      <c r="ER8" s="34"/>
      <c r="ES8" s="34"/>
      <c r="ET8" s="34"/>
      <c r="EU8" s="34"/>
      <c r="EV8" s="34"/>
      <c r="EW8" s="34"/>
      <c r="EX8" s="34"/>
      <c r="EY8" s="34"/>
      <c r="EZ8" s="34"/>
      <c r="FA8" s="34"/>
      <c r="FB8" s="34"/>
      <c r="FC8" s="34"/>
      <c r="FD8" s="34"/>
      <c r="FE8" s="34"/>
      <c r="FF8" s="34"/>
      <c r="FG8" s="34"/>
      <c r="FH8" s="34"/>
      <c r="FI8" s="34"/>
      <c r="FJ8" s="34"/>
      <c r="FK8" s="34"/>
      <c r="FL8" s="34"/>
      <c r="FM8" s="34"/>
      <c r="FN8" s="34"/>
      <c r="FO8" s="34"/>
      <c r="FP8" s="34"/>
      <c r="FQ8" s="34"/>
      <c r="FR8" s="34"/>
      <c r="FS8" s="34"/>
      <c r="FT8" s="34"/>
      <c r="FU8" s="34"/>
      <c r="FV8" s="34"/>
      <c r="FW8" s="34"/>
      <c r="FX8" s="34"/>
      <c r="FY8" s="34"/>
      <c r="FZ8" s="34"/>
      <c r="GA8" s="34"/>
      <c r="GB8" s="34"/>
      <c r="GC8" s="34"/>
      <c r="GD8" s="34"/>
      <c r="GE8" s="34"/>
      <c r="GF8" s="34"/>
      <c r="GG8" s="34"/>
      <c r="GH8" s="34"/>
      <c r="GI8" s="34"/>
      <c r="GJ8" s="34"/>
      <c r="GK8" s="34"/>
      <c r="GL8" s="34"/>
      <c r="GM8" s="34"/>
      <c r="GN8" s="34"/>
      <c r="GO8" s="34"/>
      <c r="GP8" s="34"/>
      <c r="GQ8" s="34"/>
      <c r="GR8" s="34"/>
      <c r="GS8" s="34"/>
      <c r="GT8" s="34"/>
      <c r="GU8" s="34"/>
      <c r="GV8" s="34"/>
      <c r="GW8" s="34"/>
      <c r="GX8" s="34"/>
      <c r="GY8" s="34"/>
      <c r="GZ8" s="34"/>
      <c r="HA8" s="34"/>
      <c r="HB8" s="34"/>
      <c r="HC8" s="34"/>
      <c r="HD8" s="34"/>
      <c r="HE8" s="34"/>
      <c r="HF8" s="34"/>
      <c r="HG8" s="34"/>
      <c r="HH8" s="34"/>
      <c r="HI8" s="34"/>
      <c r="HJ8" s="34"/>
      <c r="HK8" s="34"/>
      <c r="HL8" s="34"/>
      <c r="HM8" s="34"/>
      <c r="HN8" s="34"/>
      <c r="HO8" s="34"/>
      <c r="HP8" s="34"/>
      <c r="HQ8" s="34"/>
      <c r="HR8" s="34"/>
      <c r="HS8" s="34"/>
      <c r="HT8" s="34"/>
      <c r="HU8" s="34"/>
      <c r="HV8" s="34"/>
      <c r="HW8" s="34"/>
      <c r="HX8" s="34"/>
      <c r="HY8" s="34"/>
      <c r="HZ8" s="34"/>
      <c r="IA8" s="34"/>
      <c r="IB8" s="34"/>
      <c r="IC8" s="34"/>
      <c r="ID8" s="34"/>
      <c r="IE8" s="34"/>
      <c r="IF8" s="34"/>
      <c r="IG8" s="34"/>
      <c r="IH8" s="34"/>
      <c r="II8" s="34"/>
      <c r="IJ8" s="34"/>
      <c r="IK8" s="34"/>
      <c r="IL8" s="34"/>
      <c r="IM8" s="34"/>
      <c r="IN8" s="34"/>
      <c r="IO8" s="34"/>
      <c r="IP8" s="34"/>
      <c r="IQ8" s="34"/>
      <c r="IR8" s="34"/>
      <c r="IS8" s="34"/>
      <c r="IT8" s="34"/>
      <c r="IU8" s="34"/>
      <c r="IV8" s="34"/>
      <c r="IW8" s="34"/>
    </row>
    <row r="9" customFormat="false" ht="15.75" hidden="true" customHeight="false" outlineLevel="0" collapsed="false">
      <c r="A9" s="35" t="s">
        <v>25</v>
      </c>
      <c r="B9" s="36" t="s">
        <v>28</v>
      </c>
      <c r="C9" s="36" t="s">
        <v>27</v>
      </c>
      <c r="D9" s="37" t="n">
        <v>63210710</v>
      </c>
      <c r="E9" s="37" t="n">
        <v>-56870581</v>
      </c>
      <c r="F9" s="37" t="n">
        <v>12727229</v>
      </c>
      <c r="G9" s="37" t="n">
        <v>-1916245</v>
      </c>
      <c r="H9" s="38" t="n">
        <f aca="false">SUM(F9:G9)</f>
        <v>10810984</v>
      </c>
      <c r="I9" s="37" t="n">
        <v>0</v>
      </c>
      <c r="J9" s="37" t="n">
        <v>0</v>
      </c>
      <c r="K9" s="38" t="n">
        <f aca="false">SUM(I9:J9)</f>
        <v>0</v>
      </c>
      <c r="L9" s="38" t="n">
        <f aca="false">+K9+H9</f>
        <v>10810984</v>
      </c>
      <c r="M9" s="29" t="n">
        <v>-21241850</v>
      </c>
      <c r="N9" s="39" t="n">
        <v>0</v>
      </c>
      <c r="O9" s="40" t="n">
        <v>0</v>
      </c>
      <c r="P9" s="39" t="n">
        <f aca="false">SUM(N9:O9)</f>
        <v>0</v>
      </c>
      <c r="Q9" s="38" t="n">
        <f aca="false">+D9</f>
        <v>63210710</v>
      </c>
      <c r="R9" s="41" t="n">
        <f aca="false">+L9+E9</f>
        <v>-46059597</v>
      </c>
      <c r="S9" s="42"/>
      <c r="T9" s="43"/>
      <c r="U9" s="33"/>
      <c r="V9" s="33"/>
      <c r="W9" s="34"/>
      <c r="X9" s="34"/>
      <c r="Y9" s="34"/>
      <c r="Z9" s="34"/>
      <c r="AA9" s="34"/>
      <c r="AB9" s="34"/>
      <c r="AC9" s="34"/>
      <c r="AD9" s="34"/>
      <c r="AE9" s="34"/>
      <c r="AF9" s="34"/>
      <c r="AG9" s="34"/>
      <c r="AH9" s="34"/>
      <c r="AI9" s="34"/>
      <c r="AJ9" s="34"/>
      <c r="AK9" s="34"/>
      <c r="AL9" s="34"/>
      <c r="AM9" s="34"/>
      <c r="AN9" s="34"/>
      <c r="AO9" s="34"/>
      <c r="AP9" s="34"/>
      <c r="AQ9" s="34"/>
      <c r="AR9" s="34"/>
      <c r="AS9" s="34"/>
      <c r="AT9" s="34"/>
      <c r="AU9" s="34"/>
      <c r="AV9" s="34"/>
      <c r="AW9" s="34"/>
      <c r="AX9" s="34"/>
      <c r="AY9" s="34"/>
      <c r="AZ9" s="34"/>
      <c r="BA9" s="34"/>
      <c r="BB9" s="34"/>
      <c r="BC9" s="34"/>
      <c r="BD9" s="34"/>
      <c r="BE9" s="34"/>
      <c r="BF9" s="34"/>
      <c r="BG9" s="34"/>
      <c r="BH9" s="34"/>
      <c r="BI9" s="34"/>
      <c r="BJ9" s="34"/>
      <c r="BK9" s="34"/>
      <c r="BL9" s="34"/>
      <c r="BM9" s="34"/>
      <c r="BN9" s="34"/>
      <c r="BO9" s="34"/>
      <c r="BP9" s="34"/>
      <c r="BQ9" s="34"/>
      <c r="BR9" s="34"/>
      <c r="BS9" s="34"/>
      <c r="BT9" s="34"/>
      <c r="BU9" s="34"/>
      <c r="BV9" s="34"/>
      <c r="BW9" s="34"/>
      <c r="BX9" s="34"/>
      <c r="BY9" s="34"/>
      <c r="BZ9" s="34"/>
      <c r="CA9" s="34"/>
      <c r="CB9" s="34"/>
      <c r="CC9" s="34"/>
      <c r="CD9" s="34"/>
      <c r="CE9" s="34"/>
      <c r="CF9" s="34"/>
      <c r="CG9" s="34"/>
      <c r="CH9" s="34"/>
      <c r="CI9" s="34"/>
      <c r="CJ9" s="34"/>
      <c r="CK9" s="34"/>
      <c r="CL9" s="34"/>
      <c r="CM9" s="34"/>
      <c r="CN9" s="34"/>
      <c r="CO9" s="34"/>
      <c r="CP9" s="34"/>
      <c r="CQ9" s="34"/>
      <c r="CR9" s="34"/>
      <c r="CS9" s="34"/>
      <c r="CT9" s="34"/>
      <c r="CU9" s="34"/>
      <c r="CV9" s="34"/>
      <c r="CW9" s="34"/>
      <c r="CX9" s="34"/>
      <c r="CY9" s="34"/>
      <c r="CZ9" s="34"/>
      <c r="DA9" s="34"/>
      <c r="DB9" s="34"/>
      <c r="DC9" s="34"/>
      <c r="DD9" s="34"/>
      <c r="DE9" s="34"/>
      <c r="DF9" s="34"/>
      <c r="DG9" s="34"/>
      <c r="DH9" s="34"/>
      <c r="DI9" s="34"/>
      <c r="DJ9" s="34"/>
      <c r="DK9" s="34"/>
      <c r="DL9" s="34"/>
      <c r="DM9" s="34"/>
      <c r="DN9" s="34"/>
      <c r="DO9" s="34"/>
      <c r="DP9" s="34"/>
      <c r="DQ9" s="34"/>
      <c r="DR9" s="34"/>
      <c r="DS9" s="34"/>
      <c r="DT9" s="34"/>
      <c r="DU9" s="34"/>
      <c r="DV9" s="34"/>
      <c r="DW9" s="34"/>
      <c r="DX9" s="34"/>
      <c r="DY9" s="34"/>
      <c r="DZ9" s="34"/>
      <c r="EA9" s="34"/>
      <c r="EB9" s="34"/>
      <c r="EC9" s="34"/>
      <c r="ED9" s="34"/>
      <c r="EE9" s="34"/>
      <c r="EF9" s="34"/>
      <c r="EG9" s="34"/>
      <c r="EH9" s="34"/>
      <c r="EI9" s="34"/>
      <c r="EJ9" s="34"/>
      <c r="EK9" s="34"/>
      <c r="EL9" s="34"/>
      <c r="EM9" s="34"/>
      <c r="EN9" s="34"/>
      <c r="EO9" s="34"/>
      <c r="EP9" s="34"/>
      <c r="EQ9" s="34"/>
      <c r="ER9" s="34"/>
      <c r="ES9" s="34"/>
      <c r="ET9" s="34"/>
      <c r="EU9" s="34"/>
      <c r="EV9" s="34"/>
      <c r="EW9" s="34"/>
      <c r="EX9" s="34"/>
      <c r="EY9" s="34"/>
      <c r="EZ9" s="34"/>
      <c r="FA9" s="34"/>
      <c r="FB9" s="34"/>
      <c r="FC9" s="34"/>
      <c r="FD9" s="34"/>
      <c r="FE9" s="34"/>
      <c r="FF9" s="34"/>
      <c r="FG9" s="34"/>
      <c r="FH9" s="34"/>
      <c r="FI9" s="34"/>
      <c r="FJ9" s="34"/>
      <c r="FK9" s="34"/>
      <c r="FL9" s="34"/>
      <c r="FM9" s="34"/>
      <c r="FN9" s="34"/>
      <c r="FO9" s="34"/>
      <c r="FP9" s="34"/>
      <c r="FQ9" s="34"/>
      <c r="FR9" s="34"/>
      <c r="FS9" s="34"/>
      <c r="FT9" s="34"/>
      <c r="FU9" s="34"/>
      <c r="FV9" s="34"/>
      <c r="FW9" s="34"/>
      <c r="FX9" s="34"/>
      <c r="FY9" s="34"/>
      <c r="FZ9" s="34"/>
      <c r="GA9" s="34"/>
      <c r="GB9" s="34"/>
      <c r="GC9" s="34"/>
      <c r="GD9" s="34"/>
      <c r="GE9" s="34"/>
      <c r="GF9" s="34"/>
      <c r="GG9" s="34"/>
      <c r="GH9" s="34"/>
      <c r="GI9" s="34"/>
      <c r="GJ9" s="34"/>
      <c r="GK9" s="34"/>
      <c r="GL9" s="34"/>
      <c r="GM9" s="34"/>
      <c r="GN9" s="34"/>
      <c r="GO9" s="34"/>
      <c r="GP9" s="34"/>
      <c r="GQ9" s="34"/>
      <c r="GR9" s="34"/>
      <c r="GS9" s="34"/>
      <c r="GT9" s="34"/>
      <c r="GU9" s="34"/>
      <c r="GV9" s="34"/>
      <c r="GW9" s="34"/>
      <c r="GX9" s="34"/>
      <c r="GY9" s="34"/>
      <c r="GZ9" s="34"/>
      <c r="HA9" s="34"/>
      <c r="HB9" s="34"/>
      <c r="HC9" s="34"/>
      <c r="HD9" s="34"/>
      <c r="HE9" s="34"/>
      <c r="HF9" s="34"/>
      <c r="HG9" s="34"/>
      <c r="HH9" s="34"/>
      <c r="HI9" s="34"/>
      <c r="HJ9" s="34"/>
      <c r="HK9" s="34"/>
      <c r="HL9" s="34"/>
      <c r="HM9" s="34"/>
      <c r="HN9" s="34"/>
      <c r="HO9" s="34"/>
      <c r="HP9" s="34"/>
      <c r="HQ9" s="34"/>
      <c r="HR9" s="34"/>
      <c r="HS9" s="34"/>
      <c r="HT9" s="34"/>
      <c r="HU9" s="34"/>
      <c r="HV9" s="34"/>
      <c r="HW9" s="34"/>
      <c r="HX9" s="34"/>
      <c r="HY9" s="34"/>
      <c r="HZ9" s="34"/>
      <c r="IA9" s="34"/>
      <c r="IB9" s="34"/>
      <c r="IC9" s="34"/>
      <c r="ID9" s="34"/>
      <c r="IE9" s="34"/>
      <c r="IF9" s="34"/>
      <c r="IG9" s="34"/>
      <c r="IH9" s="34"/>
      <c r="II9" s="34"/>
      <c r="IJ9" s="34"/>
      <c r="IK9" s="34"/>
      <c r="IL9" s="34"/>
      <c r="IM9" s="34"/>
      <c r="IN9" s="34"/>
      <c r="IO9" s="34"/>
      <c r="IP9" s="34"/>
      <c r="IQ9" s="34"/>
      <c r="IR9" s="34"/>
      <c r="IS9" s="34"/>
      <c r="IT9" s="34"/>
      <c r="IU9" s="34"/>
      <c r="IV9" s="34"/>
      <c r="IW9" s="34"/>
    </row>
    <row r="10" customFormat="false" ht="15.75" hidden="true" customHeight="false" outlineLevel="0" collapsed="false">
      <c r="A10" s="44" t="s">
        <v>25</v>
      </c>
      <c r="B10" s="45" t="s">
        <v>29</v>
      </c>
      <c r="C10" s="36" t="s">
        <v>27</v>
      </c>
      <c r="D10" s="37" t="n">
        <v>0</v>
      </c>
      <c r="E10" s="37" t="n">
        <v>-143054543</v>
      </c>
      <c r="F10" s="37" t="n">
        <v>0</v>
      </c>
      <c r="G10" s="37" t="n">
        <v>0</v>
      </c>
      <c r="H10" s="38" t="n">
        <f aca="false">SUM(F10:G10)</f>
        <v>0</v>
      </c>
      <c r="I10" s="37" t="n">
        <f aca="false">2623040+2248320</f>
        <v>4871360</v>
      </c>
      <c r="J10" s="37" t="n">
        <v>0</v>
      </c>
      <c r="K10" s="38" t="n">
        <f aca="false">SUM(I10:J10)</f>
        <v>4871360</v>
      </c>
      <c r="L10" s="38" t="n">
        <f aca="false">+K10+H10</f>
        <v>4871360</v>
      </c>
      <c r="M10" s="29" t="n">
        <v>-102163008</v>
      </c>
      <c r="N10" s="39" t="n">
        <v>2342000</v>
      </c>
      <c r="O10" s="40" t="n">
        <v>0</v>
      </c>
      <c r="P10" s="39" t="n">
        <f aca="false">SUM(N10:O10)</f>
        <v>2342000</v>
      </c>
      <c r="Q10" s="37" t="n">
        <v>0</v>
      </c>
      <c r="R10" s="41" t="n">
        <f aca="false">+L10+E10</f>
        <v>-138183183</v>
      </c>
      <c r="S10" s="41"/>
      <c r="T10" s="43"/>
      <c r="U10" s="33"/>
      <c r="V10" s="33"/>
      <c r="W10" s="34"/>
      <c r="X10" s="34"/>
      <c r="Y10" s="34"/>
      <c r="Z10" s="34"/>
      <c r="AA10" s="34"/>
      <c r="AB10" s="34"/>
      <c r="AC10" s="34"/>
      <c r="AD10" s="34"/>
      <c r="AE10" s="34"/>
      <c r="AF10" s="34"/>
      <c r="AG10" s="34"/>
      <c r="AH10" s="34"/>
      <c r="AI10" s="34"/>
      <c r="AJ10" s="34"/>
      <c r="AK10" s="34"/>
      <c r="AL10" s="34"/>
      <c r="AM10" s="34"/>
      <c r="AN10" s="34"/>
      <c r="AO10" s="34"/>
      <c r="AP10" s="34"/>
      <c r="AQ10" s="34"/>
      <c r="AR10" s="34"/>
      <c r="AS10" s="34"/>
      <c r="AT10" s="34"/>
      <c r="AU10" s="34"/>
      <c r="AV10" s="34"/>
      <c r="AW10" s="34"/>
      <c r="AX10" s="34"/>
      <c r="AY10" s="34"/>
      <c r="AZ10" s="34"/>
      <c r="BA10" s="34"/>
      <c r="BB10" s="34"/>
      <c r="BC10" s="34"/>
      <c r="BD10" s="34"/>
      <c r="BE10" s="34"/>
      <c r="BF10" s="34"/>
      <c r="BG10" s="34"/>
      <c r="BH10" s="34"/>
      <c r="BI10" s="34"/>
      <c r="BJ10" s="34"/>
      <c r="BK10" s="34"/>
      <c r="BL10" s="34"/>
      <c r="BM10" s="34"/>
      <c r="BN10" s="34"/>
      <c r="BO10" s="34"/>
      <c r="BP10" s="34"/>
      <c r="BQ10" s="34"/>
      <c r="BR10" s="34"/>
      <c r="BS10" s="34"/>
      <c r="BT10" s="34"/>
      <c r="BU10" s="34"/>
      <c r="BV10" s="34"/>
      <c r="BW10" s="34"/>
      <c r="BX10" s="34"/>
      <c r="BY10" s="34"/>
      <c r="BZ10" s="34"/>
      <c r="CA10" s="34"/>
      <c r="CB10" s="34"/>
      <c r="CC10" s="34"/>
      <c r="CD10" s="34"/>
      <c r="CE10" s="34"/>
      <c r="CF10" s="34"/>
      <c r="CG10" s="34"/>
      <c r="CH10" s="34"/>
      <c r="CI10" s="34"/>
      <c r="CJ10" s="34"/>
      <c r="CK10" s="34"/>
      <c r="CL10" s="34"/>
      <c r="CM10" s="34"/>
      <c r="CN10" s="34"/>
      <c r="CO10" s="34"/>
      <c r="CP10" s="34"/>
      <c r="CQ10" s="34"/>
      <c r="CR10" s="34"/>
      <c r="CS10" s="34"/>
      <c r="CT10" s="34"/>
      <c r="CU10" s="34"/>
      <c r="CV10" s="34"/>
      <c r="CW10" s="34"/>
      <c r="CX10" s="34"/>
      <c r="CY10" s="34"/>
      <c r="CZ10" s="34"/>
      <c r="DA10" s="34"/>
      <c r="DB10" s="34"/>
      <c r="DC10" s="34"/>
      <c r="DD10" s="34"/>
      <c r="DE10" s="34"/>
      <c r="DF10" s="34"/>
      <c r="DG10" s="34"/>
      <c r="DH10" s="34"/>
      <c r="DI10" s="34"/>
      <c r="DJ10" s="34"/>
      <c r="DK10" s="34"/>
      <c r="DL10" s="34"/>
      <c r="DM10" s="34"/>
      <c r="DN10" s="34"/>
      <c r="DO10" s="34"/>
      <c r="DP10" s="34"/>
      <c r="DQ10" s="34"/>
      <c r="DR10" s="34"/>
      <c r="DS10" s="34"/>
      <c r="DT10" s="34"/>
      <c r="DU10" s="34"/>
      <c r="DV10" s="34"/>
      <c r="DW10" s="34"/>
      <c r="DX10" s="34"/>
      <c r="DY10" s="34"/>
      <c r="DZ10" s="34"/>
      <c r="EA10" s="34"/>
      <c r="EB10" s="34"/>
      <c r="EC10" s="34"/>
      <c r="ED10" s="34"/>
      <c r="EE10" s="34"/>
      <c r="EF10" s="34"/>
      <c r="EG10" s="34"/>
      <c r="EH10" s="34"/>
      <c r="EI10" s="34"/>
      <c r="EJ10" s="34"/>
      <c r="EK10" s="34"/>
      <c r="EL10" s="34"/>
      <c r="EM10" s="34"/>
      <c r="EN10" s="34"/>
      <c r="EO10" s="34"/>
      <c r="EP10" s="34"/>
      <c r="EQ10" s="34"/>
      <c r="ER10" s="34"/>
      <c r="ES10" s="34"/>
      <c r="ET10" s="34"/>
      <c r="EU10" s="34"/>
      <c r="EV10" s="34"/>
      <c r="EW10" s="34"/>
      <c r="EX10" s="34"/>
      <c r="EY10" s="34"/>
      <c r="EZ10" s="34"/>
      <c r="FA10" s="34"/>
      <c r="FB10" s="34"/>
      <c r="FC10" s="34"/>
      <c r="FD10" s="34"/>
      <c r="FE10" s="34"/>
      <c r="FF10" s="34"/>
      <c r="FG10" s="34"/>
      <c r="FH10" s="34"/>
      <c r="FI10" s="34"/>
      <c r="FJ10" s="34"/>
      <c r="FK10" s="34"/>
      <c r="FL10" s="34"/>
      <c r="FM10" s="34"/>
      <c r="FN10" s="34"/>
      <c r="FO10" s="34"/>
      <c r="FP10" s="34"/>
      <c r="FQ10" s="34"/>
      <c r="FR10" s="34"/>
      <c r="FS10" s="34"/>
      <c r="FT10" s="34"/>
      <c r="FU10" s="34"/>
      <c r="FV10" s="34"/>
      <c r="FW10" s="34"/>
      <c r="FX10" s="34"/>
      <c r="FY10" s="34"/>
      <c r="FZ10" s="34"/>
      <c r="GA10" s="34"/>
      <c r="GB10" s="34"/>
      <c r="GC10" s="34"/>
      <c r="GD10" s="34"/>
      <c r="GE10" s="34"/>
      <c r="GF10" s="34"/>
      <c r="GG10" s="34"/>
      <c r="GH10" s="34"/>
      <c r="GI10" s="34"/>
      <c r="GJ10" s="34"/>
      <c r="GK10" s="34"/>
      <c r="GL10" s="34"/>
      <c r="GM10" s="34"/>
      <c r="GN10" s="34"/>
      <c r="GO10" s="34"/>
      <c r="GP10" s="34"/>
      <c r="GQ10" s="34"/>
      <c r="GR10" s="34"/>
      <c r="GS10" s="34"/>
      <c r="GT10" s="34"/>
      <c r="GU10" s="34"/>
      <c r="GV10" s="34"/>
      <c r="GW10" s="34"/>
      <c r="GX10" s="34"/>
      <c r="GY10" s="34"/>
      <c r="GZ10" s="34"/>
      <c r="HA10" s="34"/>
      <c r="HB10" s="34"/>
      <c r="HC10" s="34"/>
      <c r="HD10" s="34"/>
      <c r="HE10" s="34"/>
      <c r="HF10" s="34"/>
      <c r="HG10" s="34"/>
      <c r="HH10" s="34"/>
      <c r="HI10" s="34"/>
      <c r="HJ10" s="34"/>
      <c r="HK10" s="34"/>
      <c r="HL10" s="34"/>
      <c r="HM10" s="34"/>
      <c r="HN10" s="34"/>
      <c r="HO10" s="34"/>
      <c r="HP10" s="34"/>
      <c r="HQ10" s="34"/>
      <c r="HR10" s="34"/>
      <c r="HS10" s="34"/>
      <c r="HT10" s="34"/>
      <c r="HU10" s="34"/>
      <c r="HV10" s="34"/>
      <c r="HW10" s="34"/>
      <c r="HX10" s="34"/>
      <c r="HY10" s="34"/>
      <c r="HZ10" s="34"/>
      <c r="IA10" s="34"/>
      <c r="IB10" s="34"/>
      <c r="IC10" s="34"/>
      <c r="ID10" s="34"/>
      <c r="IE10" s="34"/>
      <c r="IF10" s="34"/>
      <c r="IG10" s="34"/>
      <c r="IH10" s="34"/>
      <c r="II10" s="34"/>
      <c r="IJ10" s="34"/>
      <c r="IK10" s="34"/>
      <c r="IL10" s="34"/>
      <c r="IM10" s="34"/>
      <c r="IN10" s="34"/>
      <c r="IO10" s="34"/>
      <c r="IP10" s="34"/>
      <c r="IQ10" s="34"/>
      <c r="IR10" s="34"/>
      <c r="IS10" s="34"/>
      <c r="IT10" s="34"/>
      <c r="IU10" s="34"/>
      <c r="IV10" s="34"/>
      <c r="IW10" s="34"/>
    </row>
    <row r="11" customFormat="false" ht="78.75" hidden="true" customHeight="false" outlineLevel="0" collapsed="false">
      <c r="A11" s="46" t="s">
        <v>25</v>
      </c>
      <c r="B11" s="47" t="s">
        <v>30</v>
      </c>
      <c r="C11" s="47" t="s">
        <v>30</v>
      </c>
      <c r="D11" s="48" t="n">
        <v>0</v>
      </c>
      <c r="E11" s="48" t="n">
        <v>0</v>
      </c>
      <c r="F11" s="49" t="n">
        <f aca="false">194535264+31766489.68</f>
        <v>226301753.68</v>
      </c>
      <c r="G11" s="49" t="n">
        <v>0</v>
      </c>
      <c r="H11" s="50" t="n">
        <f aca="false">SUM(F11:G11)</f>
        <v>226301753.68</v>
      </c>
      <c r="I11" s="49" t="n">
        <v>0</v>
      </c>
      <c r="J11" s="49" t="n">
        <v>0</v>
      </c>
      <c r="K11" s="50" t="n">
        <f aca="false">SUM(I11:J11)</f>
        <v>0</v>
      </c>
      <c r="L11" s="50" t="n">
        <f aca="false">+K11+H11</f>
        <v>226301753.68</v>
      </c>
      <c r="M11" s="49"/>
      <c r="N11" s="40" t="n">
        <v>0</v>
      </c>
      <c r="O11" s="40" t="n">
        <v>0</v>
      </c>
      <c r="P11" s="39" t="n">
        <f aca="false">SUM(N11:O11)</f>
        <v>0</v>
      </c>
      <c r="Q11" s="49" t="n">
        <f aca="false">+L11+E11+D11</f>
        <v>226301753.68</v>
      </c>
      <c r="R11" s="48" t="n">
        <v>0</v>
      </c>
      <c r="S11" s="51" t="s">
        <v>31</v>
      </c>
      <c r="T11" s="43"/>
      <c r="U11" s="33"/>
      <c r="V11" s="33"/>
      <c r="W11" s="34"/>
      <c r="X11" s="34"/>
      <c r="Y11" s="34"/>
      <c r="Z11" s="34"/>
      <c r="AA11" s="34"/>
      <c r="AB11" s="34"/>
      <c r="AC11" s="34"/>
      <c r="AD11" s="34"/>
      <c r="AE11" s="34"/>
      <c r="AF11" s="34"/>
      <c r="AG11" s="34"/>
      <c r="AH11" s="34"/>
      <c r="AI11" s="34"/>
      <c r="AJ11" s="34"/>
      <c r="AK11" s="34"/>
      <c r="AL11" s="34"/>
      <c r="AM11" s="34"/>
      <c r="AN11" s="34"/>
      <c r="AO11" s="34"/>
      <c r="AP11" s="34"/>
      <c r="AQ11" s="34"/>
      <c r="AR11" s="34"/>
      <c r="AS11" s="34"/>
      <c r="AT11" s="34"/>
      <c r="AU11" s="34"/>
      <c r="AV11" s="34"/>
      <c r="AW11" s="34"/>
      <c r="AX11" s="34"/>
      <c r="AY11" s="34"/>
      <c r="AZ11" s="34"/>
      <c r="BA11" s="34"/>
      <c r="BB11" s="34"/>
      <c r="BC11" s="34"/>
      <c r="BD11" s="34"/>
      <c r="BE11" s="34"/>
      <c r="BF11" s="34"/>
      <c r="BG11" s="34"/>
      <c r="BH11" s="34"/>
      <c r="BI11" s="34"/>
      <c r="BJ11" s="34"/>
      <c r="BK11" s="34"/>
      <c r="BL11" s="34"/>
      <c r="BM11" s="34"/>
      <c r="BN11" s="34"/>
      <c r="BO11" s="34"/>
      <c r="BP11" s="34"/>
      <c r="BQ11" s="34"/>
      <c r="BR11" s="34"/>
      <c r="BS11" s="34"/>
      <c r="BT11" s="34"/>
      <c r="BU11" s="34"/>
      <c r="BV11" s="34"/>
      <c r="BW11" s="34"/>
      <c r="BX11" s="34"/>
      <c r="BY11" s="34"/>
      <c r="BZ11" s="34"/>
      <c r="CA11" s="34"/>
      <c r="CB11" s="34"/>
      <c r="CC11" s="34"/>
      <c r="CD11" s="34"/>
      <c r="CE11" s="34"/>
      <c r="CF11" s="34"/>
      <c r="CG11" s="34"/>
      <c r="CH11" s="34"/>
      <c r="CI11" s="34"/>
      <c r="CJ11" s="34"/>
      <c r="CK11" s="34"/>
      <c r="CL11" s="34"/>
      <c r="CM11" s="34"/>
      <c r="CN11" s="34"/>
      <c r="CO11" s="34"/>
      <c r="CP11" s="34"/>
      <c r="CQ11" s="34"/>
      <c r="CR11" s="34"/>
      <c r="CS11" s="34"/>
      <c r="CT11" s="34"/>
      <c r="CU11" s="34"/>
      <c r="CV11" s="34"/>
      <c r="CW11" s="34"/>
      <c r="CX11" s="34"/>
      <c r="CY11" s="34"/>
      <c r="CZ11" s="34"/>
      <c r="DA11" s="34"/>
      <c r="DB11" s="34"/>
      <c r="DC11" s="34"/>
      <c r="DD11" s="34"/>
      <c r="DE11" s="34"/>
      <c r="DF11" s="34"/>
      <c r="DG11" s="34"/>
      <c r="DH11" s="34"/>
      <c r="DI11" s="34"/>
      <c r="DJ11" s="34"/>
      <c r="DK11" s="34"/>
      <c r="DL11" s="34"/>
      <c r="DM11" s="34"/>
      <c r="DN11" s="34"/>
      <c r="DO11" s="34"/>
      <c r="DP11" s="34"/>
      <c r="DQ11" s="34"/>
      <c r="DR11" s="34"/>
      <c r="DS11" s="34"/>
      <c r="DT11" s="34"/>
      <c r="DU11" s="34"/>
      <c r="DV11" s="34"/>
      <c r="DW11" s="34"/>
      <c r="DX11" s="34"/>
      <c r="DY11" s="34"/>
      <c r="DZ11" s="34"/>
      <c r="EA11" s="34"/>
      <c r="EB11" s="34"/>
      <c r="EC11" s="34"/>
      <c r="ED11" s="34"/>
      <c r="EE11" s="34"/>
      <c r="EF11" s="34"/>
      <c r="EG11" s="34"/>
      <c r="EH11" s="34"/>
      <c r="EI11" s="34"/>
      <c r="EJ11" s="34"/>
      <c r="EK11" s="34"/>
      <c r="EL11" s="34"/>
      <c r="EM11" s="34"/>
      <c r="EN11" s="34"/>
      <c r="EO11" s="34"/>
      <c r="EP11" s="34"/>
      <c r="EQ11" s="34"/>
      <c r="ER11" s="34"/>
      <c r="ES11" s="34"/>
      <c r="ET11" s="34"/>
      <c r="EU11" s="34"/>
      <c r="EV11" s="34"/>
      <c r="EW11" s="34"/>
      <c r="EX11" s="34"/>
      <c r="EY11" s="34"/>
      <c r="EZ11" s="34"/>
      <c r="FA11" s="34"/>
      <c r="FB11" s="34"/>
      <c r="FC11" s="34"/>
      <c r="FD11" s="34"/>
      <c r="FE11" s="34"/>
      <c r="FF11" s="34"/>
      <c r="FG11" s="34"/>
      <c r="FH11" s="34"/>
      <c r="FI11" s="34"/>
      <c r="FJ11" s="34"/>
      <c r="FK11" s="34"/>
      <c r="FL11" s="34"/>
      <c r="FM11" s="34"/>
      <c r="FN11" s="34"/>
      <c r="FO11" s="34"/>
      <c r="FP11" s="34"/>
      <c r="FQ11" s="34"/>
      <c r="FR11" s="34"/>
      <c r="FS11" s="34"/>
      <c r="FT11" s="34"/>
      <c r="FU11" s="34"/>
      <c r="FV11" s="34"/>
      <c r="FW11" s="34"/>
      <c r="FX11" s="34"/>
      <c r="FY11" s="34"/>
      <c r="FZ11" s="34"/>
      <c r="GA11" s="34"/>
      <c r="GB11" s="34"/>
      <c r="GC11" s="34"/>
      <c r="GD11" s="34"/>
      <c r="GE11" s="34"/>
      <c r="GF11" s="34"/>
      <c r="GG11" s="34"/>
      <c r="GH11" s="34"/>
      <c r="GI11" s="34"/>
      <c r="GJ11" s="34"/>
      <c r="GK11" s="34"/>
      <c r="GL11" s="34"/>
      <c r="GM11" s="34"/>
      <c r="GN11" s="34"/>
      <c r="GO11" s="34"/>
      <c r="GP11" s="34"/>
      <c r="GQ11" s="34"/>
      <c r="GR11" s="34"/>
      <c r="GS11" s="34"/>
      <c r="GT11" s="34"/>
      <c r="GU11" s="34"/>
      <c r="GV11" s="34"/>
      <c r="GW11" s="34"/>
      <c r="GX11" s="34"/>
      <c r="GY11" s="34"/>
      <c r="GZ11" s="34"/>
      <c r="HA11" s="34"/>
      <c r="HB11" s="34"/>
      <c r="HC11" s="34"/>
      <c r="HD11" s="34"/>
      <c r="HE11" s="34"/>
      <c r="HF11" s="34"/>
      <c r="HG11" s="34"/>
      <c r="HH11" s="34"/>
      <c r="HI11" s="34"/>
      <c r="HJ11" s="34"/>
      <c r="HK11" s="34"/>
      <c r="HL11" s="34"/>
      <c r="HM11" s="34"/>
      <c r="HN11" s="34"/>
      <c r="HO11" s="34"/>
      <c r="HP11" s="34"/>
      <c r="HQ11" s="34"/>
      <c r="HR11" s="34"/>
      <c r="HS11" s="34"/>
      <c r="HT11" s="34"/>
      <c r="HU11" s="34"/>
      <c r="HV11" s="34"/>
      <c r="HW11" s="34"/>
      <c r="HX11" s="34"/>
      <c r="HY11" s="34"/>
      <c r="HZ11" s="34"/>
      <c r="IA11" s="34"/>
      <c r="IB11" s="34"/>
      <c r="IC11" s="34"/>
      <c r="ID11" s="34"/>
      <c r="IE11" s="34"/>
      <c r="IF11" s="34"/>
      <c r="IG11" s="34"/>
      <c r="IH11" s="34"/>
      <c r="II11" s="34"/>
      <c r="IJ11" s="34"/>
      <c r="IK11" s="34"/>
      <c r="IL11" s="34"/>
      <c r="IM11" s="34"/>
      <c r="IN11" s="34"/>
      <c r="IO11" s="34"/>
      <c r="IP11" s="34"/>
      <c r="IQ11" s="34"/>
      <c r="IR11" s="34"/>
      <c r="IS11" s="34"/>
      <c r="IT11" s="34"/>
      <c r="IU11" s="34"/>
      <c r="IV11" s="34"/>
      <c r="IW11" s="34"/>
    </row>
    <row r="12" customFormat="false" ht="78.75" hidden="true" customHeight="false" outlineLevel="0" collapsed="false">
      <c r="A12" s="46" t="s">
        <v>25</v>
      </c>
      <c r="B12" s="47" t="s">
        <v>32</v>
      </c>
      <c r="C12" s="47" t="s">
        <v>30</v>
      </c>
      <c r="D12" s="48" t="n">
        <v>0</v>
      </c>
      <c r="E12" s="48" t="n">
        <v>0</v>
      </c>
      <c r="F12" s="48" t="n">
        <v>161582433.99</v>
      </c>
      <c r="G12" s="48" t="n">
        <v>0</v>
      </c>
      <c r="H12" s="50" t="n">
        <f aca="false">SUM(F12:G12)</f>
        <v>161582433.99</v>
      </c>
      <c r="I12" s="49" t="n">
        <v>0</v>
      </c>
      <c r="J12" s="49" t="n">
        <v>0</v>
      </c>
      <c r="K12" s="50" t="n">
        <f aca="false">SUM(I12:J12)</f>
        <v>0</v>
      </c>
      <c r="L12" s="50" t="n">
        <f aca="false">+K12+H12</f>
        <v>161582433.99</v>
      </c>
      <c r="M12" s="48"/>
      <c r="N12" s="40" t="n">
        <v>0</v>
      </c>
      <c r="O12" s="40" t="n">
        <v>0</v>
      </c>
      <c r="P12" s="39" t="n">
        <f aca="false">SUM(N12:O12)</f>
        <v>0</v>
      </c>
      <c r="Q12" s="48" t="n">
        <f aca="false">+L12+E12+D12</f>
        <v>161582433.99</v>
      </c>
      <c r="R12" s="48" t="n">
        <v>0</v>
      </c>
      <c r="S12" s="51" t="s">
        <v>33</v>
      </c>
      <c r="T12" s="52"/>
      <c r="U12" s="34"/>
      <c r="V12" s="34"/>
      <c r="W12" s="34"/>
      <c r="X12" s="34"/>
      <c r="Y12" s="34"/>
      <c r="Z12" s="34"/>
      <c r="AA12" s="34"/>
      <c r="AB12" s="34"/>
      <c r="AC12" s="34"/>
      <c r="AD12" s="34"/>
      <c r="AE12" s="34"/>
      <c r="AF12" s="34"/>
      <c r="AG12" s="34"/>
      <c r="AH12" s="34"/>
      <c r="AI12" s="34"/>
      <c r="AJ12" s="34"/>
      <c r="AK12" s="34"/>
      <c r="AL12" s="34"/>
      <c r="AM12" s="34"/>
      <c r="AN12" s="34"/>
      <c r="AO12" s="34"/>
      <c r="AP12" s="34"/>
      <c r="AQ12" s="34"/>
      <c r="AR12" s="34"/>
      <c r="AS12" s="34"/>
      <c r="AT12" s="34"/>
      <c r="AU12" s="34"/>
      <c r="AV12" s="34"/>
      <c r="AW12" s="34"/>
      <c r="AX12" s="34"/>
      <c r="AY12" s="34"/>
      <c r="AZ12" s="34"/>
      <c r="BA12" s="34"/>
      <c r="BB12" s="34"/>
      <c r="BC12" s="34"/>
      <c r="BD12" s="34"/>
      <c r="BE12" s="34"/>
      <c r="BF12" s="34"/>
      <c r="BG12" s="34"/>
      <c r="BH12" s="34"/>
      <c r="BI12" s="34"/>
      <c r="BJ12" s="34"/>
      <c r="BK12" s="34"/>
      <c r="BL12" s="34"/>
      <c r="BM12" s="34"/>
      <c r="BN12" s="34"/>
      <c r="BO12" s="34"/>
      <c r="BP12" s="34"/>
      <c r="BQ12" s="34"/>
      <c r="BR12" s="34"/>
      <c r="BS12" s="34"/>
      <c r="BT12" s="34"/>
      <c r="BU12" s="34"/>
      <c r="BV12" s="34"/>
      <c r="BW12" s="34"/>
      <c r="BX12" s="34"/>
      <c r="BY12" s="34"/>
      <c r="BZ12" s="34"/>
      <c r="CA12" s="34"/>
      <c r="CB12" s="34"/>
      <c r="CC12" s="34"/>
      <c r="CD12" s="34"/>
      <c r="CE12" s="34"/>
      <c r="CF12" s="34"/>
      <c r="CG12" s="34"/>
      <c r="CH12" s="34"/>
      <c r="CI12" s="34"/>
      <c r="CJ12" s="34"/>
      <c r="CK12" s="34"/>
      <c r="CL12" s="34"/>
      <c r="CM12" s="34"/>
      <c r="CN12" s="34"/>
      <c r="CO12" s="34"/>
      <c r="CP12" s="34"/>
      <c r="CQ12" s="34"/>
      <c r="CR12" s="34"/>
      <c r="CS12" s="34"/>
      <c r="CT12" s="34"/>
      <c r="CU12" s="34"/>
      <c r="CV12" s="34"/>
      <c r="CW12" s="34"/>
      <c r="CX12" s="34"/>
      <c r="CY12" s="34"/>
      <c r="CZ12" s="34"/>
      <c r="DA12" s="34"/>
      <c r="DB12" s="34"/>
      <c r="DC12" s="34"/>
      <c r="DD12" s="34"/>
      <c r="DE12" s="34"/>
      <c r="DF12" s="34"/>
      <c r="DG12" s="34"/>
      <c r="DH12" s="34"/>
      <c r="DI12" s="34"/>
      <c r="DJ12" s="34"/>
      <c r="DK12" s="34"/>
      <c r="DL12" s="34"/>
      <c r="DM12" s="34"/>
      <c r="DN12" s="34"/>
      <c r="DO12" s="34"/>
      <c r="DP12" s="34"/>
      <c r="DQ12" s="34"/>
      <c r="DR12" s="34"/>
      <c r="DS12" s="34"/>
      <c r="DT12" s="34"/>
      <c r="DU12" s="34"/>
      <c r="DV12" s="34"/>
      <c r="DW12" s="34"/>
      <c r="DX12" s="34"/>
      <c r="DY12" s="34"/>
      <c r="DZ12" s="34"/>
      <c r="EA12" s="34"/>
      <c r="EB12" s="34"/>
      <c r="EC12" s="34"/>
      <c r="ED12" s="34"/>
      <c r="EE12" s="34"/>
      <c r="EF12" s="34"/>
      <c r="EG12" s="34"/>
      <c r="EH12" s="34"/>
      <c r="EI12" s="34"/>
      <c r="EJ12" s="34"/>
      <c r="EK12" s="34"/>
      <c r="EL12" s="34"/>
      <c r="EM12" s="34"/>
      <c r="EN12" s="34"/>
      <c r="EO12" s="34"/>
      <c r="EP12" s="34"/>
      <c r="EQ12" s="34"/>
      <c r="ER12" s="34"/>
      <c r="ES12" s="34"/>
      <c r="ET12" s="34"/>
      <c r="EU12" s="34"/>
      <c r="EV12" s="34"/>
      <c r="EW12" s="34"/>
      <c r="EX12" s="34"/>
      <c r="EY12" s="34"/>
      <c r="EZ12" s="34"/>
      <c r="FA12" s="34"/>
      <c r="FB12" s="34"/>
      <c r="FC12" s="34"/>
      <c r="FD12" s="34"/>
      <c r="FE12" s="34"/>
      <c r="FF12" s="34"/>
      <c r="FG12" s="34"/>
      <c r="FH12" s="34"/>
      <c r="FI12" s="34"/>
      <c r="FJ12" s="34"/>
      <c r="FK12" s="34"/>
      <c r="FL12" s="34"/>
      <c r="FM12" s="34"/>
      <c r="FN12" s="34"/>
      <c r="FO12" s="34"/>
      <c r="FP12" s="34"/>
      <c r="FQ12" s="34"/>
      <c r="FR12" s="34"/>
      <c r="FS12" s="34"/>
      <c r="FT12" s="34"/>
      <c r="FU12" s="34"/>
      <c r="FV12" s="34"/>
      <c r="FW12" s="34"/>
      <c r="FX12" s="34"/>
      <c r="FY12" s="34"/>
      <c r="FZ12" s="34"/>
      <c r="GA12" s="34"/>
      <c r="GB12" s="34"/>
      <c r="GC12" s="34"/>
      <c r="GD12" s="34"/>
      <c r="GE12" s="34"/>
      <c r="GF12" s="34"/>
      <c r="GG12" s="34"/>
      <c r="GH12" s="34"/>
      <c r="GI12" s="34"/>
      <c r="GJ12" s="34"/>
      <c r="GK12" s="34"/>
      <c r="GL12" s="34"/>
      <c r="GM12" s="34"/>
      <c r="GN12" s="34"/>
      <c r="GO12" s="34"/>
      <c r="GP12" s="34"/>
      <c r="GQ12" s="34"/>
      <c r="GR12" s="34"/>
      <c r="GS12" s="34"/>
      <c r="GT12" s="34"/>
      <c r="GU12" s="34"/>
      <c r="GV12" s="34"/>
      <c r="GW12" s="34"/>
      <c r="GX12" s="34"/>
      <c r="GY12" s="34"/>
      <c r="GZ12" s="34"/>
      <c r="HA12" s="34"/>
      <c r="HB12" s="34"/>
      <c r="HC12" s="34"/>
      <c r="HD12" s="34"/>
      <c r="HE12" s="34"/>
      <c r="HF12" s="34"/>
      <c r="HG12" s="34"/>
      <c r="HH12" s="34"/>
      <c r="HI12" s="34"/>
      <c r="HJ12" s="34"/>
      <c r="HK12" s="34"/>
      <c r="HL12" s="34"/>
      <c r="HM12" s="34"/>
      <c r="HN12" s="34"/>
      <c r="HO12" s="34"/>
      <c r="HP12" s="34"/>
      <c r="HQ12" s="34"/>
      <c r="HR12" s="34"/>
      <c r="HS12" s="34"/>
      <c r="HT12" s="34"/>
      <c r="HU12" s="34"/>
      <c r="HV12" s="34"/>
      <c r="HW12" s="34"/>
      <c r="HX12" s="34"/>
      <c r="HY12" s="34"/>
      <c r="HZ12" s="34"/>
      <c r="IA12" s="34"/>
      <c r="IB12" s="34"/>
      <c r="IC12" s="34"/>
      <c r="ID12" s="34"/>
      <c r="IE12" s="34"/>
      <c r="IF12" s="34"/>
      <c r="IG12" s="34"/>
      <c r="IH12" s="34"/>
      <c r="II12" s="34"/>
      <c r="IJ12" s="34"/>
      <c r="IK12" s="34"/>
      <c r="IL12" s="34"/>
      <c r="IM12" s="34"/>
      <c r="IN12" s="34"/>
      <c r="IO12" s="34"/>
      <c r="IP12" s="34"/>
      <c r="IQ12" s="34"/>
      <c r="IR12" s="34"/>
      <c r="IS12" s="34"/>
      <c r="IT12" s="34"/>
      <c r="IU12" s="34"/>
      <c r="IV12" s="34"/>
      <c r="IW12" s="34"/>
    </row>
    <row r="13" customFormat="false" ht="15.75" hidden="true" customHeight="false" outlineLevel="0" collapsed="false">
      <c r="A13" s="53" t="s">
        <v>25</v>
      </c>
      <c r="B13" s="47" t="s">
        <v>30</v>
      </c>
      <c r="C13" s="54" t="s">
        <v>30</v>
      </c>
      <c r="D13" s="48" t="n">
        <v>0</v>
      </c>
      <c r="E13" s="48" t="n">
        <v>0</v>
      </c>
      <c r="F13" s="48" t="n">
        <v>0</v>
      </c>
      <c r="G13" s="48" t="n">
        <f aca="false">-100000-925908</f>
        <v>-1025908</v>
      </c>
      <c r="H13" s="38" t="n">
        <f aca="false">SUM(F13:G13)</f>
        <v>-1025908</v>
      </c>
      <c r="I13" s="55" t="n">
        <v>0</v>
      </c>
      <c r="J13" s="55" t="n">
        <v>0</v>
      </c>
      <c r="K13" s="38" t="n">
        <f aca="false">SUM(I13:J13)</f>
        <v>0</v>
      </c>
      <c r="L13" s="38" t="n">
        <f aca="false">+K13+H13</f>
        <v>-1025908</v>
      </c>
      <c r="M13" s="48"/>
      <c r="N13" s="56" t="n">
        <v>0</v>
      </c>
      <c r="O13" s="56" t="n">
        <v>0</v>
      </c>
      <c r="P13" s="57" t="n">
        <f aca="false">SUM(N13:O13)</f>
        <v>0</v>
      </c>
      <c r="Q13" s="48" t="n">
        <v>0</v>
      </c>
      <c r="R13" s="41" t="n">
        <f aca="false">+L13+E13</f>
        <v>-1025908</v>
      </c>
      <c r="S13" s="58"/>
      <c r="T13" s="52"/>
      <c r="U13" s="34"/>
      <c r="V13" s="34"/>
      <c r="W13" s="34"/>
      <c r="X13" s="34"/>
      <c r="Y13" s="34"/>
      <c r="Z13" s="34"/>
      <c r="AA13" s="34"/>
      <c r="AB13" s="34"/>
      <c r="AC13" s="34"/>
      <c r="AD13" s="34"/>
      <c r="AE13" s="34"/>
      <c r="AF13" s="34"/>
      <c r="AG13" s="34"/>
      <c r="AH13" s="34"/>
      <c r="AI13" s="34"/>
      <c r="AJ13" s="34"/>
      <c r="AK13" s="34"/>
      <c r="AL13" s="34"/>
      <c r="AM13" s="34"/>
      <c r="AN13" s="34"/>
      <c r="AO13" s="34"/>
      <c r="AP13" s="34"/>
      <c r="AQ13" s="34"/>
      <c r="AR13" s="34"/>
      <c r="AS13" s="34"/>
      <c r="AT13" s="34"/>
      <c r="AU13" s="34"/>
      <c r="AV13" s="34"/>
      <c r="AW13" s="34"/>
      <c r="AX13" s="34"/>
      <c r="AY13" s="34"/>
      <c r="AZ13" s="34"/>
      <c r="BA13" s="34"/>
      <c r="BB13" s="34"/>
      <c r="BC13" s="34"/>
      <c r="BD13" s="34"/>
      <c r="BE13" s="34"/>
      <c r="BF13" s="34"/>
      <c r="BG13" s="34"/>
      <c r="BH13" s="34"/>
      <c r="BI13" s="34"/>
      <c r="BJ13" s="34"/>
      <c r="BK13" s="34"/>
      <c r="BL13" s="34"/>
      <c r="BM13" s="34"/>
      <c r="BN13" s="34"/>
      <c r="BO13" s="34"/>
      <c r="BP13" s="34"/>
      <c r="BQ13" s="34"/>
      <c r="BR13" s="34"/>
      <c r="BS13" s="34"/>
      <c r="BT13" s="34"/>
      <c r="BU13" s="34"/>
      <c r="BV13" s="34"/>
      <c r="BW13" s="34"/>
      <c r="BX13" s="34"/>
      <c r="BY13" s="34"/>
      <c r="BZ13" s="34"/>
      <c r="CA13" s="34"/>
      <c r="CB13" s="34"/>
      <c r="CC13" s="34"/>
      <c r="CD13" s="34"/>
      <c r="CE13" s="34"/>
      <c r="CF13" s="34"/>
      <c r="CG13" s="34"/>
      <c r="CH13" s="34"/>
      <c r="CI13" s="34"/>
      <c r="CJ13" s="34"/>
      <c r="CK13" s="34"/>
      <c r="CL13" s="34"/>
      <c r="CM13" s="34"/>
      <c r="CN13" s="34"/>
      <c r="CO13" s="34"/>
      <c r="CP13" s="34"/>
      <c r="CQ13" s="34"/>
      <c r="CR13" s="34"/>
      <c r="CS13" s="34"/>
      <c r="CT13" s="34"/>
      <c r="CU13" s="34"/>
      <c r="CV13" s="34"/>
      <c r="CW13" s="34"/>
      <c r="CX13" s="34"/>
      <c r="CY13" s="34"/>
      <c r="CZ13" s="34"/>
      <c r="DA13" s="34"/>
      <c r="DB13" s="34"/>
      <c r="DC13" s="34"/>
      <c r="DD13" s="34"/>
      <c r="DE13" s="34"/>
      <c r="DF13" s="34"/>
      <c r="DG13" s="34"/>
      <c r="DH13" s="34"/>
      <c r="DI13" s="34"/>
      <c r="DJ13" s="34"/>
      <c r="DK13" s="34"/>
      <c r="DL13" s="34"/>
      <c r="DM13" s="34"/>
      <c r="DN13" s="34"/>
      <c r="DO13" s="34"/>
      <c r="DP13" s="34"/>
      <c r="DQ13" s="34"/>
      <c r="DR13" s="34"/>
      <c r="DS13" s="34"/>
      <c r="DT13" s="34"/>
      <c r="DU13" s="34"/>
      <c r="DV13" s="34"/>
      <c r="DW13" s="34"/>
      <c r="DX13" s="34"/>
      <c r="DY13" s="34"/>
      <c r="DZ13" s="34"/>
      <c r="EA13" s="34"/>
      <c r="EB13" s="34"/>
      <c r="EC13" s="34"/>
      <c r="ED13" s="34"/>
      <c r="EE13" s="34"/>
      <c r="EF13" s="34"/>
      <c r="EG13" s="34"/>
      <c r="EH13" s="34"/>
      <c r="EI13" s="34"/>
      <c r="EJ13" s="34"/>
      <c r="EK13" s="34"/>
      <c r="EL13" s="34"/>
      <c r="EM13" s="34"/>
      <c r="EN13" s="34"/>
      <c r="EO13" s="34"/>
      <c r="EP13" s="34"/>
      <c r="EQ13" s="34"/>
      <c r="ER13" s="34"/>
      <c r="ES13" s="34"/>
      <c r="ET13" s="34"/>
      <c r="EU13" s="34"/>
      <c r="EV13" s="34"/>
      <c r="EW13" s="34"/>
      <c r="EX13" s="34"/>
      <c r="EY13" s="34"/>
      <c r="EZ13" s="34"/>
      <c r="FA13" s="34"/>
      <c r="FB13" s="34"/>
      <c r="FC13" s="34"/>
      <c r="FD13" s="34"/>
      <c r="FE13" s="34"/>
      <c r="FF13" s="34"/>
      <c r="FG13" s="34"/>
      <c r="FH13" s="34"/>
      <c r="FI13" s="34"/>
      <c r="FJ13" s="34"/>
      <c r="FK13" s="34"/>
      <c r="FL13" s="34"/>
      <c r="FM13" s="34"/>
      <c r="FN13" s="34"/>
      <c r="FO13" s="34"/>
      <c r="FP13" s="34"/>
      <c r="FQ13" s="34"/>
      <c r="FR13" s="34"/>
      <c r="FS13" s="34"/>
      <c r="FT13" s="34"/>
      <c r="FU13" s="34"/>
      <c r="FV13" s="34"/>
      <c r="FW13" s="34"/>
      <c r="FX13" s="34"/>
      <c r="FY13" s="34"/>
      <c r="FZ13" s="34"/>
      <c r="GA13" s="34"/>
      <c r="GB13" s="34"/>
      <c r="GC13" s="34"/>
      <c r="GD13" s="34"/>
      <c r="GE13" s="34"/>
      <c r="GF13" s="34"/>
      <c r="GG13" s="34"/>
      <c r="GH13" s="34"/>
      <c r="GI13" s="34"/>
      <c r="GJ13" s="34"/>
      <c r="GK13" s="34"/>
      <c r="GL13" s="34"/>
      <c r="GM13" s="34"/>
      <c r="GN13" s="34"/>
      <c r="GO13" s="34"/>
      <c r="GP13" s="34"/>
      <c r="GQ13" s="34"/>
      <c r="GR13" s="34"/>
      <c r="GS13" s="34"/>
      <c r="GT13" s="34"/>
      <c r="GU13" s="34"/>
      <c r="GV13" s="34"/>
      <c r="GW13" s="34"/>
      <c r="GX13" s="34"/>
      <c r="GY13" s="34"/>
      <c r="GZ13" s="34"/>
      <c r="HA13" s="34"/>
      <c r="HB13" s="34"/>
      <c r="HC13" s="34"/>
      <c r="HD13" s="34"/>
      <c r="HE13" s="34"/>
      <c r="HF13" s="34"/>
      <c r="HG13" s="34"/>
      <c r="HH13" s="34"/>
      <c r="HI13" s="34"/>
      <c r="HJ13" s="34"/>
      <c r="HK13" s="34"/>
      <c r="HL13" s="34"/>
      <c r="HM13" s="34"/>
      <c r="HN13" s="34"/>
      <c r="HO13" s="34"/>
      <c r="HP13" s="34"/>
      <c r="HQ13" s="34"/>
      <c r="HR13" s="34"/>
      <c r="HS13" s="34"/>
      <c r="HT13" s="34"/>
      <c r="HU13" s="34"/>
      <c r="HV13" s="34"/>
      <c r="HW13" s="34"/>
      <c r="HX13" s="34"/>
      <c r="HY13" s="34"/>
      <c r="HZ13" s="34"/>
      <c r="IA13" s="34"/>
      <c r="IB13" s="34"/>
      <c r="IC13" s="34"/>
      <c r="ID13" s="34"/>
      <c r="IE13" s="34"/>
      <c r="IF13" s="34"/>
      <c r="IG13" s="34"/>
      <c r="IH13" s="34"/>
      <c r="II13" s="34"/>
      <c r="IJ13" s="34"/>
      <c r="IK13" s="34"/>
      <c r="IL13" s="34"/>
      <c r="IM13" s="34"/>
      <c r="IN13" s="34"/>
      <c r="IO13" s="34"/>
      <c r="IP13" s="34"/>
      <c r="IQ13" s="34"/>
      <c r="IR13" s="34"/>
      <c r="IS13" s="34"/>
      <c r="IT13" s="34"/>
      <c r="IU13" s="34"/>
      <c r="IV13" s="34"/>
      <c r="IW13" s="34"/>
    </row>
    <row r="14" customFormat="false" ht="16.5" hidden="true" customHeight="false" outlineLevel="0" collapsed="false">
      <c r="A14" s="53" t="s">
        <v>25</v>
      </c>
      <c r="B14" s="59" t="s">
        <v>34</v>
      </c>
      <c r="C14" s="47" t="s">
        <v>35</v>
      </c>
      <c r="D14" s="60" t="n">
        <v>0</v>
      </c>
      <c r="E14" s="60" t="n">
        <v>0</v>
      </c>
      <c r="F14" s="60" t="n">
        <f aca="false">172801.92+275000</f>
        <v>447801.92</v>
      </c>
      <c r="G14" s="60" t="n">
        <v>0</v>
      </c>
      <c r="H14" s="38" t="n">
        <f aca="false">SUM(F14:G14)</f>
        <v>447801.92</v>
      </c>
      <c r="I14" s="55" t="n">
        <v>0</v>
      </c>
      <c r="J14" s="55" t="n">
        <v>0</v>
      </c>
      <c r="K14" s="38" t="n">
        <f aca="false">SUM(I14:J14)</f>
        <v>0</v>
      </c>
      <c r="L14" s="38" t="n">
        <f aca="false">+K14+H14</f>
        <v>447801.92</v>
      </c>
      <c r="M14" s="60"/>
      <c r="N14" s="56" t="n">
        <v>0</v>
      </c>
      <c r="O14" s="56" t="n">
        <v>0</v>
      </c>
      <c r="P14" s="57" t="n">
        <f aca="false">SUM(N14:O14)</f>
        <v>0</v>
      </c>
      <c r="Q14" s="61" t="n">
        <f aca="false">+L14</f>
        <v>447801.92</v>
      </c>
      <c r="R14" s="61" t="n">
        <v>0</v>
      </c>
      <c r="S14" s="62"/>
      <c r="T14" s="63"/>
      <c r="U14" s="34"/>
      <c r="V14" s="34"/>
      <c r="W14" s="34"/>
      <c r="X14" s="34"/>
      <c r="Y14" s="34"/>
      <c r="Z14" s="34"/>
      <c r="AA14" s="34"/>
      <c r="AB14" s="34"/>
      <c r="AC14" s="34"/>
      <c r="AD14" s="34"/>
      <c r="AE14" s="34"/>
      <c r="AF14" s="34"/>
      <c r="AG14" s="34"/>
      <c r="AH14" s="34"/>
      <c r="AI14" s="34"/>
      <c r="AJ14" s="34"/>
      <c r="AK14" s="34"/>
      <c r="AL14" s="34"/>
      <c r="AM14" s="34"/>
      <c r="AN14" s="34"/>
      <c r="AO14" s="34"/>
      <c r="AP14" s="34"/>
      <c r="AQ14" s="34"/>
      <c r="AR14" s="34"/>
      <c r="AS14" s="34"/>
      <c r="AT14" s="34"/>
      <c r="AU14" s="34"/>
      <c r="AV14" s="34"/>
      <c r="AW14" s="34"/>
      <c r="AX14" s="34"/>
      <c r="AY14" s="34"/>
      <c r="AZ14" s="34"/>
      <c r="BA14" s="34"/>
      <c r="BB14" s="34"/>
      <c r="BC14" s="34"/>
      <c r="BD14" s="34"/>
      <c r="BE14" s="34"/>
      <c r="BF14" s="34"/>
      <c r="BG14" s="34"/>
      <c r="BH14" s="34"/>
      <c r="BI14" s="34"/>
      <c r="BJ14" s="34"/>
      <c r="BK14" s="34"/>
      <c r="BL14" s="34"/>
      <c r="BM14" s="34"/>
      <c r="BN14" s="34"/>
      <c r="BO14" s="34"/>
      <c r="BP14" s="34"/>
      <c r="BQ14" s="34"/>
      <c r="BR14" s="34"/>
      <c r="BS14" s="34"/>
      <c r="BT14" s="34"/>
      <c r="BU14" s="34"/>
      <c r="BV14" s="34"/>
      <c r="BW14" s="34"/>
      <c r="BX14" s="34"/>
      <c r="BY14" s="34"/>
      <c r="BZ14" s="34"/>
      <c r="CA14" s="34"/>
      <c r="CB14" s="34"/>
      <c r="CC14" s="34"/>
      <c r="CD14" s="34"/>
      <c r="CE14" s="34"/>
      <c r="CF14" s="34"/>
      <c r="CG14" s="34"/>
      <c r="CH14" s="34"/>
      <c r="CI14" s="34"/>
      <c r="CJ14" s="34"/>
      <c r="CK14" s="34"/>
      <c r="CL14" s="34"/>
      <c r="CM14" s="34"/>
      <c r="CN14" s="34"/>
      <c r="CO14" s="34"/>
      <c r="CP14" s="34"/>
      <c r="CQ14" s="34"/>
      <c r="CR14" s="34"/>
      <c r="CS14" s="34"/>
      <c r="CT14" s="34"/>
      <c r="CU14" s="34"/>
      <c r="CV14" s="34"/>
      <c r="CW14" s="34"/>
      <c r="CX14" s="34"/>
      <c r="CY14" s="34"/>
      <c r="CZ14" s="34"/>
      <c r="DA14" s="34"/>
      <c r="DB14" s="34"/>
      <c r="DC14" s="34"/>
      <c r="DD14" s="34"/>
      <c r="DE14" s="34"/>
      <c r="DF14" s="34"/>
      <c r="DG14" s="34"/>
      <c r="DH14" s="34"/>
      <c r="DI14" s="34"/>
      <c r="DJ14" s="34"/>
      <c r="DK14" s="34"/>
      <c r="DL14" s="34"/>
      <c r="DM14" s="34"/>
      <c r="DN14" s="34"/>
      <c r="DO14" s="34"/>
      <c r="DP14" s="34"/>
      <c r="DQ14" s="34"/>
      <c r="DR14" s="34"/>
      <c r="DS14" s="34"/>
      <c r="DT14" s="34"/>
      <c r="DU14" s="34"/>
      <c r="DV14" s="34"/>
      <c r="DW14" s="34"/>
      <c r="DX14" s="34"/>
      <c r="DY14" s="34"/>
      <c r="DZ14" s="34"/>
      <c r="EA14" s="34"/>
      <c r="EB14" s="34"/>
      <c r="EC14" s="34"/>
      <c r="ED14" s="34"/>
      <c r="EE14" s="34"/>
      <c r="EF14" s="34"/>
      <c r="EG14" s="34"/>
      <c r="EH14" s="34"/>
      <c r="EI14" s="34"/>
      <c r="EJ14" s="34"/>
      <c r="EK14" s="34"/>
      <c r="EL14" s="34"/>
      <c r="EM14" s="34"/>
      <c r="EN14" s="34"/>
      <c r="EO14" s="34"/>
      <c r="EP14" s="34"/>
      <c r="EQ14" s="34"/>
      <c r="ER14" s="34"/>
      <c r="ES14" s="34"/>
      <c r="ET14" s="34"/>
      <c r="EU14" s="34"/>
      <c r="EV14" s="34"/>
      <c r="EW14" s="34"/>
      <c r="EX14" s="34"/>
      <c r="EY14" s="34"/>
      <c r="EZ14" s="34"/>
      <c r="FA14" s="34"/>
      <c r="FB14" s="34"/>
      <c r="FC14" s="34"/>
      <c r="FD14" s="34"/>
      <c r="FE14" s="34"/>
      <c r="FF14" s="34"/>
      <c r="FG14" s="34"/>
      <c r="FH14" s="34"/>
      <c r="FI14" s="34"/>
      <c r="FJ14" s="34"/>
      <c r="FK14" s="34"/>
      <c r="FL14" s="34"/>
      <c r="FM14" s="34"/>
      <c r="FN14" s="34"/>
      <c r="FO14" s="34"/>
      <c r="FP14" s="34"/>
      <c r="FQ14" s="34"/>
      <c r="FR14" s="34"/>
      <c r="FS14" s="34"/>
      <c r="FT14" s="34"/>
      <c r="FU14" s="34"/>
      <c r="FV14" s="34"/>
      <c r="FW14" s="34"/>
      <c r="FX14" s="34"/>
      <c r="FY14" s="34"/>
      <c r="FZ14" s="34"/>
      <c r="GA14" s="34"/>
      <c r="GB14" s="34"/>
      <c r="GC14" s="34"/>
      <c r="GD14" s="34"/>
      <c r="GE14" s="34"/>
      <c r="GF14" s="34"/>
      <c r="GG14" s="34"/>
      <c r="GH14" s="34"/>
      <c r="GI14" s="34"/>
      <c r="GJ14" s="34"/>
      <c r="GK14" s="34"/>
      <c r="GL14" s="34"/>
      <c r="GM14" s="34"/>
      <c r="GN14" s="34"/>
      <c r="GO14" s="34"/>
      <c r="GP14" s="34"/>
      <c r="GQ14" s="34"/>
      <c r="GR14" s="34"/>
      <c r="GS14" s="34"/>
      <c r="GT14" s="34"/>
      <c r="GU14" s="34"/>
      <c r="GV14" s="34"/>
      <c r="GW14" s="34"/>
      <c r="GX14" s="34"/>
      <c r="GY14" s="34"/>
      <c r="GZ14" s="34"/>
      <c r="HA14" s="34"/>
      <c r="HB14" s="34"/>
      <c r="HC14" s="34"/>
      <c r="HD14" s="34"/>
      <c r="HE14" s="34"/>
      <c r="HF14" s="34"/>
      <c r="HG14" s="34"/>
      <c r="HH14" s="34"/>
      <c r="HI14" s="34"/>
      <c r="HJ14" s="34"/>
      <c r="HK14" s="34"/>
      <c r="HL14" s="34"/>
      <c r="HM14" s="34"/>
      <c r="HN14" s="34"/>
      <c r="HO14" s="34"/>
      <c r="HP14" s="34"/>
      <c r="HQ14" s="34"/>
      <c r="HR14" s="34"/>
      <c r="HS14" s="34"/>
      <c r="HT14" s="34"/>
      <c r="HU14" s="34"/>
      <c r="HV14" s="34"/>
      <c r="HW14" s="34"/>
      <c r="HX14" s="34"/>
      <c r="HY14" s="34"/>
      <c r="HZ14" s="34"/>
      <c r="IA14" s="34"/>
      <c r="IB14" s="34"/>
      <c r="IC14" s="34"/>
      <c r="ID14" s="34"/>
      <c r="IE14" s="34"/>
      <c r="IF14" s="34"/>
      <c r="IG14" s="34"/>
      <c r="IH14" s="34"/>
      <c r="II14" s="34"/>
      <c r="IJ14" s="34"/>
      <c r="IK14" s="34"/>
      <c r="IL14" s="34"/>
      <c r="IM14" s="34"/>
      <c r="IN14" s="34"/>
      <c r="IO14" s="34"/>
      <c r="IP14" s="34"/>
      <c r="IQ14" s="34"/>
      <c r="IR14" s="34"/>
      <c r="IS14" s="34"/>
      <c r="IT14" s="34"/>
      <c r="IU14" s="34"/>
      <c r="IV14" s="34"/>
      <c r="IW14" s="34"/>
    </row>
    <row r="15" customFormat="false" ht="17.25" hidden="true" customHeight="false" outlineLevel="0" collapsed="false">
      <c r="A15" s="64" t="s">
        <v>36</v>
      </c>
      <c r="B15" s="65"/>
      <c r="C15" s="65"/>
      <c r="D15" s="66"/>
      <c r="E15" s="66"/>
      <c r="F15" s="66"/>
      <c r="G15" s="66"/>
      <c r="H15" s="66"/>
      <c r="I15" s="67"/>
      <c r="J15" s="67"/>
      <c r="K15" s="66"/>
      <c r="L15" s="66"/>
      <c r="M15" s="68"/>
      <c r="N15" s="56"/>
      <c r="O15" s="56"/>
      <c r="P15" s="57"/>
      <c r="Q15" s="66" t="n">
        <f aca="false">SUM(Q8:Q14)</f>
        <v>486572737.59</v>
      </c>
      <c r="R15" s="66" t="n">
        <f aca="false">SUM(R8:R14)</f>
        <v>-185268688</v>
      </c>
      <c r="S15" s="69" t="n">
        <f aca="false">+Q15+R15</f>
        <v>301304049.59</v>
      </c>
      <c r="T15" s="70" t="s">
        <v>37</v>
      </c>
      <c r="U15" s="71"/>
      <c r="V15" s="71"/>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row>
    <row r="16" customFormat="false" ht="15.75" hidden="true" customHeight="true" outlineLevel="0" collapsed="false">
      <c r="A16" s="72"/>
      <c r="B16" s="73"/>
      <c r="C16" s="73"/>
      <c r="D16" s="74"/>
      <c r="E16" s="75"/>
      <c r="F16" s="75"/>
      <c r="G16" s="75"/>
      <c r="H16" s="74"/>
      <c r="I16" s="75"/>
      <c r="J16" s="75"/>
      <c r="K16" s="75"/>
      <c r="L16" s="75"/>
      <c r="M16" s="76"/>
      <c r="N16" s="77"/>
      <c r="O16" s="77"/>
      <c r="P16" s="77"/>
      <c r="Q16" s="75"/>
      <c r="R16" s="78"/>
      <c r="S16" s="78"/>
      <c r="T16" s="79"/>
      <c r="U16" s="80"/>
      <c r="V16" s="80"/>
    </row>
    <row r="17" customFormat="false" ht="15.75" hidden="false" customHeight="false" outlineLevel="0" collapsed="false">
      <c r="A17" s="81" t="s">
        <v>38</v>
      </c>
      <c r="B17" s="82" t="s">
        <v>26</v>
      </c>
      <c r="C17" s="83" t="s">
        <v>27</v>
      </c>
      <c r="D17" s="84" t="n">
        <v>0</v>
      </c>
      <c r="E17" s="84" t="n">
        <v>0</v>
      </c>
      <c r="F17" s="84" t="n">
        <v>0</v>
      </c>
      <c r="G17" s="84" t="n">
        <v>0</v>
      </c>
      <c r="H17" s="84" t="n">
        <f aca="false">SUM(F17:G17)</f>
        <v>0</v>
      </c>
      <c r="I17" s="84" t="n">
        <v>0</v>
      </c>
      <c r="J17" s="84" t="n">
        <v>0</v>
      </c>
      <c r="K17" s="84" t="n">
        <f aca="false">SUM(I17:J17)</f>
        <v>0</v>
      </c>
      <c r="L17" s="84" t="n">
        <f aca="false">+K17+H17</f>
        <v>0</v>
      </c>
      <c r="M17" s="84" t="n">
        <v>50460</v>
      </c>
      <c r="N17" s="30" t="n">
        <v>0</v>
      </c>
      <c r="O17" s="30" t="n">
        <v>0</v>
      </c>
      <c r="P17" s="30" t="n">
        <f aca="false">SUM(N17:O17)</f>
        <v>0</v>
      </c>
      <c r="Q17" s="84" t="n">
        <f aca="false">+L17+E17</f>
        <v>0</v>
      </c>
      <c r="R17" s="85" t="n">
        <v>0</v>
      </c>
      <c r="S17" s="85"/>
      <c r="T17" s="86"/>
      <c r="U17" s="87"/>
      <c r="V17" s="87"/>
      <c r="W17" s="88"/>
      <c r="X17" s="88"/>
      <c r="Y17" s="88"/>
      <c r="Z17" s="88"/>
      <c r="AA17" s="88"/>
      <c r="AB17" s="88"/>
      <c r="AC17" s="88"/>
      <c r="AD17" s="88"/>
      <c r="AE17" s="88"/>
      <c r="AF17" s="88"/>
      <c r="AG17" s="88"/>
      <c r="AH17" s="88"/>
      <c r="AI17" s="88"/>
      <c r="AJ17" s="88"/>
      <c r="AK17" s="88"/>
      <c r="AL17" s="88"/>
      <c r="AM17" s="88"/>
      <c r="AN17" s="88"/>
      <c r="AO17" s="88"/>
      <c r="AP17" s="88"/>
      <c r="AQ17" s="88"/>
      <c r="AR17" s="88"/>
      <c r="AS17" s="88"/>
      <c r="AT17" s="88"/>
      <c r="AU17" s="88"/>
      <c r="AV17" s="88"/>
      <c r="AW17" s="88"/>
      <c r="AX17" s="88"/>
      <c r="AY17" s="88"/>
      <c r="AZ17" s="88"/>
      <c r="BA17" s="88"/>
      <c r="BB17" s="88"/>
      <c r="BC17" s="88"/>
      <c r="BD17" s="88"/>
      <c r="BE17" s="88"/>
      <c r="BF17" s="88"/>
      <c r="BG17" s="88"/>
      <c r="BH17" s="88"/>
      <c r="BI17" s="88"/>
      <c r="BJ17" s="88"/>
      <c r="BK17" s="88"/>
      <c r="BL17" s="88"/>
      <c r="BM17" s="88"/>
      <c r="BN17" s="88"/>
      <c r="BO17" s="88"/>
      <c r="BP17" s="88"/>
      <c r="BQ17" s="88"/>
      <c r="BR17" s="88"/>
      <c r="BS17" s="88"/>
      <c r="BT17" s="88"/>
      <c r="BU17" s="88"/>
      <c r="BV17" s="88"/>
      <c r="BW17" s="88"/>
      <c r="BX17" s="88"/>
      <c r="BY17" s="88"/>
      <c r="BZ17" s="88"/>
      <c r="CA17" s="88"/>
      <c r="CB17" s="88"/>
      <c r="CC17" s="88"/>
      <c r="CD17" s="88"/>
      <c r="CE17" s="88"/>
      <c r="CF17" s="88"/>
      <c r="CG17" s="88"/>
      <c r="CH17" s="88"/>
      <c r="CI17" s="88"/>
      <c r="CJ17" s="88"/>
      <c r="CK17" s="88"/>
      <c r="CL17" s="88"/>
      <c r="CM17" s="88"/>
      <c r="CN17" s="88"/>
      <c r="CO17" s="88"/>
      <c r="CP17" s="88"/>
      <c r="CQ17" s="88"/>
      <c r="CR17" s="88"/>
      <c r="CS17" s="88"/>
      <c r="CT17" s="88"/>
      <c r="CU17" s="88"/>
      <c r="CV17" s="88"/>
      <c r="CW17" s="88"/>
      <c r="CX17" s="88"/>
      <c r="CY17" s="88"/>
      <c r="CZ17" s="88"/>
      <c r="DA17" s="88"/>
      <c r="DB17" s="88"/>
      <c r="DC17" s="88"/>
      <c r="DD17" s="88"/>
      <c r="DE17" s="88"/>
      <c r="DF17" s="88"/>
      <c r="DG17" s="88"/>
      <c r="DH17" s="88"/>
      <c r="DI17" s="88"/>
      <c r="DJ17" s="88"/>
      <c r="DK17" s="88"/>
      <c r="DL17" s="88"/>
      <c r="DM17" s="88"/>
      <c r="DN17" s="88"/>
      <c r="DO17" s="88"/>
      <c r="DP17" s="88"/>
      <c r="DQ17" s="88"/>
      <c r="DR17" s="88"/>
      <c r="DS17" s="88"/>
      <c r="DT17" s="88"/>
      <c r="DU17" s="88"/>
      <c r="DV17" s="88"/>
      <c r="DW17" s="88"/>
      <c r="DX17" s="88"/>
      <c r="DY17" s="88"/>
      <c r="DZ17" s="88"/>
      <c r="EA17" s="88"/>
      <c r="EB17" s="88"/>
      <c r="EC17" s="88"/>
      <c r="ED17" s="88"/>
      <c r="EE17" s="88"/>
      <c r="EF17" s="88"/>
      <c r="EG17" s="88"/>
      <c r="EH17" s="88"/>
      <c r="EI17" s="88"/>
      <c r="EJ17" s="88"/>
      <c r="EK17" s="88"/>
      <c r="EL17" s="88"/>
      <c r="EM17" s="88"/>
      <c r="EN17" s="88"/>
      <c r="EO17" s="88"/>
      <c r="EP17" s="88"/>
      <c r="EQ17" s="88"/>
      <c r="ER17" s="88"/>
      <c r="ES17" s="88"/>
      <c r="ET17" s="88"/>
      <c r="EU17" s="88"/>
      <c r="EV17" s="88"/>
      <c r="EW17" s="88"/>
      <c r="EX17" s="88"/>
      <c r="EY17" s="88"/>
      <c r="EZ17" s="88"/>
      <c r="FA17" s="88"/>
      <c r="FB17" s="88"/>
      <c r="FC17" s="88"/>
      <c r="FD17" s="88"/>
      <c r="FE17" s="88"/>
      <c r="FF17" s="88"/>
      <c r="FG17" s="88"/>
      <c r="FH17" s="88"/>
      <c r="FI17" s="88"/>
      <c r="FJ17" s="88"/>
      <c r="FK17" s="88"/>
      <c r="FL17" s="88"/>
      <c r="FM17" s="88"/>
      <c r="FN17" s="88"/>
      <c r="FO17" s="88"/>
      <c r="FP17" s="88"/>
      <c r="FQ17" s="88"/>
      <c r="FR17" s="88"/>
      <c r="FS17" s="88"/>
      <c r="FT17" s="88"/>
      <c r="FU17" s="88"/>
      <c r="FV17" s="88"/>
      <c r="FW17" s="88"/>
      <c r="FX17" s="88"/>
      <c r="FY17" s="88"/>
      <c r="FZ17" s="88"/>
      <c r="GA17" s="88"/>
      <c r="GB17" s="88"/>
      <c r="GC17" s="88"/>
      <c r="GD17" s="88"/>
      <c r="GE17" s="88"/>
      <c r="GF17" s="88"/>
      <c r="GG17" s="88"/>
      <c r="GH17" s="88"/>
      <c r="GI17" s="88"/>
      <c r="GJ17" s="88"/>
      <c r="GK17" s="88"/>
      <c r="GL17" s="88"/>
      <c r="GM17" s="88"/>
      <c r="GN17" s="88"/>
      <c r="GO17" s="88"/>
      <c r="GP17" s="88"/>
      <c r="GQ17" s="88"/>
      <c r="GR17" s="88"/>
      <c r="GS17" s="88"/>
      <c r="GT17" s="88"/>
      <c r="GU17" s="88"/>
      <c r="GV17" s="88"/>
      <c r="GW17" s="88"/>
      <c r="GX17" s="88"/>
      <c r="GY17" s="88"/>
      <c r="GZ17" s="88"/>
      <c r="HA17" s="88"/>
      <c r="HB17" s="88"/>
      <c r="HC17" s="88"/>
      <c r="HD17" s="88"/>
      <c r="HE17" s="88"/>
      <c r="HF17" s="88"/>
      <c r="HG17" s="88"/>
      <c r="HH17" s="88"/>
      <c r="HI17" s="88"/>
      <c r="HJ17" s="88"/>
      <c r="HK17" s="88"/>
      <c r="HL17" s="88"/>
      <c r="HM17" s="88"/>
      <c r="HN17" s="88"/>
      <c r="HO17" s="88"/>
      <c r="HP17" s="88"/>
      <c r="HQ17" s="88"/>
      <c r="HR17" s="88"/>
      <c r="HS17" s="88"/>
      <c r="HT17" s="88"/>
      <c r="HU17" s="88"/>
      <c r="HV17" s="88"/>
      <c r="HW17" s="88"/>
      <c r="HX17" s="88"/>
      <c r="HY17" s="88"/>
      <c r="HZ17" s="88"/>
      <c r="IA17" s="88"/>
      <c r="IB17" s="88"/>
      <c r="IC17" s="88"/>
      <c r="ID17" s="88"/>
      <c r="IE17" s="88"/>
      <c r="IF17" s="88"/>
      <c r="IG17" s="88"/>
      <c r="IH17" s="88"/>
      <c r="II17" s="88"/>
      <c r="IJ17" s="88"/>
      <c r="IK17" s="88"/>
      <c r="IL17" s="88"/>
      <c r="IM17" s="88"/>
      <c r="IN17" s="88"/>
      <c r="IO17" s="88"/>
      <c r="IP17" s="88"/>
      <c r="IQ17" s="88"/>
      <c r="IR17" s="88"/>
      <c r="IS17" s="88"/>
      <c r="IT17" s="88"/>
      <c r="IU17" s="88"/>
      <c r="IV17" s="88"/>
      <c r="IW17" s="88"/>
    </row>
    <row r="18" customFormat="false" ht="15.75" hidden="false" customHeight="false" outlineLevel="0" collapsed="false">
      <c r="A18" s="89" t="s">
        <v>38</v>
      </c>
      <c r="B18" s="90" t="s">
        <v>28</v>
      </c>
      <c r="C18" s="83" t="s">
        <v>27</v>
      </c>
      <c r="D18" s="91" t="n">
        <v>0</v>
      </c>
      <c r="E18" s="91" t="n">
        <v>0</v>
      </c>
      <c r="F18" s="91" t="n">
        <v>0</v>
      </c>
      <c r="G18" s="91" t="n">
        <v>64142.5</v>
      </c>
      <c r="H18" s="91" t="n">
        <f aca="false">SUM(F18:G18)</f>
        <v>64142.5</v>
      </c>
      <c r="I18" s="91" t="n">
        <v>0</v>
      </c>
      <c r="J18" s="91" t="n">
        <v>0</v>
      </c>
      <c r="K18" s="91" t="n">
        <f aca="false">SUM(I18:J18)</f>
        <v>0</v>
      </c>
      <c r="L18" s="92" t="n">
        <f aca="false">+K18+H18</f>
        <v>64142.5</v>
      </c>
      <c r="M18" s="91" t="n">
        <v>290238</v>
      </c>
      <c r="N18" s="93" t="n">
        <v>0</v>
      </c>
      <c r="O18" s="93" t="n">
        <v>0</v>
      </c>
      <c r="P18" s="93" t="n">
        <f aca="false">SUM(N18:O18)</f>
        <v>0</v>
      </c>
      <c r="Q18" s="91" t="n">
        <f aca="false">+L18</f>
        <v>64142.5</v>
      </c>
      <c r="R18" s="94" t="n">
        <v>0</v>
      </c>
      <c r="S18" s="94"/>
      <c r="T18" s="95"/>
      <c r="U18" s="87"/>
      <c r="V18" s="87"/>
      <c r="W18" s="88"/>
      <c r="X18" s="88"/>
      <c r="Y18" s="88"/>
      <c r="Z18" s="88"/>
      <c r="AA18" s="88"/>
      <c r="AB18" s="88"/>
      <c r="AC18" s="88"/>
      <c r="AD18" s="88"/>
      <c r="AE18" s="88"/>
      <c r="AF18" s="88"/>
      <c r="AG18" s="88"/>
      <c r="AH18" s="88"/>
      <c r="AI18" s="88"/>
      <c r="AJ18" s="88"/>
      <c r="AK18" s="88"/>
      <c r="AL18" s="88"/>
      <c r="AM18" s="88"/>
      <c r="AN18" s="88"/>
      <c r="AO18" s="88"/>
      <c r="AP18" s="88"/>
      <c r="AQ18" s="88"/>
      <c r="AR18" s="88"/>
      <c r="AS18" s="88"/>
      <c r="AT18" s="88"/>
      <c r="AU18" s="88"/>
      <c r="AV18" s="88"/>
      <c r="AW18" s="88"/>
      <c r="AX18" s="88"/>
      <c r="AY18" s="88"/>
      <c r="AZ18" s="88"/>
      <c r="BA18" s="88"/>
      <c r="BB18" s="88"/>
      <c r="BC18" s="88"/>
      <c r="BD18" s="88"/>
      <c r="BE18" s="88"/>
      <c r="BF18" s="88"/>
      <c r="BG18" s="88"/>
      <c r="BH18" s="88"/>
      <c r="BI18" s="88"/>
      <c r="BJ18" s="88"/>
      <c r="BK18" s="88"/>
      <c r="BL18" s="88"/>
      <c r="BM18" s="88"/>
      <c r="BN18" s="88"/>
      <c r="BO18" s="88"/>
      <c r="BP18" s="88"/>
      <c r="BQ18" s="88"/>
      <c r="BR18" s="88"/>
      <c r="BS18" s="88"/>
      <c r="BT18" s="88"/>
      <c r="BU18" s="88"/>
      <c r="BV18" s="88"/>
      <c r="BW18" s="88"/>
      <c r="BX18" s="88"/>
      <c r="BY18" s="88"/>
      <c r="BZ18" s="88"/>
      <c r="CA18" s="88"/>
      <c r="CB18" s="88"/>
      <c r="CC18" s="88"/>
      <c r="CD18" s="88"/>
      <c r="CE18" s="88"/>
      <c r="CF18" s="88"/>
      <c r="CG18" s="88"/>
      <c r="CH18" s="88"/>
      <c r="CI18" s="88"/>
      <c r="CJ18" s="88"/>
      <c r="CK18" s="88"/>
      <c r="CL18" s="88"/>
      <c r="CM18" s="88"/>
      <c r="CN18" s="88"/>
      <c r="CO18" s="88"/>
      <c r="CP18" s="88"/>
      <c r="CQ18" s="88"/>
      <c r="CR18" s="88"/>
      <c r="CS18" s="88"/>
      <c r="CT18" s="88"/>
      <c r="CU18" s="88"/>
      <c r="CV18" s="88"/>
      <c r="CW18" s="88"/>
      <c r="CX18" s="88"/>
      <c r="CY18" s="88"/>
      <c r="CZ18" s="88"/>
      <c r="DA18" s="88"/>
      <c r="DB18" s="88"/>
      <c r="DC18" s="88"/>
      <c r="DD18" s="88"/>
      <c r="DE18" s="88"/>
      <c r="DF18" s="88"/>
      <c r="DG18" s="88"/>
      <c r="DH18" s="88"/>
      <c r="DI18" s="88"/>
      <c r="DJ18" s="88"/>
      <c r="DK18" s="88"/>
      <c r="DL18" s="88"/>
      <c r="DM18" s="88"/>
      <c r="DN18" s="88"/>
      <c r="DO18" s="88"/>
      <c r="DP18" s="88"/>
      <c r="DQ18" s="88"/>
      <c r="DR18" s="88"/>
      <c r="DS18" s="88"/>
      <c r="DT18" s="88"/>
      <c r="DU18" s="88"/>
      <c r="DV18" s="88"/>
      <c r="DW18" s="88"/>
      <c r="DX18" s="88"/>
      <c r="DY18" s="88"/>
      <c r="DZ18" s="88"/>
      <c r="EA18" s="88"/>
      <c r="EB18" s="88"/>
      <c r="EC18" s="88"/>
      <c r="ED18" s="88"/>
      <c r="EE18" s="88"/>
      <c r="EF18" s="88"/>
      <c r="EG18" s="88"/>
      <c r="EH18" s="88"/>
      <c r="EI18" s="88"/>
      <c r="EJ18" s="88"/>
      <c r="EK18" s="88"/>
      <c r="EL18" s="88"/>
      <c r="EM18" s="88"/>
      <c r="EN18" s="88"/>
      <c r="EO18" s="88"/>
      <c r="EP18" s="88"/>
      <c r="EQ18" s="88"/>
      <c r="ER18" s="88"/>
      <c r="ES18" s="88"/>
      <c r="ET18" s="88"/>
      <c r="EU18" s="88"/>
      <c r="EV18" s="88"/>
      <c r="EW18" s="88"/>
      <c r="EX18" s="88"/>
      <c r="EY18" s="88"/>
      <c r="EZ18" s="88"/>
      <c r="FA18" s="88"/>
      <c r="FB18" s="88"/>
      <c r="FC18" s="88"/>
      <c r="FD18" s="88"/>
      <c r="FE18" s="88"/>
      <c r="FF18" s="88"/>
      <c r="FG18" s="88"/>
      <c r="FH18" s="88"/>
      <c r="FI18" s="88"/>
      <c r="FJ18" s="88"/>
      <c r="FK18" s="88"/>
      <c r="FL18" s="88"/>
      <c r="FM18" s="88"/>
      <c r="FN18" s="88"/>
      <c r="FO18" s="88"/>
      <c r="FP18" s="88"/>
      <c r="FQ18" s="88"/>
      <c r="FR18" s="88"/>
      <c r="FS18" s="88"/>
      <c r="FT18" s="88"/>
      <c r="FU18" s="88"/>
      <c r="FV18" s="88"/>
      <c r="FW18" s="88"/>
      <c r="FX18" s="88"/>
      <c r="FY18" s="88"/>
      <c r="FZ18" s="88"/>
      <c r="GA18" s="88"/>
      <c r="GB18" s="88"/>
      <c r="GC18" s="88"/>
      <c r="GD18" s="88"/>
      <c r="GE18" s="88"/>
      <c r="GF18" s="88"/>
      <c r="GG18" s="88"/>
      <c r="GH18" s="88"/>
      <c r="GI18" s="88"/>
      <c r="GJ18" s="88"/>
      <c r="GK18" s="88"/>
      <c r="GL18" s="88"/>
      <c r="GM18" s="88"/>
      <c r="GN18" s="88"/>
      <c r="GO18" s="88"/>
      <c r="GP18" s="88"/>
      <c r="GQ18" s="88"/>
      <c r="GR18" s="88"/>
      <c r="GS18" s="88"/>
      <c r="GT18" s="88"/>
      <c r="GU18" s="88"/>
      <c r="GV18" s="88"/>
      <c r="GW18" s="88"/>
      <c r="GX18" s="88"/>
      <c r="GY18" s="88"/>
      <c r="GZ18" s="88"/>
      <c r="HA18" s="88"/>
      <c r="HB18" s="88"/>
      <c r="HC18" s="88"/>
      <c r="HD18" s="88"/>
      <c r="HE18" s="88"/>
      <c r="HF18" s="88"/>
      <c r="HG18" s="88"/>
      <c r="HH18" s="88"/>
      <c r="HI18" s="88"/>
      <c r="HJ18" s="88"/>
      <c r="HK18" s="88"/>
      <c r="HL18" s="88"/>
      <c r="HM18" s="88"/>
      <c r="HN18" s="88"/>
      <c r="HO18" s="88"/>
      <c r="HP18" s="88"/>
      <c r="HQ18" s="88"/>
      <c r="HR18" s="88"/>
      <c r="HS18" s="88"/>
      <c r="HT18" s="88"/>
      <c r="HU18" s="88"/>
      <c r="HV18" s="88"/>
      <c r="HW18" s="88"/>
      <c r="HX18" s="88"/>
      <c r="HY18" s="88"/>
      <c r="HZ18" s="88"/>
      <c r="IA18" s="88"/>
      <c r="IB18" s="88"/>
      <c r="IC18" s="88"/>
      <c r="ID18" s="88"/>
      <c r="IE18" s="88"/>
      <c r="IF18" s="88"/>
      <c r="IG18" s="88"/>
      <c r="IH18" s="88"/>
      <c r="II18" s="88"/>
      <c r="IJ18" s="88"/>
      <c r="IK18" s="88"/>
      <c r="IL18" s="88"/>
      <c r="IM18" s="88"/>
      <c r="IN18" s="88"/>
      <c r="IO18" s="88"/>
      <c r="IP18" s="88"/>
      <c r="IQ18" s="88"/>
      <c r="IR18" s="88"/>
      <c r="IS18" s="88"/>
      <c r="IT18" s="88"/>
      <c r="IU18" s="88"/>
      <c r="IV18" s="88"/>
      <c r="IW18" s="88"/>
    </row>
    <row r="19" customFormat="false" ht="15.75" hidden="false" customHeight="false" outlineLevel="0" collapsed="false">
      <c r="A19" s="89" t="s">
        <v>38</v>
      </c>
      <c r="B19" s="90" t="s">
        <v>29</v>
      </c>
      <c r="C19" s="83" t="s">
        <v>27</v>
      </c>
      <c r="D19" s="91" t="n">
        <v>0</v>
      </c>
      <c r="E19" s="91" t="n">
        <v>0</v>
      </c>
      <c r="F19" s="91" t="n">
        <v>0</v>
      </c>
      <c r="G19" s="91" t="n">
        <v>-22223</v>
      </c>
      <c r="H19" s="91" t="n">
        <f aca="false">SUM(F19:G19)</f>
        <v>-22223</v>
      </c>
      <c r="I19" s="91" t="n">
        <v>0</v>
      </c>
      <c r="J19" s="91" t="n">
        <v>0</v>
      </c>
      <c r="K19" s="91" t="n">
        <f aca="false">SUM(I19:J19)</f>
        <v>0</v>
      </c>
      <c r="L19" s="92" t="n">
        <f aca="false">+K19+H19</f>
        <v>-22223</v>
      </c>
      <c r="M19" s="91"/>
      <c r="N19" s="93" t="n">
        <v>0</v>
      </c>
      <c r="O19" s="93" t="n">
        <v>0</v>
      </c>
      <c r="P19" s="93" t="n">
        <f aca="false">SUM(N19:O19)</f>
        <v>0</v>
      </c>
      <c r="Q19" s="91" t="n">
        <v>0</v>
      </c>
      <c r="R19" s="94" t="n">
        <f aca="false">+L19</f>
        <v>-22223</v>
      </c>
      <c r="S19" s="94" t="s">
        <v>39</v>
      </c>
      <c r="T19" s="95"/>
      <c r="U19" s="87"/>
      <c r="V19" s="87"/>
      <c r="W19" s="88"/>
      <c r="X19" s="88"/>
      <c r="Y19" s="88"/>
      <c r="Z19" s="88"/>
      <c r="AA19" s="88"/>
      <c r="AB19" s="88"/>
      <c r="AC19" s="88"/>
      <c r="AD19" s="88"/>
      <c r="AE19" s="88"/>
      <c r="AF19" s="88"/>
      <c r="AG19" s="88"/>
      <c r="AH19" s="88"/>
      <c r="AI19" s="88"/>
      <c r="AJ19" s="88"/>
      <c r="AK19" s="88"/>
      <c r="AL19" s="88"/>
      <c r="AM19" s="88"/>
      <c r="AN19" s="88"/>
      <c r="AO19" s="88"/>
      <c r="AP19" s="88"/>
      <c r="AQ19" s="88"/>
      <c r="AR19" s="88"/>
      <c r="AS19" s="88"/>
      <c r="AT19" s="88"/>
      <c r="AU19" s="88"/>
      <c r="AV19" s="88"/>
      <c r="AW19" s="88"/>
      <c r="AX19" s="88"/>
      <c r="AY19" s="88"/>
      <c r="AZ19" s="88"/>
      <c r="BA19" s="88"/>
      <c r="BB19" s="88"/>
      <c r="BC19" s="88"/>
      <c r="BD19" s="88"/>
      <c r="BE19" s="88"/>
      <c r="BF19" s="88"/>
      <c r="BG19" s="88"/>
      <c r="BH19" s="88"/>
      <c r="BI19" s="88"/>
      <c r="BJ19" s="88"/>
      <c r="BK19" s="88"/>
      <c r="BL19" s="88"/>
      <c r="BM19" s="88"/>
      <c r="BN19" s="88"/>
      <c r="BO19" s="88"/>
      <c r="BP19" s="88"/>
      <c r="BQ19" s="88"/>
      <c r="BR19" s="88"/>
      <c r="BS19" s="88"/>
      <c r="BT19" s="88"/>
      <c r="BU19" s="88"/>
      <c r="BV19" s="88"/>
      <c r="BW19" s="88"/>
      <c r="BX19" s="88"/>
      <c r="BY19" s="88"/>
      <c r="BZ19" s="88"/>
      <c r="CA19" s="88"/>
      <c r="CB19" s="88"/>
      <c r="CC19" s="88"/>
      <c r="CD19" s="88"/>
      <c r="CE19" s="88"/>
      <c r="CF19" s="88"/>
      <c r="CG19" s="88"/>
      <c r="CH19" s="88"/>
      <c r="CI19" s="88"/>
      <c r="CJ19" s="88"/>
      <c r="CK19" s="88"/>
      <c r="CL19" s="88"/>
      <c r="CM19" s="88"/>
      <c r="CN19" s="88"/>
      <c r="CO19" s="88"/>
      <c r="CP19" s="88"/>
      <c r="CQ19" s="88"/>
      <c r="CR19" s="88"/>
      <c r="CS19" s="88"/>
      <c r="CT19" s="88"/>
      <c r="CU19" s="88"/>
      <c r="CV19" s="88"/>
      <c r="CW19" s="88"/>
      <c r="CX19" s="88"/>
      <c r="CY19" s="88"/>
      <c r="CZ19" s="88"/>
      <c r="DA19" s="88"/>
      <c r="DB19" s="88"/>
      <c r="DC19" s="88"/>
      <c r="DD19" s="88"/>
      <c r="DE19" s="88"/>
      <c r="DF19" s="88"/>
      <c r="DG19" s="88"/>
      <c r="DH19" s="88"/>
      <c r="DI19" s="88"/>
      <c r="DJ19" s="88"/>
      <c r="DK19" s="88"/>
      <c r="DL19" s="88"/>
      <c r="DM19" s="88"/>
      <c r="DN19" s="88"/>
      <c r="DO19" s="88"/>
      <c r="DP19" s="88"/>
      <c r="DQ19" s="88"/>
      <c r="DR19" s="88"/>
      <c r="DS19" s="88"/>
      <c r="DT19" s="88"/>
      <c r="DU19" s="88"/>
      <c r="DV19" s="88"/>
      <c r="DW19" s="88"/>
      <c r="DX19" s="88"/>
      <c r="DY19" s="88"/>
      <c r="DZ19" s="88"/>
      <c r="EA19" s="88"/>
      <c r="EB19" s="88"/>
      <c r="EC19" s="88"/>
      <c r="ED19" s="88"/>
      <c r="EE19" s="88"/>
      <c r="EF19" s="88"/>
      <c r="EG19" s="88"/>
      <c r="EH19" s="88"/>
      <c r="EI19" s="88"/>
      <c r="EJ19" s="88"/>
      <c r="EK19" s="88"/>
      <c r="EL19" s="88"/>
      <c r="EM19" s="88"/>
      <c r="EN19" s="88"/>
      <c r="EO19" s="88"/>
      <c r="EP19" s="88"/>
      <c r="EQ19" s="88"/>
      <c r="ER19" s="88"/>
      <c r="ES19" s="88"/>
      <c r="ET19" s="88"/>
      <c r="EU19" s="88"/>
      <c r="EV19" s="88"/>
      <c r="EW19" s="88"/>
      <c r="EX19" s="88"/>
      <c r="EY19" s="88"/>
      <c r="EZ19" s="88"/>
      <c r="FA19" s="88"/>
      <c r="FB19" s="88"/>
      <c r="FC19" s="88"/>
      <c r="FD19" s="88"/>
      <c r="FE19" s="88"/>
      <c r="FF19" s="88"/>
      <c r="FG19" s="88"/>
      <c r="FH19" s="88"/>
      <c r="FI19" s="88"/>
      <c r="FJ19" s="88"/>
      <c r="FK19" s="88"/>
      <c r="FL19" s="88"/>
      <c r="FM19" s="88"/>
      <c r="FN19" s="88"/>
      <c r="FO19" s="88"/>
      <c r="FP19" s="88"/>
      <c r="FQ19" s="88"/>
      <c r="FR19" s="88"/>
      <c r="FS19" s="88"/>
      <c r="FT19" s="88"/>
      <c r="FU19" s="88"/>
      <c r="FV19" s="88"/>
      <c r="FW19" s="88"/>
      <c r="FX19" s="88"/>
      <c r="FY19" s="88"/>
      <c r="FZ19" s="88"/>
      <c r="GA19" s="88"/>
      <c r="GB19" s="88"/>
      <c r="GC19" s="88"/>
      <c r="GD19" s="88"/>
      <c r="GE19" s="88"/>
      <c r="GF19" s="88"/>
      <c r="GG19" s="88"/>
      <c r="GH19" s="88"/>
      <c r="GI19" s="88"/>
      <c r="GJ19" s="88"/>
      <c r="GK19" s="88"/>
      <c r="GL19" s="88"/>
      <c r="GM19" s="88"/>
      <c r="GN19" s="88"/>
      <c r="GO19" s="88"/>
      <c r="GP19" s="88"/>
      <c r="GQ19" s="88"/>
      <c r="GR19" s="88"/>
      <c r="GS19" s="88"/>
      <c r="GT19" s="88"/>
      <c r="GU19" s="88"/>
      <c r="GV19" s="88"/>
      <c r="GW19" s="88"/>
      <c r="GX19" s="88"/>
      <c r="GY19" s="88"/>
      <c r="GZ19" s="88"/>
      <c r="HA19" s="88"/>
      <c r="HB19" s="88"/>
      <c r="HC19" s="88"/>
      <c r="HD19" s="88"/>
      <c r="HE19" s="88"/>
      <c r="HF19" s="88"/>
      <c r="HG19" s="88"/>
      <c r="HH19" s="88"/>
      <c r="HI19" s="88"/>
      <c r="HJ19" s="88"/>
      <c r="HK19" s="88"/>
      <c r="HL19" s="88"/>
      <c r="HM19" s="88"/>
      <c r="HN19" s="88"/>
      <c r="HO19" s="88"/>
      <c r="HP19" s="88"/>
      <c r="HQ19" s="88"/>
      <c r="HR19" s="88"/>
      <c r="HS19" s="88"/>
      <c r="HT19" s="88"/>
      <c r="HU19" s="88"/>
      <c r="HV19" s="88"/>
      <c r="HW19" s="88"/>
      <c r="HX19" s="88"/>
      <c r="HY19" s="88"/>
      <c r="HZ19" s="88"/>
      <c r="IA19" s="88"/>
      <c r="IB19" s="88"/>
      <c r="IC19" s="88"/>
      <c r="ID19" s="88"/>
      <c r="IE19" s="88"/>
      <c r="IF19" s="88"/>
      <c r="IG19" s="88"/>
      <c r="IH19" s="88"/>
      <c r="II19" s="88"/>
      <c r="IJ19" s="88"/>
      <c r="IK19" s="88"/>
      <c r="IL19" s="88"/>
      <c r="IM19" s="88"/>
      <c r="IN19" s="88"/>
      <c r="IO19" s="88"/>
      <c r="IP19" s="88"/>
      <c r="IQ19" s="88"/>
      <c r="IR19" s="88"/>
      <c r="IS19" s="88"/>
      <c r="IT19" s="88"/>
      <c r="IU19" s="88"/>
      <c r="IV19" s="88"/>
      <c r="IW19" s="88"/>
    </row>
    <row r="20" customFormat="false" ht="16.5" hidden="false" customHeight="false" outlineLevel="0" collapsed="false">
      <c r="A20" s="96" t="s">
        <v>38</v>
      </c>
      <c r="B20" s="97" t="s">
        <v>40</v>
      </c>
      <c r="C20" s="98" t="s">
        <v>30</v>
      </c>
      <c r="D20" s="93" t="n">
        <v>0</v>
      </c>
      <c r="E20" s="93" t="n">
        <v>0</v>
      </c>
      <c r="F20" s="93" t="n">
        <v>160804</v>
      </c>
      <c r="G20" s="93" t="n">
        <v>0</v>
      </c>
      <c r="H20" s="93" t="n">
        <f aca="false">SUM(F20:G20)</f>
        <v>160804</v>
      </c>
      <c r="I20" s="93" t="n">
        <v>0</v>
      </c>
      <c r="J20" s="93" t="n">
        <v>0</v>
      </c>
      <c r="K20" s="93" t="n">
        <f aca="false">SUM(I20:J20)</f>
        <v>0</v>
      </c>
      <c r="L20" s="57" t="n">
        <f aca="false">+K20+H20</f>
        <v>160804</v>
      </c>
      <c r="M20" s="93"/>
      <c r="N20" s="93" t="n">
        <v>0</v>
      </c>
      <c r="O20" s="93" t="n">
        <v>0</v>
      </c>
      <c r="P20" s="93" t="n">
        <f aca="false">SUM(N20:O20)</f>
        <v>0</v>
      </c>
      <c r="Q20" s="93" t="n">
        <f aca="false">+L20+E20</f>
        <v>160804</v>
      </c>
      <c r="R20" s="99" t="n">
        <v>0</v>
      </c>
      <c r="S20" s="100"/>
      <c r="T20" s="101"/>
      <c r="U20" s="102"/>
      <c r="V20" s="102"/>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4"/>
      <c r="IK20" s="4"/>
      <c r="IL20" s="4"/>
      <c r="IM20" s="4"/>
      <c r="IN20" s="4"/>
      <c r="IO20" s="4"/>
      <c r="IP20" s="4"/>
      <c r="IQ20" s="4"/>
      <c r="IR20" s="4"/>
      <c r="IS20" s="4"/>
      <c r="IT20" s="4"/>
      <c r="IU20" s="4"/>
      <c r="IV20" s="4"/>
      <c r="IW20" s="4"/>
    </row>
    <row r="21" customFormat="false" ht="17.25" hidden="false" customHeight="false" outlineLevel="0" collapsed="false">
      <c r="A21" s="103" t="s">
        <v>41</v>
      </c>
      <c r="B21" s="104"/>
      <c r="C21" s="104"/>
      <c r="D21" s="66"/>
      <c r="E21" s="105"/>
      <c r="F21" s="105"/>
      <c r="G21" s="105"/>
      <c r="H21" s="66"/>
      <c r="I21" s="105"/>
      <c r="J21" s="105"/>
      <c r="K21" s="105"/>
      <c r="L21" s="105"/>
      <c r="M21" s="68"/>
      <c r="N21" s="57"/>
      <c r="O21" s="57"/>
      <c r="P21" s="57"/>
      <c r="Q21" s="105"/>
      <c r="R21" s="106"/>
      <c r="S21" s="107" t="n">
        <f aca="false">IF(SUM(Q17:Q20)&gt;-SUM(R17:R20),SUM(Q17:Q20),0)</f>
        <v>224946.5</v>
      </c>
      <c r="T21" s="108"/>
      <c r="U21" s="80" t="s">
        <v>42</v>
      </c>
      <c r="V21" s="80"/>
    </row>
    <row r="22" customFormat="false" ht="15.75" hidden="false" customHeight="false" outlineLevel="0" collapsed="false">
      <c r="A22" s="109"/>
      <c r="B22" s="104"/>
      <c r="C22" s="104"/>
      <c r="D22" s="66"/>
      <c r="E22" s="105"/>
      <c r="F22" s="105"/>
      <c r="G22" s="105"/>
      <c r="H22" s="66"/>
      <c r="I22" s="105"/>
      <c r="J22" s="105"/>
      <c r="K22" s="105"/>
      <c r="L22" s="105"/>
      <c r="M22" s="68"/>
      <c r="N22" s="57"/>
      <c r="O22" s="57"/>
      <c r="P22" s="57"/>
      <c r="Q22" s="105"/>
      <c r="R22" s="106"/>
      <c r="S22" s="106"/>
      <c r="T22" s="108"/>
      <c r="U22" s="80"/>
      <c r="V22" s="80"/>
    </row>
    <row r="23" customFormat="false" ht="18.75" hidden="true" customHeight="true" outlineLevel="0" collapsed="false">
      <c r="A23" s="110" t="s">
        <v>43</v>
      </c>
      <c r="B23" s="111" t="s">
        <v>44</v>
      </c>
      <c r="C23" s="83" t="s">
        <v>27</v>
      </c>
      <c r="D23" s="91" t="n">
        <v>0</v>
      </c>
      <c r="E23" s="91" t="n">
        <v>0</v>
      </c>
      <c r="F23" s="91" t="n">
        <v>0</v>
      </c>
      <c r="G23" s="91" t="n">
        <v>0</v>
      </c>
      <c r="H23" s="91" t="n">
        <f aca="false">SUM(F23:G23)</f>
        <v>0</v>
      </c>
      <c r="I23" s="91"/>
      <c r="J23" s="91"/>
      <c r="K23" s="91" t="n">
        <f aca="false">SUM(I23:J23)</f>
        <v>0</v>
      </c>
      <c r="L23" s="92" t="n">
        <f aca="false">+K23+H23</f>
        <v>0</v>
      </c>
      <c r="M23" s="37" t="n">
        <v>0</v>
      </c>
      <c r="N23" s="40" t="n">
        <v>0</v>
      </c>
      <c r="O23" s="40" t="n">
        <v>0</v>
      </c>
      <c r="P23" s="39" t="n">
        <f aca="false">SUM(N23:O23)</f>
        <v>0</v>
      </c>
      <c r="Q23" s="91" t="n">
        <f aca="false">+L23+E23</f>
        <v>0</v>
      </c>
      <c r="R23" s="94" t="n">
        <v>0</v>
      </c>
      <c r="S23" s="94"/>
      <c r="T23" s="95"/>
      <c r="U23" s="87"/>
      <c r="V23" s="87"/>
      <c r="W23" s="88"/>
      <c r="X23" s="88"/>
      <c r="Y23" s="88"/>
      <c r="Z23" s="88"/>
      <c r="AA23" s="88"/>
      <c r="AB23" s="88"/>
      <c r="AC23" s="88"/>
      <c r="AD23" s="88"/>
      <c r="AE23" s="88"/>
      <c r="AF23" s="88"/>
      <c r="AG23" s="88"/>
      <c r="AH23" s="88"/>
      <c r="AI23" s="88"/>
      <c r="AJ23" s="88"/>
      <c r="AK23" s="88"/>
      <c r="AL23" s="88"/>
      <c r="AM23" s="88"/>
      <c r="AN23" s="88"/>
      <c r="AO23" s="88"/>
      <c r="AP23" s="88"/>
      <c r="AQ23" s="88"/>
      <c r="AR23" s="88"/>
      <c r="AS23" s="88"/>
      <c r="AT23" s="88"/>
      <c r="AU23" s="88"/>
      <c r="AV23" s="88"/>
      <c r="AW23" s="88"/>
      <c r="AX23" s="88"/>
      <c r="AY23" s="88"/>
      <c r="AZ23" s="88"/>
      <c r="BA23" s="88"/>
      <c r="BB23" s="88"/>
      <c r="BC23" s="88"/>
      <c r="BD23" s="88"/>
      <c r="BE23" s="88"/>
      <c r="BF23" s="88"/>
      <c r="BG23" s="88"/>
      <c r="BH23" s="88"/>
      <c r="BI23" s="88"/>
      <c r="BJ23" s="88"/>
      <c r="BK23" s="88"/>
      <c r="BL23" s="88"/>
      <c r="BM23" s="88"/>
      <c r="BN23" s="88"/>
      <c r="BO23" s="88"/>
      <c r="BP23" s="88"/>
      <c r="BQ23" s="88"/>
      <c r="BR23" s="88"/>
      <c r="BS23" s="88"/>
      <c r="BT23" s="88"/>
      <c r="BU23" s="88"/>
      <c r="BV23" s="88"/>
      <c r="BW23" s="88"/>
      <c r="BX23" s="88"/>
      <c r="BY23" s="88"/>
      <c r="BZ23" s="88"/>
      <c r="CA23" s="88"/>
      <c r="CB23" s="88"/>
      <c r="CC23" s="88"/>
      <c r="CD23" s="88"/>
      <c r="CE23" s="88"/>
      <c r="CF23" s="88"/>
      <c r="CG23" s="88"/>
      <c r="CH23" s="88"/>
      <c r="CI23" s="88"/>
      <c r="CJ23" s="88"/>
      <c r="CK23" s="88"/>
      <c r="CL23" s="88"/>
      <c r="CM23" s="88"/>
      <c r="CN23" s="88"/>
      <c r="CO23" s="88"/>
      <c r="CP23" s="88"/>
      <c r="CQ23" s="88"/>
      <c r="CR23" s="88"/>
      <c r="CS23" s="88"/>
      <c r="CT23" s="88"/>
      <c r="CU23" s="88"/>
      <c r="CV23" s="88"/>
      <c r="CW23" s="88"/>
      <c r="CX23" s="88"/>
      <c r="CY23" s="88"/>
      <c r="CZ23" s="88"/>
      <c r="DA23" s="88"/>
      <c r="DB23" s="88"/>
      <c r="DC23" s="88"/>
      <c r="DD23" s="88"/>
      <c r="DE23" s="88"/>
      <c r="DF23" s="88"/>
      <c r="DG23" s="88"/>
      <c r="DH23" s="88"/>
      <c r="DI23" s="88"/>
      <c r="DJ23" s="88"/>
      <c r="DK23" s="88"/>
      <c r="DL23" s="88"/>
      <c r="DM23" s="88"/>
      <c r="DN23" s="88"/>
      <c r="DO23" s="88"/>
      <c r="DP23" s="88"/>
      <c r="DQ23" s="88"/>
      <c r="DR23" s="88"/>
      <c r="DS23" s="88"/>
      <c r="DT23" s="88"/>
      <c r="DU23" s="88"/>
      <c r="DV23" s="88"/>
      <c r="DW23" s="88"/>
      <c r="DX23" s="88"/>
      <c r="DY23" s="88"/>
      <c r="DZ23" s="88"/>
      <c r="EA23" s="88"/>
      <c r="EB23" s="88"/>
      <c r="EC23" s="88"/>
      <c r="ED23" s="88"/>
      <c r="EE23" s="88"/>
      <c r="EF23" s="88"/>
      <c r="EG23" s="88"/>
      <c r="EH23" s="88"/>
      <c r="EI23" s="88"/>
      <c r="EJ23" s="88"/>
      <c r="EK23" s="88"/>
      <c r="EL23" s="88"/>
      <c r="EM23" s="88"/>
      <c r="EN23" s="88"/>
      <c r="EO23" s="88"/>
      <c r="EP23" s="88"/>
      <c r="EQ23" s="88"/>
      <c r="ER23" s="88"/>
      <c r="ES23" s="88"/>
      <c r="ET23" s="88"/>
      <c r="EU23" s="88"/>
      <c r="EV23" s="88"/>
      <c r="EW23" s="88"/>
      <c r="EX23" s="88"/>
      <c r="EY23" s="88"/>
      <c r="EZ23" s="88"/>
      <c r="FA23" s="88"/>
      <c r="FB23" s="88"/>
      <c r="FC23" s="88"/>
      <c r="FD23" s="88"/>
      <c r="FE23" s="88"/>
      <c r="FF23" s="88"/>
      <c r="FG23" s="88"/>
      <c r="FH23" s="88"/>
      <c r="FI23" s="88"/>
      <c r="FJ23" s="88"/>
      <c r="FK23" s="88"/>
      <c r="FL23" s="88"/>
      <c r="FM23" s="88"/>
      <c r="FN23" s="88"/>
      <c r="FO23" s="88"/>
      <c r="FP23" s="88"/>
      <c r="FQ23" s="88"/>
      <c r="FR23" s="88"/>
      <c r="FS23" s="88"/>
      <c r="FT23" s="88"/>
      <c r="FU23" s="88"/>
      <c r="FV23" s="88"/>
      <c r="FW23" s="88"/>
      <c r="FX23" s="88"/>
      <c r="FY23" s="88"/>
      <c r="FZ23" s="88"/>
      <c r="GA23" s="88"/>
      <c r="GB23" s="88"/>
      <c r="GC23" s="88"/>
      <c r="GD23" s="88"/>
      <c r="GE23" s="88"/>
      <c r="GF23" s="88"/>
      <c r="GG23" s="88"/>
      <c r="GH23" s="88"/>
      <c r="GI23" s="88"/>
      <c r="GJ23" s="88"/>
      <c r="GK23" s="88"/>
      <c r="GL23" s="88"/>
      <c r="GM23" s="88"/>
      <c r="GN23" s="88"/>
      <c r="GO23" s="88"/>
      <c r="GP23" s="88"/>
      <c r="GQ23" s="88"/>
      <c r="GR23" s="88"/>
      <c r="GS23" s="88"/>
      <c r="GT23" s="88"/>
      <c r="GU23" s="88"/>
      <c r="GV23" s="88"/>
      <c r="GW23" s="88"/>
      <c r="GX23" s="88"/>
      <c r="GY23" s="88"/>
      <c r="GZ23" s="88"/>
      <c r="HA23" s="88"/>
      <c r="HB23" s="88"/>
      <c r="HC23" s="88"/>
      <c r="HD23" s="88"/>
      <c r="HE23" s="88"/>
      <c r="HF23" s="88"/>
      <c r="HG23" s="88"/>
      <c r="HH23" s="88"/>
      <c r="HI23" s="88"/>
      <c r="HJ23" s="88"/>
      <c r="HK23" s="88"/>
      <c r="HL23" s="88"/>
      <c r="HM23" s="88"/>
      <c r="HN23" s="88"/>
      <c r="HO23" s="88"/>
      <c r="HP23" s="88"/>
      <c r="HQ23" s="88"/>
      <c r="HR23" s="88"/>
      <c r="HS23" s="88"/>
      <c r="HT23" s="88"/>
      <c r="HU23" s="88"/>
      <c r="HV23" s="88"/>
      <c r="HW23" s="88"/>
      <c r="HX23" s="88"/>
      <c r="HY23" s="88"/>
      <c r="HZ23" s="88"/>
      <c r="IA23" s="88"/>
      <c r="IB23" s="88"/>
      <c r="IC23" s="88"/>
      <c r="ID23" s="88"/>
      <c r="IE23" s="88"/>
      <c r="IF23" s="88"/>
      <c r="IG23" s="88"/>
      <c r="IH23" s="88"/>
      <c r="II23" s="88"/>
      <c r="IJ23" s="88"/>
      <c r="IK23" s="88"/>
      <c r="IL23" s="88"/>
      <c r="IM23" s="88"/>
      <c r="IN23" s="88"/>
      <c r="IO23" s="88"/>
      <c r="IP23" s="88"/>
      <c r="IQ23" s="88"/>
      <c r="IR23" s="88"/>
      <c r="IS23" s="88"/>
      <c r="IT23" s="88"/>
      <c r="IU23" s="88"/>
      <c r="IV23" s="88"/>
      <c r="IW23" s="88"/>
    </row>
    <row r="24" customFormat="false" ht="15.75" hidden="false" customHeight="false" outlineLevel="0" collapsed="false">
      <c r="A24" s="89" t="s">
        <v>43</v>
      </c>
      <c r="B24" s="111" t="s">
        <v>45</v>
      </c>
      <c r="C24" s="83" t="s">
        <v>46</v>
      </c>
      <c r="D24" s="91" t="n">
        <v>0</v>
      </c>
      <c r="E24" s="91" t="n">
        <v>310662</v>
      </c>
      <c r="F24" s="91" t="n">
        <v>0</v>
      </c>
      <c r="G24" s="91" t="n">
        <v>0</v>
      </c>
      <c r="H24" s="91" t="n">
        <f aca="false">SUM(F24:G24)</f>
        <v>0</v>
      </c>
      <c r="I24" s="91" t="n">
        <v>0</v>
      </c>
      <c r="J24" s="91" t="n">
        <v>0</v>
      </c>
      <c r="K24" s="91" t="n">
        <f aca="false">SUM(I24:J24)</f>
        <v>0</v>
      </c>
      <c r="L24" s="92" t="n">
        <f aca="false">+K24+H24</f>
        <v>0</v>
      </c>
      <c r="M24" s="91"/>
      <c r="N24" s="40" t="n">
        <v>0</v>
      </c>
      <c r="O24" s="40" t="n">
        <v>0</v>
      </c>
      <c r="P24" s="39" t="n">
        <f aca="false">SUM(N24:O24)</f>
        <v>0</v>
      </c>
      <c r="Q24" s="91" t="n">
        <f aca="false">+L24+E24</f>
        <v>310662</v>
      </c>
      <c r="R24" s="94" t="n">
        <v>0</v>
      </c>
      <c r="S24" s="94" t="s">
        <v>47</v>
      </c>
      <c r="T24" s="95"/>
      <c r="U24" s="87"/>
      <c r="V24" s="87"/>
      <c r="W24" s="88"/>
      <c r="X24" s="88"/>
      <c r="Y24" s="88"/>
      <c r="Z24" s="88"/>
      <c r="AA24" s="88"/>
      <c r="AB24" s="88"/>
      <c r="AC24" s="88"/>
      <c r="AD24" s="88"/>
      <c r="AE24" s="88"/>
      <c r="AF24" s="88"/>
      <c r="AG24" s="88"/>
      <c r="AH24" s="88"/>
      <c r="AI24" s="88"/>
      <c r="AJ24" s="88"/>
      <c r="AK24" s="88"/>
      <c r="AL24" s="88"/>
      <c r="AM24" s="88"/>
      <c r="AN24" s="88"/>
      <c r="AO24" s="88"/>
      <c r="AP24" s="88"/>
      <c r="AQ24" s="88"/>
      <c r="AR24" s="88"/>
      <c r="AS24" s="88"/>
      <c r="AT24" s="88"/>
      <c r="AU24" s="88"/>
      <c r="AV24" s="88"/>
      <c r="AW24" s="88"/>
      <c r="AX24" s="88"/>
      <c r="AY24" s="88"/>
      <c r="AZ24" s="88"/>
      <c r="BA24" s="88"/>
      <c r="BB24" s="88"/>
      <c r="BC24" s="88"/>
      <c r="BD24" s="88"/>
      <c r="BE24" s="88"/>
      <c r="BF24" s="88"/>
      <c r="BG24" s="88"/>
      <c r="BH24" s="88"/>
      <c r="BI24" s="88"/>
      <c r="BJ24" s="88"/>
      <c r="BK24" s="88"/>
      <c r="BL24" s="88"/>
      <c r="BM24" s="88"/>
      <c r="BN24" s="88"/>
      <c r="BO24" s="88"/>
      <c r="BP24" s="88"/>
      <c r="BQ24" s="88"/>
      <c r="BR24" s="88"/>
      <c r="BS24" s="88"/>
      <c r="BT24" s="88"/>
      <c r="BU24" s="88"/>
      <c r="BV24" s="88"/>
      <c r="BW24" s="88"/>
      <c r="BX24" s="88"/>
      <c r="BY24" s="88"/>
      <c r="BZ24" s="88"/>
      <c r="CA24" s="88"/>
      <c r="CB24" s="88"/>
      <c r="CC24" s="88"/>
      <c r="CD24" s="88"/>
      <c r="CE24" s="88"/>
      <c r="CF24" s="88"/>
      <c r="CG24" s="88"/>
      <c r="CH24" s="88"/>
      <c r="CI24" s="88"/>
      <c r="CJ24" s="88"/>
      <c r="CK24" s="88"/>
      <c r="CL24" s="88"/>
      <c r="CM24" s="88"/>
      <c r="CN24" s="88"/>
      <c r="CO24" s="88"/>
      <c r="CP24" s="88"/>
      <c r="CQ24" s="88"/>
      <c r="CR24" s="88"/>
      <c r="CS24" s="88"/>
      <c r="CT24" s="88"/>
      <c r="CU24" s="88"/>
      <c r="CV24" s="88"/>
      <c r="CW24" s="88"/>
      <c r="CX24" s="88"/>
      <c r="CY24" s="88"/>
      <c r="CZ24" s="88"/>
      <c r="DA24" s="88"/>
      <c r="DB24" s="88"/>
      <c r="DC24" s="88"/>
      <c r="DD24" s="88"/>
      <c r="DE24" s="88"/>
      <c r="DF24" s="88"/>
      <c r="DG24" s="88"/>
      <c r="DH24" s="88"/>
      <c r="DI24" s="88"/>
      <c r="DJ24" s="88"/>
      <c r="DK24" s="88"/>
      <c r="DL24" s="88"/>
      <c r="DM24" s="88"/>
      <c r="DN24" s="88"/>
      <c r="DO24" s="88"/>
      <c r="DP24" s="88"/>
      <c r="DQ24" s="88"/>
      <c r="DR24" s="88"/>
      <c r="DS24" s="88"/>
      <c r="DT24" s="88"/>
      <c r="DU24" s="88"/>
      <c r="DV24" s="88"/>
      <c r="DW24" s="88"/>
      <c r="DX24" s="88"/>
      <c r="DY24" s="88"/>
      <c r="DZ24" s="88"/>
      <c r="EA24" s="88"/>
      <c r="EB24" s="88"/>
      <c r="EC24" s="88"/>
      <c r="ED24" s="88"/>
      <c r="EE24" s="88"/>
      <c r="EF24" s="88"/>
      <c r="EG24" s="88"/>
      <c r="EH24" s="88"/>
      <c r="EI24" s="88"/>
      <c r="EJ24" s="88"/>
      <c r="EK24" s="88"/>
      <c r="EL24" s="88"/>
      <c r="EM24" s="88"/>
      <c r="EN24" s="88"/>
      <c r="EO24" s="88"/>
      <c r="EP24" s="88"/>
      <c r="EQ24" s="88"/>
      <c r="ER24" s="88"/>
      <c r="ES24" s="88"/>
      <c r="ET24" s="88"/>
      <c r="EU24" s="88"/>
      <c r="EV24" s="88"/>
      <c r="EW24" s="88"/>
      <c r="EX24" s="88"/>
      <c r="EY24" s="88"/>
      <c r="EZ24" s="88"/>
      <c r="FA24" s="88"/>
      <c r="FB24" s="88"/>
      <c r="FC24" s="88"/>
      <c r="FD24" s="88"/>
      <c r="FE24" s="88"/>
      <c r="FF24" s="88"/>
      <c r="FG24" s="88"/>
      <c r="FH24" s="88"/>
      <c r="FI24" s="88"/>
      <c r="FJ24" s="88"/>
      <c r="FK24" s="88"/>
      <c r="FL24" s="88"/>
      <c r="FM24" s="88"/>
      <c r="FN24" s="88"/>
      <c r="FO24" s="88"/>
      <c r="FP24" s="88"/>
      <c r="FQ24" s="88"/>
      <c r="FR24" s="88"/>
      <c r="FS24" s="88"/>
      <c r="FT24" s="88"/>
      <c r="FU24" s="88"/>
      <c r="FV24" s="88"/>
      <c r="FW24" s="88"/>
      <c r="FX24" s="88"/>
      <c r="FY24" s="88"/>
      <c r="FZ24" s="88"/>
      <c r="GA24" s="88"/>
      <c r="GB24" s="88"/>
      <c r="GC24" s="88"/>
      <c r="GD24" s="88"/>
      <c r="GE24" s="88"/>
      <c r="GF24" s="88"/>
      <c r="GG24" s="88"/>
      <c r="GH24" s="88"/>
      <c r="GI24" s="88"/>
      <c r="GJ24" s="88"/>
      <c r="GK24" s="88"/>
      <c r="GL24" s="88"/>
      <c r="GM24" s="88"/>
      <c r="GN24" s="88"/>
      <c r="GO24" s="88"/>
      <c r="GP24" s="88"/>
      <c r="GQ24" s="88"/>
      <c r="GR24" s="88"/>
      <c r="GS24" s="88"/>
      <c r="GT24" s="88"/>
      <c r="GU24" s="88"/>
      <c r="GV24" s="88"/>
      <c r="GW24" s="88"/>
      <c r="GX24" s="88"/>
      <c r="GY24" s="88"/>
      <c r="GZ24" s="88"/>
      <c r="HA24" s="88"/>
      <c r="HB24" s="88"/>
      <c r="HC24" s="88"/>
      <c r="HD24" s="88"/>
      <c r="HE24" s="88"/>
      <c r="HF24" s="88"/>
      <c r="HG24" s="88"/>
      <c r="HH24" s="88"/>
      <c r="HI24" s="88"/>
      <c r="HJ24" s="88"/>
      <c r="HK24" s="88"/>
      <c r="HL24" s="88"/>
      <c r="HM24" s="88"/>
      <c r="HN24" s="88"/>
      <c r="HO24" s="88"/>
      <c r="HP24" s="88"/>
      <c r="HQ24" s="88"/>
      <c r="HR24" s="88"/>
      <c r="HS24" s="88"/>
      <c r="HT24" s="88"/>
      <c r="HU24" s="88"/>
      <c r="HV24" s="88"/>
      <c r="HW24" s="88"/>
      <c r="HX24" s="88"/>
      <c r="HY24" s="88"/>
      <c r="HZ24" s="88"/>
      <c r="IA24" s="88"/>
      <c r="IB24" s="88"/>
      <c r="IC24" s="88"/>
      <c r="ID24" s="88"/>
      <c r="IE24" s="88"/>
      <c r="IF24" s="88"/>
      <c r="IG24" s="88"/>
      <c r="IH24" s="88"/>
      <c r="II24" s="88"/>
      <c r="IJ24" s="88"/>
      <c r="IK24" s="88"/>
      <c r="IL24" s="88"/>
      <c r="IM24" s="88"/>
      <c r="IN24" s="88"/>
      <c r="IO24" s="88"/>
      <c r="IP24" s="88"/>
      <c r="IQ24" s="88"/>
      <c r="IR24" s="88"/>
      <c r="IS24" s="88"/>
      <c r="IT24" s="88"/>
      <c r="IU24" s="88"/>
      <c r="IV24" s="88"/>
      <c r="IW24" s="88"/>
    </row>
    <row r="25" customFormat="false" ht="15.75" hidden="false" customHeight="false" outlineLevel="0" collapsed="false">
      <c r="A25" s="89" t="s">
        <v>43</v>
      </c>
      <c r="B25" s="111" t="s">
        <v>28</v>
      </c>
      <c r="C25" s="83" t="s">
        <v>27</v>
      </c>
      <c r="D25" s="91" t="n">
        <v>-3481633</v>
      </c>
      <c r="E25" s="92" t="n">
        <v>0</v>
      </c>
      <c r="F25" s="92" t="n">
        <v>0</v>
      </c>
      <c r="G25" s="92" t="n">
        <v>0</v>
      </c>
      <c r="H25" s="91" t="n">
        <f aca="false">SUM(F25:G25)</f>
        <v>0</v>
      </c>
      <c r="I25" s="92" t="n">
        <v>0</v>
      </c>
      <c r="J25" s="92" t="n">
        <v>0</v>
      </c>
      <c r="K25" s="91" t="n">
        <f aca="false">SUM(I25:J25)</f>
        <v>0</v>
      </c>
      <c r="L25" s="92" t="n">
        <f aca="false">+K25+H25</f>
        <v>0</v>
      </c>
      <c r="M25" s="92" t="n">
        <v>0</v>
      </c>
      <c r="N25" s="40" t="n">
        <v>0</v>
      </c>
      <c r="O25" s="40" t="n">
        <v>0</v>
      </c>
      <c r="P25" s="39" t="n">
        <f aca="false">SUM(N25:O25)</f>
        <v>0</v>
      </c>
      <c r="Q25" s="91" t="n">
        <f aca="false">+L25+E25</f>
        <v>0</v>
      </c>
      <c r="R25" s="94" t="n">
        <f aca="false">+D25</f>
        <v>-3481633</v>
      </c>
      <c r="S25" s="94"/>
      <c r="T25" s="95"/>
      <c r="U25" s="87"/>
      <c r="V25" s="87"/>
      <c r="W25" s="88"/>
      <c r="X25" s="88"/>
      <c r="Y25" s="88"/>
      <c r="Z25" s="88"/>
      <c r="AA25" s="88"/>
      <c r="AB25" s="88"/>
      <c r="AC25" s="88"/>
      <c r="AD25" s="88"/>
      <c r="AE25" s="88"/>
      <c r="AF25" s="88"/>
      <c r="AG25" s="88"/>
      <c r="AH25" s="88"/>
      <c r="AI25" s="88"/>
      <c r="AJ25" s="88"/>
      <c r="AK25" s="88"/>
      <c r="AL25" s="88"/>
      <c r="AM25" s="88"/>
      <c r="AN25" s="88"/>
      <c r="AO25" s="88"/>
      <c r="AP25" s="88"/>
      <c r="AQ25" s="88"/>
      <c r="AR25" s="88"/>
      <c r="AS25" s="88"/>
      <c r="AT25" s="88"/>
      <c r="AU25" s="88"/>
      <c r="AV25" s="88"/>
      <c r="AW25" s="88"/>
      <c r="AX25" s="88"/>
      <c r="AY25" s="88"/>
      <c r="AZ25" s="88"/>
      <c r="BA25" s="88"/>
      <c r="BB25" s="88"/>
      <c r="BC25" s="88"/>
      <c r="BD25" s="88"/>
      <c r="BE25" s="88"/>
      <c r="BF25" s="88"/>
      <c r="BG25" s="88"/>
      <c r="BH25" s="88"/>
      <c r="BI25" s="88"/>
      <c r="BJ25" s="88"/>
      <c r="BK25" s="88"/>
      <c r="BL25" s="88"/>
      <c r="BM25" s="88"/>
      <c r="BN25" s="88"/>
      <c r="BO25" s="88"/>
      <c r="BP25" s="88"/>
      <c r="BQ25" s="88"/>
      <c r="BR25" s="88"/>
      <c r="BS25" s="88"/>
      <c r="BT25" s="88"/>
      <c r="BU25" s="88"/>
      <c r="BV25" s="88"/>
      <c r="BW25" s="88"/>
      <c r="BX25" s="88"/>
      <c r="BY25" s="88"/>
      <c r="BZ25" s="88"/>
      <c r="CA25" s="88"/>
      <c r="CB25" s="88"/>
      <c r="CC25" s="88"/>
      <c r="CD25" s="88"/>
      <c r="CE25" s="88"/>
      <c r="CF25" s="88"/>
      <c r="CG25" s="88"/>
      <c r="CH25" s="88"/>
      <c r="CI25" s="88"/>
      <c r="CJ25" s="88"/>
      <c r="CK25" s="88"/>
      <c r="CL25" s="88"/>
      <c r="CM25" s="88"/>
      <c r="CN25" s="88"/>
      <c r="CO25" s="88"/>
      <c r="CP25" s="88"/>
      <c r="CQ25" s="88"/>
      <c r="CR25" s="88"/>
      <c r="CS25" s="88"/>
      <c r="CT25" s="88"/>
      <c r="CU25" s="88"/>
      <c r="CV25" s="88"/>
      <c r="CW25" s="88"/>
      <c r="CX25" s="88"/>
      <c r="CY25" s="88"/>
      <c r="CZ25" s="88"/>
      <c r="DA25" s="88"/>
      <c r="DB25" s="88"/>
      <c r="DC25" s="88"/>
      <c r="DD25" s="88"/>
      <c r="DE25" s="88"/>
      <c r="DF25" s="88"/>
      <c r="DG25" s="88"/>
      <c r="DH25" s="88"/>
      <c r="DI25" s="88"/>
      <c r="DJ25" s="88"/>
      <c r="DK25" s="88"/>
      <c r="DL25" s="88"/>
      <c r="DM25" s="88"/>
      <c r="DN25" s="88"/>
      <c r="DO25" s="88"/>
      <c r="DP25" s="88"/>
      <c r="DQ25" s="88"/>
      <c r="DR25" s="88"/>
      <c r="DS25" s="88"/>
      <c r="DT25" s="88"/>
      <c r="DU25" s="88"/>
      <c r="DV25" s="88"/>
      <c r="DW25" s="88"/>
      <c r="DX25" s="88"/>
      <c r="DY25" s="88"/>
      <c r="DZ25" s="88"/>
      <c r="EA25" s="88"/>
      <c r="EB25" s="88"/>
      <c r="EC25" s="88"/>
      <c r="ED25" s="88"/>
      <c r="EE25" s="88"/>
      <c r="EF25" s="88"/>
      <c r="EG25" s="88"/>
      <c r="EH25" s="88"/>
      <c r="EI25" s="88"/>
      <c r="EJ25" s="88"/>
      <c r="EK25" s="88"/>
      <c r="EL25" s="88"/>
      <c r="EM25" s="88"/>
      <c r="EN25" s="88"/>
      <c r="EO25" s="88"/>
      <c r="EP25" s="88"/>
      <c r="EQ25" s="88"/>
      <c r="ER25" s="88"/>
      <c r="ES25" s="88"/>
      <c r="ET25" s="88"/>
      <c r="EU25" s="88"/>
      <c r="EV25" s="88"/>
      <c r="EW25" s="88"/>
      <c r="EX25" s="88"/>
      <c r="EY25" s="88"/>
      <c r="EZ25" s="88"/>
      <c r="FA25" s="88"/>
      <c r="FB25" s="88"/>
      <c r="FC25" s="88"/>
      <c r="FD25" s="88"/>
      <c r="FE25" s="88"/>
      <c r="FF25" s="88"/>
      <c r="FG25" s="88"/>
      <c r="FH25" s="88"/>
      <c r="FI25" s="88"/>
      <c r="FJ25" s="88"/>
      <c r="FK25" s="88"/>
      <c r="FL25" s="88"/>
      <c r="FM25" s="88"/>
      <c r="FN25" s="88"/>
      <c r="FO25" s="88"/>
      <c r="FP25" s="88"/>
      <c r="FQ25" s="88"/>
      <c r="FR25" s="88"/>
      <c r="FS25" s="88"/>
      <c r="FT25" s="88"/>
      <c r="FU25" s="88"/>
      <c r="FV25" s="88"/>
      <c r="FW25" s="88"/>
      <c r="FX25" s="88"/>
      <c r="FY25" s="88"/>
      <c r="FZ25" s="88"/>
      <c r="GA25" s="88"/>
      <c r="GB25" s="88"/>
      <c r="GC25" s="88"/>
      <c r="GD25" s="88"/>
      <c r="GE25" s="88"/>
      <c r="GF25" s="88"/>
      <c r="GG25" s="88"/>
      <c r="GH25" s="88"/>
      <c r="GI25" s="88"/>
      <c r="GJ25" s="88"/>
      <c r="GK25" s="88"/>
      <c r="GL25" s="88"/>
      <c r="GM25" s="88"/>
      <c r="GN25" s="88"/>
      <c r="GO25" s="88"/>
      <c r="GP25" s="88"/>
      <c r="GQ25" s="88"/>
      <c r="GR25" s="88"/>
      <c r="GS25" s="88"/>
      <c r="GT25" s="88"/>
      <c r="GU25" s="88"/>
      <c r="GV25" s="88"/>
      <c r="GW25" s="88"/>
      <c r="GX25" s="88"/>
      <c r="GY25" s="88"/>
      <c r="GZ25" s="88"/>
      <c r="HA25" s="88"/>
      <c r="HB25" s="88"/>
      <c r="HC25" s="88"/>
      <c r="HD25" s="88"/>
      <c r="HE25" s="88"/>
      <c r="HF25" s="88"/>
      <c r="HG25" s="88"/>
      <c r="HH25" s="88"/>
      <c r="HI25" s="88"/>
      <c r="HJ25" s="88"/>
      <c r="HK25" s="88"/>
      <c r="HL25" s="88"/>
      <c r="HM25" s="88"/>
      <c r="HN25" s="88"/>
      <c r="HO25" s="88"/>
      <c r="HP25" s="88"/>
      <c r="HQ25" s="88"/>
      <c r="HR25" s="88"/>
      <c r="HS25" s="88"/>
      <c r="HT25" s="88"/>
      <c r="HU25" s="88"/>
      <c r="HV25" s="88"/>
      <c r="HW25" s="88"/>
      <c r="HX25" s="88"/>
      <c r="HY25" s="88"/>
      <c r="HZ25" s="88"/>
      <c r="IA25" s="88"/>
      <c r="IB25" s="88"/>
      <c r="IC25" s="88"/>
      <c r="ID25" s="88"/>
      <c r="IE25" s="88"/>
      <c r="IF25" s="88"/>
      <c r="IG25" s="88"/>
      <c r="IH25" s="88"/>
      <c r="II25" s="88"/>
      <c r="IJ25" s="88"/>
      <c r="IK25" s="88"/>
      <c r="IL25" s="88"/>
      <c r="IM25" s="88"/>
      <c r="IN25" s="88"/>
      <c r="IO25" s="88"/>
      <c r="IP25" s="88"/>
      <c r="IQ25" s="88"/>
      <c r="IR25" s="88"/>
      <c r="IS25" s="88"/>
      <c r="IT25" s="88"/>
      <c r="IU25" s="88"/>
      <c r="IV25" s="88"/>
      <c r="IW25" s="88"/>
    </row>
    <row r="26" customFormat="false" ht="15.75" hidden="false" customHeight="false" outlineLevel="0" collapsed="false">
      <c r="A26" s="89" t="s">
        <v>43</v>
      </c>
      <c r="B26" s="111" t="s">
        <v>28</v>
      </c>
      <c r="C26" s="83" t="s">
        <v>27</v>
      </c>
      <c r="D26" s="92" t="n">
        <v>0</v>
      </c>
      <c r="E26" s="91" t="n">
        <v>-1464687</v>
      </c>
      <c r="F26" s="87" t="n">
        <v>0</v>
      </c>
      <c r="G26" s="87" t="n">
        <v>0</v>
      </c>
      <c r="H26" s="91" t="n">
        <f aca="false">SUM(F26:G26)</f>
        <v>0</v>
      </c>
      <c r="I26" s="91" t="n">
        <v>4360651</v>
      </c>
      <c r="J26" s="91" t="n">
        <v>-3556513</v>
      </c>
      <c r="K26" s="91" t="n">
        <f aca="false">SUM(I26:J26)</f>
        <v>804138</v>
      </c>
      <c r="L26" s="92" t="n">
        <f aca="false">+K26+H26</f>
        <v>804138</v>
      </c>
      <c r="M26" s="91" t="n">
        <v>758150</v>
      </c>
      <c r="N26" s="93" t="n">
        <v>531901</v>
      </c>
      <c r="O26" s="93" t="n">
        <f aca="false">-(531901/255000)*189500</f>
        <v>-395275.449019608</v>
      </c>
      <c r="P26" s="39" t="n">
        <f aca="false">SUM(N26:O26)</f>
        <v>136625.550980392</v>
      </c>
      <c r="Q26" s="91" t="n">
        <v>0</v>
      </c>
      <c r="R26" s="94" t="n">
        <f aca="false">+L26+E26</f>
        <v>-660549</v>
      </c>
      <c r="S26" s="94"/>
      <c r="T26" s="95"/>
      <c r="U26" s="87"/>
      <c r="V26" s="87"/>
      <c r="W26" s="88"/>
      <c r="X26" s="88"/>
      <c r="Y26" s="88"/>
      <c r="Z26" s="88"/>
      <c r="AA26" s="88"/>
      <c r="AB26" s="88"/>
      <c r="AC26" s="88"/>
      <c r="AD26" s="88"/>
      <c r="AE26" s="88"/>
      <c r="AF26" s="88"/>
      <c r="AG26" s="88"/>
      <c r="AH26" s="88"/>
      <c r="AI26" s="88"/>
      <c r="AJ26" s="88"/>
      <c r="AK26" s="88"/>
      <c r="AL26" s="88"/>
      <c r="AM26" s="88"/>
      <c r="AN26" s="88"/>
      <c r="AO26" s="88"/>
      <c r="AP26" s="88"/>
      <c r="AQ26" s="88"/>
      <c r="AR26" s="88"/>
      <c r="AS26" s="88"/>
      <c r="AT26" s="88"/>
      <c r="AU26" s="88"/>
      <c r="AV26" s="88"/>
      <c r="AW26" s="88"/>
      <c r="AX26" s="88"/>
      <c r="AY26" s="88"/>
      <c r="AZ26" s="88"/>
      <c r="BA26" s="88"/>
      <c r="BB26" s="88"/>
      <c r="BC26" s="88"/>
      <c r="BD26" s="88"/>
      <c r="BE26" s="88"/>
      <c r="BF26" s="88"/>
      <c r="BG26" s="88"/>
      <c r="BH26" s="88"/>
      <c r="BI26" s="88"/>
      <c r="BJ26" s="88"/>
      <c r="BK26" s="88"/>
      <c r="BL26" s="88"/>
      <c r="BM26" s="88"/>
      <c r="BN26" s="88"/>
      <c r="BO26" s="88"/>
      <c r="BP26" s="88"/>
      <c r="BQ26" s="88"/>
      <c r="BR26" s="88"/>
      <c r="BS26" s="88"/>
      <c r="BT26" s="88"/>
      <c r="BU26" s="88"/>
      <c r="BV26" s="88"/>
      <c r="BW26" s="88"/>
      <c r="BX26" s="88"/>
      <c r="BY26" s="88"/>
      <c r="BZ26" s="88"/>
      <c r="CA26" s="88"/>
      <c r="CB26" s="88"/>
      <c r="CC26" s="88"/>
      <c r="CD26" s="88"/>
      <c r="CE26" s="88"/>
      <c r="CF26" s="88"/>
      <c r="CG26" s="88"/>
      <c r="CH26" s="88"/>
      <c r="CI26" s="88"/>
      <c r="CJ26" s="88"/>
      <c r="CK26" s="88"/>
      <c r="CL26" s="88"/>
      <c r="CM26" s="88"/>
      <c r="CN26" s="88"/>
      <c r="CO26" s="88"/>
      <c r="CP26" s="88"/>
      <c r="CQ26" s="88"/>
      <c r="CR26" s="88"/>
      <c r="CS26" s="88"/>
      <c r="CT26" s="88"/>
      <c r="CU26" s="88"/>
      <c r="CV26" s="88"/>
      <c r="CW26" s="88"/>
      <c r="CX26" s="88"/>
      <c r="CY26" s="88"/>
      <c r="CZ26" s="88"/>
      <c r="DA26" s="88"/>
      <c r="DB26" s="88"/>
      <c r="DC26" s="88"/>
      <c r="DD26" s="88"/>
      <c r="DE26" s="88"/>
      <c r="DF26" s="88"/>
      <c r="DG26" s="88"/>
      <c r="DH26" s="88"/>
      <c r="DI26" s="88"/>
      <c r="DJ26" s="88"/>
      <c r="DK26" s="88"/>
      <c r="DL26" s="88"/>
      <c r="DM26" s="88"/>
      <c r="DN26" s="88"/>
      <c r="DO26" s="88"/>
      <c r="DP26" s="88"/>
      <c r="DQ26" s="88"/>
      <c r="DR26" s="88"/>
      <c r="DS26" s="88"/>
      <c r="DT26" s="88"/>
      <c r="DU26" s="88"/>
      <c r="DV26" s="88"/>
      <c r="DW26" s="88"/>
      <c r="DX26" s="88"/>
      <c r="DY26" s="88"/>
      <c r="DZ26" s="88"/>
      <c r="EA26" s="88"/>
      <c r="EB26" s="88"/>
      <c r="EC26" s="88"/>
      <c r="ED26" s="88"/>
      <c r="EE26" s="88"/>
      <c r="EF26" s="88"/>
      <c r="EG26" s="88"/>
      <c r="EH26" s="88"/>
      <c r="EI26" s="88"/>
      <c r="EJ26" s="88"/>
      <c r="EK26" s="88"/>
      <c r="EL26" s="88"/>
      <c r="EM26" s="88"/>
      <c r="EN26" s="88"/>
      <c r="EO26" s="88"/>
      <c r="EP26" s="88"/>
      <c r="EQ26" s="88"/>
      <c r="ER26" s="88"/>
      <c r="ES26" s="88"/>
      <c r="ET26" s="88"/>
      <c r="EU26" s="88"/>
      <c r="EV26" s="88"/>
      <c r="EW26" s="88"/>
      <c r="EX26" s="88"/>
      <c r="EY26" s="88"/>
      <c r="EZ26" s="88"/>
      <c r="FA26" s="88"/>
      <c r="FB26" s="88"/>
      <c r="FC26" s="88"/>
      <c r="FD26" s="88"/>
      <c r="FE26" s="88"/>
      <c r="FF26" s="88"/>
      <c r="FG26" s="88"/>
      <c r="FH26" s="88"/>
      <c r="FI26" s="88"/>
      <c r="FJ26" s="88"/>
      <c r="FK26" s="88"/>
      <c r="FL26" s="88"/>
      <c r="FM26" s="88"/>
      <c r="FN26" s="88"/>
      <c r="FO26" s="88"/>
      <c r="FP26" s="88"/>
      <c r="FQ26" s="88"/>
      <c r="FR26" s="88"/>
      <c r="FS26" s="88"/>
      <c r="FT26" s="88"/>
      <c r="FU26" s="88"/>
      <c r="FV26" s="88"/>
      <c r="FW26" s="88"/>
      <c r="FX26" s="88"/>
      <c r="FY26" s="88"/>
      <c r="FZ26" s="88"/>
      <c r="GA26" s="88"/>
      <c r="GB26" s="88"/>
      <c r="GC26" s="88"/>
      <c r="GD26" s="88"/>
      <c r="GE26" s="88"/>
      <c r="GF26" s="88"/>
      <c r="GG26" s="88"/>
      <c r="GH26" s="88"/>
      <c r="GI26" s="88"/>
      <c r="GJ26" s="88"/>
      <c r="GK26" s="88"/>
      <c r="GL26" s="88"/>
      <c r="GM26" s="88"/>
      <c r="GN26" s="88"/>
      <c r="GO26" s="88"/>
      <c r="GP26" s="88"/>
      <c r="GQ26" s="88"/>
      <c r="GR26" s="88"/>
      <c r="GS26" s="88"/>
      <c r="GT26" s="88"/>
      <c r="GU26" s="88"/>
      <c r="GV26" s="88"/>
      <c r="GW26" s="88"/>
      <c r="GX26" s="88"/>
      <c r="GY26" s="88"/>
      <c r="GZ26" s="88"/>
      <c r="HA26" s="88"/>
      <c r="HB26" s="88"/>
      <c r="HC26" s="88"/>
      <c r="HD26" s="88"/>
      <c r="HE26" s="88"/>
      <c r="HF26" s="88"/>
      <c r="HG26" s="88"/>
      <c r="HH26" s="88"/>
      <c r="HI26" s="88"/>
      <c r="HJ26" s="88"/>
      <c r="HK26" s="88"/>
      <c r="HL26" s="88"/>
      <c r="HM26" s="88"/>
      <c r="HN26" s="88"/>
      <c r="HO26" s="88"/>
      <c r="HP26" s="88"/>
      <c r="HQ26" s="88"/>
      <c r="HR26" s="88"/>
      <c r="HS26" s="88"/>
      <c r="HT26" s="88"/>
      <c r="HU26" s="88"/>
      <c r="HV26" s="88"/>
      <c r="HW26" s="88"/>
      <c r="HX26" s="88"/>
      <c r="HY26" s="88"/>
      <c r="HZ26" s="88"/>
      <c r="IA26" s="88"/>
      <c r="IB26" s="88"/>
      <c r="IC26" s="88"/>
      <c r="ID26" s="88"/>
      <c r="IE26" s="88"/>
      <c r="IF26" s="88"/>
      <c r="IG26" s="88"/>
      <c r="IH26" s="88"/>
      <c r="II26" s="88"/>
      <c r="IJ26" s="88"/>
      <c r="IK26" s="88"/>
      <c r="IL26" s="88"/>
      <c r="IM26" s="88"/>
      <c r="IN26" s="88"/>
      <c r="IO26" s="88"/>
      <c r="IP26" s="88"/>
      <c r="IQ26" s="88"/>
      <c r="IR26" s="88"/>
      <c r="IS26" s="88"/>
      <c r="IT26" s="88"/>
      <c r="IU26" s="88"/>
      <c r="IV26" s="88"/>
      <c r="IW26" s="88"/>
    </row>
    <row r="27" customFormat="false" ht="15.75" hidden="false" customHeight="false" outlineLevel="0" collapsed="false">
      <c r="A27" s="96" t="s">
        <v>43</v>
      </c>
      <c r="B27" s="112" t="s">
        <v>32</v>
      </c>
      <c r="C27" s="98" t="s">
        <v>27</v>
      </c>
      <c r="D27" s="57" t="n">
        <v>0</v>
      </c>
      <c r="E27" s="57" t="n">
        <v>35897352.5780431</v>
      </c>
      <c r="F27" s="57" t="n">
        <v>1015705</v>
      </c>
      <c r="G27" s="57" t="n">
        <v>0</v>
      </c>
      <c r="H27" s="93" t="n">
        <f aca="false">SUM(F27:G27)</f>
        <v>1015705</v>
      </c>
      <c r="I27" s="93" t="n">
        <v>0</v>
      </c>
      <c r="J27" s="93" t="n">
        <v>0</v>
      </c>
      <c r="K27" s="93" t="n">
        <f aca="false">SUM(I27:J27)</f>
        <v>0</v>
      </c>
      <c r="L27" s="57" t="n">
        <f aca="false">+K27+H27</f>
        <v>1015705</v>
      </c>
      <c r="M27" s="57" t="n">
        <v>0</v>
      </c>
      <c r="N27" s="40" t="n">
        <v>0</v>
      </c>
      <c r="O27" s="40" t="n">
        <v>0</v>
      </c>
      <c r="P27" s="39" t="n">
        <f aca="false">SUM(N27:O27)</f>
        <v>0</v>
      </c>
      <c r="Q27" s="93" t="n">
        <f aca="false">+L27+E27</f>
        <v>36913057.5780431</v>
      </c>
      <c r="R27" s="99" t="n">
        <v>0</v>
      </c>
      <c r="S27" s="99"/>
      <c r="T27" s="101"/>
      <c r="U27" s="102"/>
      <c r="V27" s="102"/>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4"/>
      <c r="IK27" s="4"/>
      <c r="IL27" s="4"/>
      <c r="IM27" s="4"/>
      <c r="IN27" s="4"/>
      <c r="IO27" s="4"/>
      <c r="IP27" s="4"/>
      <c r="IQ27" s="4"/>
      <c r="IR27" s="4"/>
      <c r="IS27" s="4"/>
      <c r="IT27" s="4"/>
      <c r="IU27" s="4"/>
      <c r="IV27" s="4"/>
      <c r="IW27" s="4"/>
    </row>
    <row r="28" customFormat="false" ht="63.75" hidden="false" customHeight="false" outlineLevel="0" collapsed="false">
      <c r="A28" s="113" t="s">
        <v>43</v>
      </c>
      <c r="B28" s="114" t="s">
        <v>29</v>
      </c>
      <c r="C28" s="115" t="s">
        <v>27</v>
      </c>
      <c r="D28" s="116" t="n">
        <v>0</v>
      </c>
      <c r="E28" s="116" t="n">
        <v>48150160</v>
      </c>
      <c r="F28" s="116" t="n">
        <v>86232649</v>
      </c>
      <c r="G28" s="116" t="n">
        <v>-72624386</v>
      </c>
      <c r="H28" s="116" t="n">
        <f aca="false">SUM(F28:G28)</f>
        <v>13608263</v>
      </c>
      <c r="I28" s="116" t="n">
        <f aca="false">32342803+29352980</f>
        <v>61695783</v>
      </c>
      <c r="J28" s="116" t="n">
        <f aca="false">-33956234-30129264</f>
        <v>-64085498</v>
      </c>
      <c r="K28" s="116" t="n">
        <f aca="false">SUM(I28:J28)</f>
        <v>-2389715</v>
      </c>
      <c r="L28" s="117" t="n">
        <f aca="false">+K28+H28</f>
        <v>11218548</v>
      </c>
      <c r="M28" s="116" t="n">
        <v>221533072</v>
      </c>
      <c r="N28" s="40" t="n">
        <v>55537009</v>
      </c>
      <c r="O28" s="39" t="n">
        <v>-59699521</v>
      </c>
      <c r="P28" s="39" t="n">
        <f aca="false">SUM(N28:O28)</f>
        <v>-4162512</v>
      </c>
      <c r="Q28" s="118" t="n">
        <f aca="false">+E28+L28</f>
        <v>59368708</v>
      </c>
      <c r="R28" s="119" t="n">
        <v>0</v>
      </c>
      <c r="S28" s="120" t="s">
        <v>48</v>
      </c>
      <c r="T28" s="95"/>
      <c r="U28" s="87"/>
      <c r="V28" s="87"/>
      <c r="W28" s="88"/>
      <c r="X28" s="88"/>
      <c r="Y28" s="88"/>
      <c r="Z28" s="88"/>
      <c r="AA28" s="88"/>
      <c r="AB28" s="88"/>
      <c r="AC28" s="88"/>
      <c r="AD28" s="88"/>
      <c r="AE28" s="88"/>
      <c r="AF28" s="88"/>
      <c r="AG28" s="88"/>
      <c r="AH28" s="88"/>
      <c r="AI28" s="88"/>
      <c r="AJ28" s="88"/>
      <c r="AK28" s="88"/>
      <c r="AL28" s="88"/>
      <c r="AM28" s="88"/>
      <c r="AN28" s="88"/>
      <c r="AO28" s="88"/>
      <c r="AP28" s="88"/>
      <c r="AQ28" s="88"/>
      <c r="AR28" s="88"/>
      <c r="AS28" s="88"/>
      <c r="AT28" s="88"/>
      <c r="AU28" s="88"/>
      <c r="AV28" s="88"/>
      <c r="AW28" s="88"/>
      <c r="AX28" s="88"/>
      <c r="AY28" s="88"/>
      <c r="AZ28" s="88"/>
      <c r="BA28" s="88"/>
      <c r="BB28" s="88"/>
      <c r="BC28" s="88"/>
      <c r="BD28" s="88"/>
      <c r="BE28" s="88"/>
      <c r="BF28" s="88"/>
      <c r="BG28" s="88"/>
      <c r="BH28" s="88"/>
      <c r="BI28" s="88"/>
      <c r="BJ28" s="88"/>
      <c r="BK28" s="88"/>
      <c r="BL28" s="88"/>
      <c r="BM28" s="88"/>
      <c r="BN28" s="88"/>
      <c r="BO28" s="88"/>
      <c r="BP28" s="88"/>
      <c r="BQ28" s="88"/>
      <c r="BR28" s="88"/>
      <c r="BS28" s="88"/>
      <c r="BT28" s="88"/>
      <c r="BU28" s="88"/>
      <c r="BV28" s="88"/>
      <c r="BW28" s="88"/>
      <c r="BX28" s="88"/>
      <c r="BY28" s="88"/>
      <c r="BZ28" s="88"/>
      <c r="CA28" s="88"/>
      <c r="CB28" s="88"/>
      <c r="CC28" s="88"/>
      <c r="CD28" s="88"/>
      <c r="CE28" s="88"/>
      <c r="CF28" s="88"/>
      <c r="CG28" s="88"/>
      <c r="CH28" s="88"/>
      <c r="CI28" s="88"/>
      <c r="CJ28" s="88"/>
      <c r="CK28" s="88"/>
      <c r="CL28" s="88"/>
      <c r="CM28" s="88"/>
      <c r="CN28" s="88"/>
      <c r="CO28" s="88"/>
      <c r="CP28" s="88"/>
      <c r="CQ28" s="88"/>
      <c r="CR28" s="88"/>
      <c r="CS28" s="88"/>
      <c r="CT28" s="88"/>
      <c r="CU28" s="88"/>
      <c r="CV28" s="88"/>
      <c r="CW28" s="88"/>
      <c r="CX28" s="88"/>
      <c r="CY28" s="88"/>
      <c r="CZ28" s="88"/>
      <c r="DA28" s="88"/>
      <c r="DB28" s="88"/>
      <c r="DC28" s="88"/>
      <c r="DD28" s="88"/>
      <c r="DE28" s="88"/>
      <c r="DF28" s="88"/>
      <c r="DG28" s="88"/>
      <c r="DH28" s="88"/>
      <c r="DI28" s="88"/>
      <c r="DJ28" s="88"/>
      <c r="DK28" s="88"/>
      <c r="DL28" s="88"/>
      <c r="DM28" s="88"/>
      <c r="DN28" s="88"/>
      <c r="DO28" s="88"/>
      <c r="DP28" s="88"/>
      <c r="DQ28" s="88"/>
      <c r="DR28" s="88"/>
      <c r="DS28" s="88"/>
      <c r="DT28" s="88"/>
      <c r="DU28" s="88"/>
      <c r="DV28" s="88"/>
      <c r="DW28" s="88"/>
      <c r="DX28" s="88"/>
      <c r="DY28" s="88"/>
      <c r="DZ28" s="88"/>
      <c r="EA28" s="88"/>
      <c r="EB28" s="88"/>
      <c r="EC28" s="88"/>
      <c r="ED28" s="88"/>
      <c r="EE28" s="88"/>
      <c r="EF28" s="88"/>
      <c r="EG28" s="88"/>
      <c r="EH28" s="88"/>
      <c r="EI28" s="88"/>
      <c r="EJ28" s="88"/>
      <c r="EK28" s="88"/>
      <c r="EL28" s="88"/>
      <c r="EM28" s="88"/>
      <c r="EN28" s="88"/>
      <c r="EO28" s="88"/>
      <c r="EP28" s="88"/>
      <c r="EQ28" s="88"/>
      <c r="ER28" s="88"/>
      <c r="ES28" s="88"/>
      <c r="ET28" s="88"/>
      <c r="EU28" s="88"/>
      <c r="EV28" s="88"/>
      <c r="EW28" s="88"/>
      <c r="EX28" s="88"/>
      <c r="EY28" s="88"/>
      <c r="EZ28" s="88"/>
      <c r="FA28" s="88"/>
      <c r="FB28" s="88"/>
      <c r="FC28" s="88"/>
      <c r="FD28" s="88"/>
      <c r="FE28" s="88"/>
      <c r="FF28" s="88"/>
      <c r="FG28" s="88"/>
      <c r="FH28" s="88"/>
      <c r="FI28" s="88"/>
      <c r="FJ28" s="88"/>
      <c r="FK28" s="88"/>
      <c r="FL28" s="88"/>
      <c r="FM28" s="88"/>
      <c r="FN28" s="88"/>
      <c r="FO28" s="88"/>
      <c r="FP28" s="88"/>
      <c r="FQ28" s="88"/>
      <c r="FR28" s="88"/>
      <c r="FS28" s="88"/>
      <c r="FT28" s="88"/>
      <c r="FU28" s="88"/>
      <c r="FV28" s="88"/>
      <c r="FW28" s="88"/>
      <c r="FX28" s="88"/>
      <c r="FY28" s="88"/>
      <c r="FZ28" s="88"/>
      <c r="GA28" s="88"/>
      <c r="GB28" s="88"/>
      <c r="GC28" s="88"/>
      <c r="GD28" s="88"/>
      <c r="GE28" s="88"/>
      <c r="GF28" s="88"/>
      <c r="GG28" s="88"/>
      <c r="GH28" s="88"/>
      <c r="GI28" s="88"/>
      <c r="GJ28" s="88"/>
      <c r="GK28" s="88"/>
      <c r="GL28" s="88"/>
      <c r="GM28" s="88"/>
      <c r="GN28" s="88"/>
      <c r="GO28" s="88"/>
      <c r="GP28" s="88"/>
      <c r="GQ28" s="88"/>
      <c r="GR28" s="88"/>
      <c r="GS28" s="88"/>
      <c r="GT28" s="88"/>
      <c r="GU28" s="88"/>
      <c r="GV28" s="88"/>
      <c r="GW28" s="88"/>
      <c r="GX28" s="88"/>
      <c r="GY28" s="88"/>
      <c r="GZ28" s="88"/>
      <c r="HA28" s="88"/>
      <c r="HB28" s="88"/>
      <c r="HC28" s="88"/>
      <c r="HD28" s="88"/>
      <c r="HE28" s="88"/>
      <c r="HF28" s="88"/>
      <c r="HG28" s="88"/>
      <c r="HH28" s="88"/>
      <c r="HI28" s="88"/>
      <c r="HJ28" s="88"/>
      <c r="HK28" s="88"/>
      <c r="HL28" s="88"/>
      <c r="HM28" s="88"/>
      <c r="HN28" s="88"/>
      <c r="HO28" s="88"/>
      <c r="HP28" s="88"/>
      <c r="HQ28" s="88"/>
      <c r="HR28" s="88"/>
      <c r="HS28" s="88"/>
      <c r="HT28" s="88"/>
      <c r="HU28" s="88"/>
      <c r="HV28" s="88"/>
      <c r="HW28" s="88"/>
      <c r="HX28" s="88"/>
      <c r="HY28" s="88"/>
      <c r="HZ28" s="88"/>
      <c r="IA28" s="88"/>
      <c r="IB28" s="88"/>
      <c r="IC28" s="88"/>
      <c r="ID28" s="88"/>
      <c r="IE28" s="88"/>
      <c r="IF28" s="88"/>
      <c r="IG28" s="88"/>
      <c r="IH28" s="88"/>
      <c r="II28" s="88"/>
      <c r="IJ28" s="88"/>
      <c r="IK28" s="88"/>
      <c r="IL28" s="88"/>
      <c r="IM28" s="88"/>
      <c r="IN28" s="88"/>
      <c r="IO28" s="88"/>
      <c r="IP28" s="88"/>
      <c r="IQ28" s="88"/>
      <c r="IR28" s="88"/>
      <c r="IS28" s="88"/>
      <c r="IT28" s="88"/>
      <c r="IU28" s="88"/>
      <c r="IV28" s="88"/>
      <c r="IW28" s="88"/>
    </row>
    <row r="29" customFormat="false" ht="17.25" hidden="false" customHeight="false" outlineLevel="0" collapsed="false">
      <c r="A29" s="103" t="s">
        <v>49</v>
      </c>
      <c r="B29" s="121"/>
      <c r="C29" s="121"/>
      <c r="D29" s="121"/>
      <c r="E29" s="122"/>
      <c r="F29" s="105"/>
      <c r="G29" s="105"/>
      <c r="H29" s="66"/>
      <c r="I29" s="105"/>
      <c r="J29" s="105"/>
      <c r="K29" s="105"/>
      <c r="L29" s="105"/>
      <c r="M29" s="68"/>
      <c r="N29" s="57"/>
      <c r="O29" s="57"/>
      <c r="P29" s="57"/>
      <c r="Q29" s="105"/>
      <c r="R29" s="123"/>
      <c r="S29" s="107" t="n">
        <f aca="false">IF(SUM(Q24:Q28)&gt;-SUM(R24:R28),SUM(Q24:Q28),0)</f>
        <v>96592427.5780431</v>
      </c>
      <c r="T29" s="108"/>
      <c r="U29" s="80" t="s">
        <v>42</v>
      </c>
      <c r="V29" s="80"/>
    </row>
    <row r="30" customFormat="false" ht="16.5" hidden="false" customHeight="false" outlineLevel="0" collapsed="false">
      <c r="A30" s="124"/>
      <c r="B30" s="121"/>
      <c r="C30" s="121"/>
      <c r="D30" s="66"/>
      <c r="E30" s="105"/>
      <c r="F30" s="105"/>
      <c r="G30" s="105"/>
      <c r="H30" s="66"/>
      <c r="I30" s="105"/>
      <c r="J30" s="105"/>
      <c r="K30" s="105"/>
      <c r="L30" s="105"/>
      <c r="M30" s="68"/>
      <c r="N30" s="57"/>
      <c r="O30" s="57"/>
      <c r="P30" s="57"/>
      <c r="Q30" s="105"/>
      <c r="R30" s="123"/>
      <c r="S30" s="123"/>
      <c r="T30" s="108"/>
      <c r="U30" s="80"/>
      <c r="V30" s="80"/>
    </row>
    <row r="31" customFormat="false" ht="30" hidden="true" customHeight="false" outlineLevel="0" collapsed="false">
      <c r="A31" s="125" t="s">
        <v>50</v>
      </c>
      <c r="B31" s="126" t="s">
        <v>32</v>
      </c>
      <c r="C31" s="127" t="s">
        <v>30</v>
      </c>
      <c r="D31" s="117" t="n">
        <v>0</v>
      </c>
      <c r="E31" s="117" t="n">
        <v>0</v>
      </c>
      <c r="F31" s="117" t="n">
        <v>0</v>
      </c>
      <c r="G31" s="117" t="n">
        <v>0</v>
      </c>
      <c r="H31" s="116" t="n">
        <f aca="false">SUM(F31:G31)</f>
        <v>0</v>
      </c>
      <c r="I31" s="117"/>
      <c r="J31" s="117"/>
      <c r="K31" s="116" t="n">
        <f aca="false">SUM(I31:J31)</f>
        <v>0</v>
      </c>
      <c r="L31" s="117" t="n">
        <f aca="false">+K31+H31</f>
        <v>0</v>
      </c>
      <c r="M31" s="117"/>
      <c r="N31" s="39" t="n">
        <v>0</v>
      </c>
      <c r="O31" s="39" t="n">
        <v>0</v>
      </c>
      <c r="P31" s="128" t="n">
        <f aca="false">SUM(N31:O31)</f>
        <v>0</v>
      </c>
      <c r="Q31" s="116" t="n">
        <f aca="false">+L31+E31</f>
        <v>0</v>
      </c>
      <c r="R31" s="119" t="n">
        <v>0</v>
      </c>
      <c r="S31" s="129" t="s">
        <v>51</v>
      </c>
      <c r="T31" s="130"/>
      <c r="U31" s="131"/>
      <c r="V31" s="131"/>
      <c r="W31" s="132"/>
      <c r="X31" s="132"/>
      <c r="Y31" s="132"/>
      <c r="Z31" s="132"/>
      <c r="AA31" s="132"/>
      <c r="AB31" s="132"/>
      <c r="AC31" s="132"/>
      <c r="AD31" s="132"/>
      <c r="AE31" s="132"/>
      <c r="AF31" s="132"/>
      <c r="AG31" s="132"/>
      <c r="AH31" s="132"/>
      <c r="AI31" s="132"/>
      <c r="AJ31" s="132"/>
      <c r="AK31" s="132"/>
      <c r="AL31" s="132"/>
      <c r="AM31" s="132"/>
      <c r="AN31" s="132"/>
      <c r="AO31" s="132"/>
      <c r="AP31" s="132"/>
      <c r="AQ31" s="132"/>
      <c r="AR31" s="132"/>
      <c r="AS31" s="132"/>
      <c r="AT31" s="132"/>
      <c r="AU31" s="132"/>
      <c r="AV31" s="132"/>
      <c r="AW31" s="132"/>
      <c r="AX31" s="132"/>
      <c r="AY31" s="132"/>
      <c r="AZ31" s="132"/>
      <c r="BA31" s="132"/>
      <c r="BB31" s="132"/>
      <c r="BC31" s="132"/>
      <c r="BD31" s="132"/>
      <c r="BE31" s="132"/>
      <c r="BF31" s="132"/>
      <c r="BG31" s="132"/>
      <c r="BH31" s="132"/>
      <c r="BI31" s="132"/>
      <c r="BJ31" s="132"/>
      <c r="BK31" s="132"/>
      <c r="BL31" s="132"/>
      <c r="BM31" s="132"/>
      <c r="BN31" s="132"/>
      <c r="BO31" s="132"/>
      <c r="BP31" s="132"/>
      <c r="BQ31" s="132"/>
      <c r="BR31" s="132"/>
      <c r="BS31" s="132"/>
      <c r="BT31" s="132"/>
      <c r="BU31" s="132"/>
      <c r="BV31" s="132"/>
      <c r="BW31" s="132"/>
      <c r="BX31" s="132"/>
      <c r="BY31" s="132"/>
      <c r="BZ31" s="132"/>
      <c r="CA31" s="132"/>
      <c r="CB31" s="132"/>
      <c r="CC31" s="132"/>
      <c r="CD31" s="132"/>
      <c r="CE31" s="132"/>
      <c r="CF31" s="132"/>
      <c r="CG31" s="132"/>
      <c r="CH31" s="132"/>
      <c r="CI31" s="132"/>
      <c r="CJ31" s="132"/>
      <c r="CK31" s="132"/>
      <c r="CL31" s="132"/>
      <c r="CM31" s="132"/>
      <c r="CN31" s="132"/>
      <c r="CO31" s="132"/>
      <c r="CP31" s="132"/>
      <c r="CQ31" s="132"/>
      <c r="CR31" s="132"/>
      <c r="CS31" s="132"/>
      <c r="CT31" s="132"/>
      <c r="CU31" s="132"/>
      <c r="CV31" s="132"/>
      <c r="CW31" s="132"/>
      <c r="CX31" s="132"/>
      <c r="CY31" s="132"/>
      <c r="CZ31" s="132"/>
      <c r="DA31" s="132"/>
      <c r="DB31" s="132"/>
      <c r="DC31" s="132"/>
      <c r="DD31" s="132"/>
      <c r="DE31" s="132"/>
      <c r="DF31" s="132"/>
      <c r="DG31" s="132"/>
      <c r="DH31" s="132"/>
      <c r="DI31" s="132"/>
      <c r="DJ31" s="132"/>
      <c r="DK31" s="132"/>
      <c r="DL31" s="132"/>
      <c r="DM31" s="132"/>
      <c r="DN31" s="132"/>
      <c r="DO31" s="132"/>
      <c r="DP31" s="132"/>
      <c r="DQ31" s="132"/>
      <c r="DR31" s="132"/>
      <c r="DS31" s="132"/>
      <c r="DT31" s="132"/>
      <c r="DU31" s="132"/>
      <c r="DV31" s="132"/>
      <c r="DW31" s="132"/>
      <c r="DX31" s="132"/>
      <c r="DY31" s="132"/>
      <c r="DZ31" s="132"/>
      <c r="EA31" s="132"/>
      <c r="EB31" s="132"/>
      <c r="EC31" s="132"/>
      <c r="ED31" s="132"/>
      <c r="EE31" s="132"/>
      <c r="EF31" s="132"/>
      <c r="EG31" s="132"/>
      <c r="EH31" s="132"/>
      <c r="EI31" s="132"/>
      <c r="EJ31" s="132"/>
      <c r="EK31" s="132"/>
      <c r="EL31" s="132"/>
      <c r="EM31" s="132"/>
      <c r="EN31" s="132"/>
      <c r="EO31" s="132"/>
      <c r="EP31" s="132"/>
      <c r="EQ31" s="132"/>
      <c r="ER31" s="132"/>
      <c r="ES31" s="132"/>
      <c r="ET31" s="132"/>
      <c r="EU31" s="132"/>
      <c r="EV31" s="132"/>
      <c r="EW31" s="132"/>
      <c r="EX31" s="132"/>
      <c r="EY31" s="132"/>
      <c r="EZ31" s="132"/>
      <c r="FA31" s="132"/>
      <c r="FB31" s="132"/>
      <c r="FC31" s="132"/>
      <c r="FD31" s="132"/>
      <c r="FE31" s="132"/>
      <c r="FF31" s="132"/>
      <c r="FG31" s="132"/>
      <c r="FH31" s="132"/>
      <c r="FI31" s="132"/>
      <c r="FJ31" s="132"/>
      <c r="FK31" s="132"/>
      <c r="FL31" s="132"/>
      <c r="FM31" s="132"/>
      <c r="FN31" s="132"/>
      <c r="FO31" s="132"/>
      <c r="FP31" s="132"/>
      <c r="FQ31" s="132"/>
      <c r="FR31" s="132"/>
      <c r="FS31" s="132"/>
      <c r="FT31" s="132"/>
      <c r="FU31" s="132"/>
      <c r="FV31" s="132"/>
      <c r="FW31" s="132"/>
      <c r="FX31" s="132"/>
      <c r="FY31" s="132"/>
      <c r="FZ31" s="132"/>
      <c r="GA31" s="132"/>
      <c r="GB31" s="132"/>
      <c r="GC31" s="132"/>
      <c r="GD31" s="132"/>
      <c r="GE31" s="132"/>
      <c r="GF31" s="132"/>
      <c r="GG31" s="132"/>
      <c r="GH31" s="132"/>
      <c r="GI31" s="132"/>
      <c r="GJ31" s="132"/>
      <c r="GK31" s="132"/>
      <c r="GL31" s="132"/>
      <c r="GM31" s="132"/>
      <c r="GN31" s="132"/>
      <c r="GO31" s="132"/>
      <c r="GP31" s="132"/>
      <c r="GQ31" s="132"/>
      <c r="GR31" s="132"/>
      <c r="GS31" s="132"/>
      <c r="GT31" s="132"/>
      <c r="GU31" s="132"/>
      <c r="GV31" s="132"/>
      <c r="GW31" s="132"/>
      <c r="GX31" s="132"/>
      <c r="GY31" s="132"/>
      <c r="GZ31" s="132"/>
      <c r="HA31" s="132"/>
      <c r="HB31" s="132"/>
      <c r="HC31" s="132"/>
      <c r="HD31" s="132"/>
      <c r="HE31" s="132"/>
      <c r="HF31" s="132"/>
      <c r="HG31" s="132"/>
      <c r="HH31" s="132"/>
      <c r="HI31" s="132"/>
      <c r="HJ31" s="132"/>
      <c r="HK31" s="132"/>
      <c r="HL31" s="132"/>
      <c r="HM31" s="132"/>
      <c r="HN31" s="132"/>
      <c r="HO31" s="132"/>
      <c r="HP31" s="132"/>
      <c r="HQ31" s="132"/>
      <c r="HR31" s="132"/>
      <c r="HS31" s="132"/>
      <c r="HT31" s="132"/>
      <c r="HU31" s="132"/>
      <c r="HV31" s="132"/>
      <c r="HW31" s="132"/>
      <c r="HX31" s="132"/>
      <c r="HY31" s="132"/>
      <c r="HZ31" s="132"/>
      <c r="IA31" s="132"/>
      <c r="IB31" s="132"/>
      <c r="IC31" s="132"/>
      <c r="ID31" s="132"/>
      <c r="IE31" s="132"/>
      <c r="IF31" s="132"/>
      <c r="IG31" s="132"/>
      <c r="IH31" s="132"/>
      <c r="II31" s="132"/>
      <c r="IJ31" s="132"/>
      <c r="IK31" s="132"/>
      <c r="IL31" s="132"/>
      <c r="IM31" s="132"/>
      <c r="IN31" s="132"/>
      <c r="IO31" s="132"/>
      <c r="IP31" s="132"/>
      <c r="IQ31" s="132"/>
      <c r="IR31" s="132"/>
      <c r="IS31" s="132"/>
      <c r="IT31" s="132"/>
      <c r="IU31" s="132"/>
      <c r="IV31" s="132"/>
      <c r="IW31" s="132"/>
    </row>
    <row r="32" customFormat="false" ht="16.5" hidden="true" customHeight="false" outlineLevel="0" collapsed="false">
      <c r="A32" s="133" t="s">
        <v>52</v>
      </c>
      <c r="B32" s="90" t="s">
        <v>28</v>
      </c>
      <c r="C32" s="83" t="s">
        <v>27</v>
      </c>
      <c r="D32" s="91" t="n">
        <v>0</v>
      </c>
      <c r="E32" s="91" t="n">
        <v>0</v>
      </c>
      <c r="F32" s="91" t="n">
        <v>0</v>
      </c>
      <c r="G32" s="91" t="n">
        <v>0</v>
      </c>
      <c r="H32" s="91" t="n">
        <f aca="false">SUM(F32:G32)</f>
        <v>0</v>
      </c>
      <c r="I32" s="91"/>
      <c r="J32" s="91"/>
      <c r="K32" s="91" t="n">
        <v>0</v>
      </c>
      <c r="L32" s="92" t="n">
        <f aca="false">+K32+H32</f>
        <v>0</v>
      </c>
      <c r="M32" s="91" t="n">
        <v>997337</v>
      </c>
      <c r="N32" s="93" t="n">
        <v>0</v>
      </c>
      <c r="O32" s="93" t="n">
        <v>0</v>
      </c>
      <c r="P32" s="93" t="n">
        <f aca="false">SUM(N32:O32)</f>
        <v>0</v>
      </c>
      <c r="Q32" s="91" t="n">
        <f aca="false">+L32+E32</f>
        <v>0</v>
      </c>
      <c r="R32" s="94" t="n">
        <v>0</v>
      </c>
      <c r="S32" s="129"/>
      <c r="T32" s="130"/>
      <c r="U32" s="131"/>
      <c r="V32" s="131"/>
      <c r="W32" s="132"/>
      <c r="X32" s="132"/>
      <c r="Y32" s="132"/>
      <c r="Z32" s="132"/>
      <c r="AA32" s="132"/>
      <c r="AB32" s="132"/>
      <c r="AC32" s="132"/>
      <c r="AD32" s="132"/>
      <c r="AE32" s="132"/>
      <c r="AF32" s="132"/>
      <c r="AG32" s="132"/>
      <c r="AH32" s="132"/>
      <c r="AI32" s="132"/>
      <c r="AJ32" s="132"/>
      <c r="AK32" s="132"/>
      <c r="AL32" s="132"/>
      <c r="AM32" s="132"/>
      <c r="AN32" s="132"/>
      <c r="AO32" s="132"/>
      <c r="AP32" s="132"/>
      <c r="AQ32" s="132"/>
      <c r="AR32" s="132"/>
      <c r="AS32" s="132"/>
      <c r="AT32" s="132"/>
      <c r="AU32" s="132"/>
      <c r="AV32" s="132"/>
      <c r="AW32" s="132"/>
      <c r="AX32" s="132"/>
      <c r="AY32" s="132"/>
      <c r="AZ32" s="132"/>
      <c r="BA32" s="132"/>
      <c r="BB32" s="132"/>
      <c r="BC32" s="132"/>
      <c r="BD32" s="132"/>
      <c r="BE32" s="132"/>
      <c r="BF32" s="132"/>
      <c r="BG32" s="132"/>
      <c r="BH32" s="132"/>
      <c r="BI32" s="132"/>
      <c r="BJ32" s="132"/>
      <c r="BK32" s="132"/>
      <c r="BL32" s="132"/>
      <c r="BM32" s="132"/>
      <c r="BN32" s="132"/>
      <c r="BO32" s="132"/>
      <c r="BP32" s="132"/>
      <c r="BQ32" s="132"/>
      <c r="BR32" s="132"/>
      <c r="BS32" s="132"/>
      <c r="BT32" s="132"/>
      <c r="BU32" s="132"/>
      <c r="BV32" s="132"/>
      <c r="BW32" s="132"/>
      <c r="BX32" s="132"/>
      <c r="BY32" s="132"/>
      <c r="BZ32" s="132"/>
      <c r="CA32" s="132"/>
      <c r="CB32" s="132"/>
      <c r="CC32" s="132"/>
      <c r="CD32" s="132"/>
      <c r="CE32" s="132"/>
      <c r="CF32" s="132"/>
      <c r="CG32" s="132"/>
      <c r="CH32" s="132"/>
      <c r="CI32" s="132"/>
      <c r="CJ32" s="132"/>
      <c r="CK32" s="132"/>
      <c r="CL32" s="132"/>
      <c r="CM32" s="132"/>
      <c r="CN32" s="132"/>
      <c r="CO32" s="132"/>
      <c r="CP32" s="132"/>
      <c r="CQ32" s="132"/>
      <c r="CR32" s="132"/>
      <c r="CS32" s="132"/>
      <c r="CT32" s="132"/>
      <c r="CU32" s="132"/>
      <c r="CV32" s="132"/>
      <c r="CW32" s="132"/>
      <c r="CX32" s="132"/>
      <c r="CY32" s="132"/>
      <c r="CZ32" s="132"/>
      <c r="DA32" s="132"/>
      <c r="DB32" s="132"/>
      <c r="DC32" s="132"/>
      <c r="DD32" s="132"/>
      <c r="DE32" s="132"/>
      <c r="DF32" s="132"/>
      <c r="DG32" s="132"/>
      <c r="DH32" s="132"/>
      <c r="DI32" s="132"/>
      <c r="DJ32" s="132"/>
      <c r="DK32" s="132"/>
      <c r="DL32" s="132"/>
      <c r="DM32" s="132"/>
      <c r="DN32" s="132"/>
      <c r="DO32" s="132"/>
      <c r="DP32" s="132"/>
      <c r="DQ32" s="132"/>
      <c r="DR32" s="132"/>
      <c r="DS32" s="132"/>
      <c r="DT32" s="132"/>
      <c r="DU32" s="132"/>
      <c r="DV32" s="132"/>
      <c r="DW32" s="132"/>
      <c r="DX32" s="132"/>
      <c r="DY32" s="132"/>
      <c r="DZ32" s="132"/>
      <c r="EA32" s="132"/>
      <c r="EB32" s="132"/>
      <c r="EC32" s="132"/>
      <c r="ED32" s="132"/>
      <c r="EE32" s="132"/>
      <c r="EF32" s="132"/>
      <c r="EG32" s="132"/>
      <c r="EH32" s="132"/>
      <c r="EI32" s="132"/>
      <c r="EJ32" s="132"/>
      <c r="EK32" s="132"/>
      <c r="EL32" s="132"/>
      <c r="EM32" s="132"/>
      <c r="EN32" s="132"/>
      <c r="EO32" s="132"/>
      <c r="EP32" s="132"/>
      <c r="EQ32" s="132"/>
      <c r="ER32" s="132"/>
      <c r="ES32" s="132"/>
      <c r="ET32" s="132"/>
      <c r="EU32" s="132"/>
      <c r="EV32" s="132"/>
      <c r="EW32" s="132"/>
      <c r="EX32" s="132"/>
      <c r="EY32" s="132"/>
      <c r="EZ32" s="132"/>
      <c r="FA32" s="132"/>
      <c r="FB32" s="132"/>
      <c r="FC32" s="132"/>
      <c r="FD32" s="132"/>
      <c r="FE32" s="132"/>
      <c r="FF32" s="132"/>
      <c r="FG32" s="132"/>
      <c r="FH32" s="132"/>
      <c r="FI32" s="132"/>
      <c r="FJ32" s="132"/>
      <c r="FK32" s="132"/>
      <c r="FL32" s="132"/>
      <c r="FM32" s="132"/>
      <c r="FN32" s="132"/>
      <c r="FO32" s="132"/>
      <c r="FP32" s="132"/>
      <c r="FQ32" s="132"/>
      <c r="FR32" s="132"/>
      <c r="FS32" s="132"/>
      <c r="FT32" s="132"/>
      <c r="FU32" s="132"/>
      <c r="FV32" s="132"/>
      <c r="FW32" s="132"/>
      <c r="FX32" s="132"/>
      <c r="FY32" s="132"/>
      <c r="FZ32" s="132"/>
      <c r="GA32" s="132"/>
      <c r="GB32" s="132"/>
      <c r="GC32" s="132"/>
      <c r="GD32" s="132"/>
      <c r="GE32" s="132"/>
      <c r="GF32" s="132"/>
      <c r="GG32" s="132"/>
      <c r="GH32" s="132"/>
      <c r="GI32" s="132"/>
      <c r="GJ32" s="132"/>
      <c r="GK32" s="132"/>
      <c r="GL32" s="132"/>
      <c r="GM32" s="132"/>
      <c r="GN32" s="132"/>
      <c r="GO32" s="132"/>
      <c r="GP32" s="132"/>
      <c r="GQ32" s="132"/>
      <c r="GR32" s="132"/>
      <c r="GS32" s="132"/>
      <c r="GT32" s="132"/>
      <c r="GU32" s="132"/>
      <c r="GV32" s="132"/>
      <c r="GW32" s="132"/>
      <c r="GX32" s="132"/>
      <c r="GY32" s="132"/>
      <c r="GZ32" s="132"/>
      <c r="HA32" s="132"/>
      <c r="HB32" s="132"/>
      <c r="HC32" s="132"/>
      <c r="HD32" s="132"/>
      <c r="HE32" s="132"/>
      <c r="HF32" s="132"/>
      <c r="HG32" s="132"/>
      <c r="HH32" s="132"/>
      <c r="HI32" s="132"/>
      <c r="HJ32" s="132"/>
      <c r="HK32" s="132"/>
      <c r="HL32" s="132"/>
      <c r="HM32" s="132"/>
      <c r="HN32" s="132"/>
      <c r="HO32" s="132"/>
      <c r="HP32" s="132"/>
      <c r="HQ32" s="132"/>
      <c r="HR32" s="132"/>
      <c r="HS32" s="132"/>
      <c r="HT32" s="132"/>
      <c r="HU32" s="132"/>
      <c r="HV32" s="132"/>
      <c r="HW32" s="132"/>
      <c r="HX32" s="132"/>
      <c r="HY32" s="132"/>
      <c r="HZ32" s="132"/>
      <c r="IA32" s="132"/>
      <c r="IB32" s="132"/>
      <c r="IC32" s="132"/>
      <c r="ID32" s="132"/>
      <c r="IE32" s="132"/>
      <c r="IF32" s="132"/>
      <c r="IG32" s="132"/>
      <c r="IH32" s="132"/>
      <c r="II32" s="132"/>
      <c r="IJ32" s="132"/>
      <c r="IK32" s="132"/>
      <c r="IL32" s="132"/>
      <c r="IM32" s="132"/>
      <c r="IN32" s="132"/>
      <c r="IO32" s="132"/>
      <c r="IP32" s="132"/>
      <c r="IQ32" s="132"/>
      <c r="IR32" s="132"/>
      <c r="IS32" s="132"/>
      <c r="IT32" s="132"/>
      <c r="IU32" s="132"/>
      <c r="IV32" s="132"/>
      <c r="IW32" s="132"/>
    </row>
    <row r="33" customFormat="false" ht="17.25" hidden="true" customHeight="false" outlineLevel="0" collapsed="false">
      <c r="A33" s="134" t="s">
        <v>53</v>
      </c>
      <c r="B33" s="135"/>
      <c r="C33" s="135"/>
      <c r="D33" s="66"/>
      <c r="E33" s="105"/>
      <c r="F33" s="105"/>
      <c r="G33" s="105"/>
      <c r="H33" s="66"/>
      <c r="I33" s="105"/>
      <c r="J33" s="105"/>
      <c r="K33" s="105"/>
      <c r="L33" s="105"/>
      <c r="M33" s="68"/>
      <c r="N33" s="57"/>
      <c r="O33" s="57"/>
      <c r="P33" s="57"/>
      <c r="Q33" s="105"/>
      <c r="R33" s="105"/>
      <c r="S33" s="107" t="n">
        <f aca="false">+Q31+Q32</f>
        <v>0</v>
      </c>
      <c r="T33" s="108"/>
      <c r="U33" s="80" t="s">
        <v>42</v>
      </c>
      <c r="V33" s="80"/>
      <c r="W33" s="80" t="n">
        <f aca="false">+Q35+Q36+Q38</f>
        <v>4534568.52</v>
      </c>
    </row>
    <row r="34" customFormat="false" ht="15" hidden="true" customHeight="false" outlineLevel="0" collapsed="false">
      <c r="A34" s="136"/>
      <c r="B34" s="135"/>
      <c r="C34" s="135"/>
      <c r="D34" s="66"/>
      <c r="E34" s="105"/>
      <c r="F34" s="105"/>
      <c r="G34" s="105"/>
      <c r="H34" s="66"/>
      <c r="I34" s="105"/>
      <c r="J34" s="105"/>
      <c r="K34" s="105"/>
      <c r="L34" s="105"/>
      <c r="M34" s="68"/>
      <c r="N34" s="57"/>
      <c r="O34" s="57"/>
      <c r="P34" s="57"/>
      <c r="Q34" s="105"/>
      <c r="R34" s="106"/>
      <c r="S34" s="106"/>
      <c r="T34" s="108"/>
      <c r="U34" s="80"/>
      <c r="V34" s="80"/>
    </row>
    <row r="35" customFormat="false" ht="15.75" hidden="false" customHeight="false" outlineLevel="0" collapsed="false">
      <c r="A35" s="137" t="s">
        <v>54</v>
      </c>
      <c r="B35" s="138" t="s">
        <v>26</v>
      </c>
      <c r="C35" s="115" t="s">
        <v>27</v>
      </c>
      <c r="D35" s="116" t="n">
        <v>3729339</v>
      </c>
      <c r="E35" s="117" t="n">
        <v>0</v>
      </c>
      <c r="F35" s="117" t="n">
        <v>0</v>
      </c>
      <c r="G35" s="117" t="n">
        <v>0</v>
      </c>
      <c r="H35" s="116" t="n">
        <f aca="false">SUM(F35:G35)</f>
        <v>0</v>
      </c>
      <c r="I35" s="117" t="n">
        <v>0</v>
      </c>
      <c r="J35" s="117" t="n">
        <v>0</v>
      </c>
      <c r="K35" s="116" t="n">
        <f aca="false">SUM(I35:J35)</f>
        <v>0</v>
      </c>
      <c r="L35" s="117" t="n">
        <f aca="false">+K35+H35</f>
        <v>0</v>
      </c>
      <c r="M35" s="117" t="n">
        <v>13062536</v>
      </c>
      <c r="N35" s="40" t="n">
        <v>0</v>
      </c>
      <c r="O35" s="40" t="n">
        <v>0</v>
      </c>
      <c r="P35" s="39" t="n">
        <f aca="false">SUM(N35:O35)</f>
        <v>0</v>
      </c>
      <c r="Q35" s="118" t="n">
        <f aca="false">+L35+D35</f>
        <v>3729339</v>
      </c>
      <c r="R35" s="119" t="n">
        <v>0</v>
      </c>
      <c r="S35" s="139"/>
      <c r="T35" s="95"/>
      <c r="U35" s="87" t="s">
        <v>55</v>
      </c>
      <c r="V35" s="87"/>
      <c r="W35" s="88"/>
      <c r="X35" s="88"/>
      <c r="Y35" s="88"/>
      <c r="Z35" s="88"/>
      <c r="AA35" s="88"/>
      <c r="AB35" s="88"/>
      <c r="AC35" s="88"/>
      <c r="AD35" s="88"/>
      <c r="AE35" s="88"/>
      <c r="AF35" s="88"/>
      <c r="AG35" s="88"/>
      <c r="AH35" s="88"/>
      <c r="AI35" s="88"/>
      <c r="AJ35" s="88"/>
      <c r="AK35" s="88"/>
      <c r="AL35" s="88"/>
      <c r="AM35" s="88"/>
      <c r="AN35" s="88"/>
      <c r="AO35" s="88"/>
      <c r="AP35" s="88"/>
      <c r="AQ35" s="88"/>
      <c r="AR35" s="88"/>
      <c r="AS35" s="88"/>
      <c r="AT35" s="88"/>
      <c r="AU35" s="88"/>
      <c r="AV35" s="88"/>
      <c r="AW35" s="88"/>
      <c r="AX35" s="88"/>
      <c r="AY35" s="88"/>
      <c r="AZ35" s="88"/>
      <c r="BA35" s="88"/>
      <c r="BB35" s="88"/>
      <c r="BC35" s="88"/>
      <c r="BD35" s="88"/>
      <c r="BE35" s="88"/>
      <c r="BF35" s="88"/>
      <c r="BG35" s="88"/>
      <c r="BH35" s="88"/>
      <c r="BI35" s="88"/>
      <c r="BJ35" s="88"/>
      <c r="BK35" s="88"/>
      <c r="BL35" s="88"/>
      <c r="BM35" s="88"/>
      <c r="BN35" s="88"/>
      <c r="BO35" s="88"/>
      <c r="BP35" s="88"/>
      <c r="BQ35" s="88"/>
      <c r="BR35" s="88"/>
      <c r="BS35" s="88"/>
      <c r="BT35" s="88"/>
      <c r="BU35" s="88"/>
      <c r="BV35" s="88"/>
      <c r="BW35" s="88"/>
      <c r="BX35" s="88"/>
      <c r="BY35" s="88"/>
      <c r="BZ35" s="88"/>
      <c r="CA35" s="88"/>
      <c r="CB35" s="88"/>
      <c r="CC35" s="88"/>
      <c r="CD35" s="88"/>
      <c r="CE35" s="88"/>
      <c r="CF35" s="88"/>
      <c r="CG35" s="88"/>
      <c r="CH35" s="88"/>
      <c r="CI35" s="88"/>
      <c r="CJ35" s="88"/>
      <c r="CK35" s="88"/>
      <c r="CL35" s="88"/>
      <c r="CM35" s="88"/>
      <c r="CN35" s="88"/>
      <c r="CO35" s="88"/>
      <c r="CP35" s="88"/>
      <c r="CQ35" s="88"/>
      <c r="CR35" s="88"/>
      <c r="CS35" s="88"/>
      <c r="CT35" s="88"/>
      <c r="CU35" s="88"/>
      <c r="CV35" s="88"/>
      <c r="CW35" s="88"/>
      <c r="CX35" s="88"/>
      <c r="CY35" s="88"/>
      <c r="CZ35" s="88"/>
      <c r="DA35" s="88"/>
      <c r="DB35" s="88"/>
      <c r="DC35" s="88"/>
      <c r="DD35" s="88"/>
      <c r="DE35" s="88"/>
      <c r="DF35" s="88"/>
      <c r="DG35" s="88"/>
      <c r="DH35" s="88"/>
      <c r="DI35" s="88"/>
      <c r="DJ35" s="88"/>
      <c r="DK35" s="88"/>
      <c r="DL35" s="88"/>
      <c r="DM35" s="88"/>
      <c r="DN35" s="88"/>
      <c r="DO35" s="88"/>
      <c r="DP35" s="88"/>
      <c r="DQ35" s="88"/>
      <c r="DR35" s="88"/>
      <c r="DS35" s="88"/>
      <c r="DT35" s="88"/>
      <c r="DU35" s="88"/>
      <c r="DV35" s="88"/>
      <c r="DW35" s="88"/>
      <c r="DX35" s="88"/>
      <c r="DY35" s="88"/>
      <c r="DZ35" s="88"/>
      <c r="EA35" s="88"/>
      <c r="EB35" s="88"/>
      <c r="EC35" s="88"/>
      <c r="ED35" s="88"/>
      <c r="EE35" s="88"/>
      <c r="EF35" s="88"/>
      <c r="EG35" s="88"/>
      <c r="EH35" s="88"/>
      <c r="EI35" s="88"/>
      <c r="EJ35" s="88"/>
      <c r="EK35" s="88"/>
      <c r="EL35" s="88"/>
      <c r="EM35" s="88"/>
      <c r="EN35" s="88"/>
      <c r="EO35" s="88"/>
      <c r="EP35" s="88"/>
      <c r="EQ35" s="88"/>
      <c r="ER35" s="88"/>
      <c r="ES35" s="88"/>
      <c r="ET35" s="88"/>
      <c r="EU35" s="88"/>
      <c r="EV35" s="88"/>
      <c r="EW35" s="88"/>
      <c r="EX35" s="88"/>
      <c r="EY35" s="88"/>
      <c r="EZ35" s="88"/>
      <c r="FA35" s="88"/>
      <c r="FB35" s="88"/>
      <c r="FC35" s="88"/>
      <c r="FD35" s="88"/>
      <c r="FE35" s="88"/>
      <c r="FF35" s="88"/>
      <c r="FG35" s="88"/>
      <c r="FH35" s="88"/>
      <c r="FI35" s="88"/>
      <c r="FJ35" s="88"/>
      <c r="FK35" s="88"/>
      <c r="FL35" s="88"/>
      <c r="FM35" s="88"/>
      <c r="FN35" s="88"/>
      <c r="FO35" s="88"/>
      <c r="FP35" s="88"/>
      <c r="FQ35" s="88"/>
      <c r="FR35" s="88"/>
      <c r="FS35" s="88"/>
      <c r="FT35" s="88"/>
      <c r="FU35" s="88"/>
      <c r="FV35" s="88"/>
      <c r="FW35" s="88"/>
      <c r="FX35" s="88"/>
      <c r="FY35" s="88"/>
      <c r="FZ35" s="88"/>
      <c r="GA35" s="88"/>
      <c r="GB35" s="88"/>
      <c r="GC35" s="88"/>
      <c r="GD35" s="88"/>
      <c r="GE35" s="88"/>
      <c r="GF35" s="88"/>
      <c r="GG35" s="88"/>
      <c r="GH35" s="88"/>
      <c r="GI35" s="88"/>
      <c r="GJ35" s="88"/>
      <c r="GK35" s="88"/>
      <c r="GL35" s="88"/>
      <c r="GM35" s="88"/>
      <c r="GN35" s="88"/>
      <c r="GO35" s="88"/>
      <c r="GP35" s="88"/>
      <c r="GQ35" s="88"/>
      <c r="GR35" s="88"/>
      <c r="GS35" s="88"/>
      <c r="GT35" s="88"/>
      <c r="GU35" s="88"/>
      <c r="GV35" s="88"/>
      <c r="GW35" s="88"/>
      <c r="GX35" s="88"/>
      <c r="GY35" s="88"/>
      <c r="GZ35" s="88"/>
      <c r="HA35" s="88"/>
      <c r="HB35" s="88"/>
      <c r="HC35" s="88"/>
      <c r="HD35" s="88"/>
      <c r="HE35" s="88"/>
      <c r="HF35" s="88"/>
      <c r="HG35" s="88"/>
      <c r="HH35" s="88"/>
      <c r="HI35" s="88"/>
      <c r="HJ35" s="88"/>
      <c r="HK35" s="88"/>
      <c r="HL35" s="88"/>
      <c r="HM35" s="88"/>
      <c r="HN35" s="88"/>
      <c r="HO35" s="88"/>
      <c r="HP35" s="88"/>
      <c r="HQ35" s="88"/>
      <c r="HR35" s="88"/>
      <c r="HS35" s="88"/>
      <c r="HT35" s="88"/>
      <c r="HU35" s="88"/>
      <c r="HV35" s="88"/>
      <c r="HW35" s="88"/>
      <c r="HX35" s="88"/>
      <c r="HY35" s="88"/>
      <c r="HZ35" s="88"/>
      <c r="IA35" s="88"/>
      <c r="IB35" s="88"/>
      <c r="IC35" s="88"/>
      <c r="ID35" s="88"/>
      <c r="IE35" s="88"/>
      <c r="IF35" s="88"/>
      <c r="IG35" s="88"/>
      <c r="IH35" s="88"/>
      <c r="II35" s="88"/>
      <c r="IJ35" s="88"/>
      <c r="IK35" s="88"/>
      <c r="IL35" s="88"/>
      <c r="IM35" s="88"/>
      <c r="IN35" s="88"/>
      <c r="IO35" s="88"/>
      <c r="IP35" s="88"/>
      <c r="IQ35" s="88"/>
      <c r="IR35" s="88"/>
      <c r="IS35" s="88"/>
      <c r="IT35" s="88"/>
      <c r="IU35" s="88"/>
      <c r="IV35" s="88"/>
      <c r="IW35" s="88"/>
    </row>
    <row r="36" customFormat="false" ht="15.75" hidden="false" customHeight="false" outlineLevel="0" collapsed="false">
      <c r="A36" s="137" t="s">
        <v>54</v>
      </c>
      <c r="B36" s="138" t="s">
        <v>26</v>
      </c>
      <c r="C36" s="115" t="s">
        <v>27</v>
      </c>
      <c r="D36" s="117" t="n">
        <v>0</v>
      </c>
      <c r="E36" s="116" t="n">
        <v>-33558883</v>
      </c>
      <c r="F36" s="116" t="n">
        <v>25337655</v>
      </c>
      <c r="G36" s="116" t="n">
        <v>-22595605</v>
      </c>
      <c r="H36" s="116" t="n">
        <f aca="false">SUM(F36:G36)</f>
        <v>2742050</v>
      </c>
      <c r="I36" s="116" t="n">
        <v>40542860</v>
      </c>
      <c r="J36" s="116" t="n">
        <v>-22485981</v>
      </c>
      <c r="K36" s="116" t="n">
        <f aca="false">SUM(I36:J36)</f>
        <v>18056879</v>
      </c>
      <c r="L36" s="117" t="n">
        <f aca="false">+K36+H36</f>
        <v>20798929</v>
      </c>
      <c r="M36" s="116" t="n">
        <v>19833122</v>
      </c>
      <c r="N36" s="40" t="n">
        <v>23522410</v>
      </c>
      <c r="O36" s="40" t="n">
        <v>-14836237</v>
      </c>
      <c r="P36" s="39" t="n">
        <f aca="false">SUM(N36:O36)</f>
        <v>8686173</v>
      </c>
      <c r="Q36" s="116" t="n">
        <v>0</v>
      </c>
      <c r="R36" s="119" t="n">
        <f aca="false">+L36+E36</f>
        <v>-12759954</v>
      </c>
      <c r="S36" s="139"/>
      <c r="T36" s="95"/>
      <c r="U36" s="87" t="s">
        <v>55</v>
      </c>
      <c r="V36" s="87"/>
      <c r="W36" s="88"/>
      <c r="X36" s="88"/>
      <c r="Y36" s="88"/>
      <c r="Z36" s="88"/>
      <c r="AA36" s="88"/>
      <c r="AB36" s="88"/>
      <c r="AC36" s="88"/>
      <c r="AD36" s="88"/>
      <c r="AE36" s="88"/>
      <c r="AF36" s="88"/>
      <c r="AG36" s="88"/>
      <c r="AH36" s="88"/>
      <c r="AI36" s="88"/>
      <c r="AJ36" s="88"/>
      <c r="AK36" s="88"/>
      <c r="AL36" s="88"/>
      <c r="AM36" s="88"/>
      <c r="AN36" s="88"/>
      <c r="AO36" s="88"/>
      <c r="AP36" s="88"/>
      <c r="AQ36" s="88"/>
      <c r="AR36" s="88"/>
      <c r="AS36" s="88"/>
      <c r="AT36" s="88"/>
      <c r="AU36" s="88"/>
      <c r="AV36" s="88"/>
      <c r="AW36" s="88"/>
      <c r="AX36" s="88"/>
      <c r="AY36" s="88"/>
      <c r="AZ36" s="88"/>
      <c r="BA36" s="88"/>
      <c r="BB36" s="88"/>
      <c r="BC36" s="88"/>
      <c r="BD36" s="88"/>
      <c r="BE36" s="88"/>
      <c r="BF36" s="88"/>
      <c r="BG36" s="88"/>
      <c r="BH36" s="88"/>
      <c r="BI36" s="88"/>
      <c r="BJ36" s="88"/>
      <c r="BK36" s="88"/>
      <c r="BL36" s="88"/>
      <c r="BM36" s="88"/>
      <c r="BN36" s="88"/>
      <c r="BO36" s="88"/>
      <c r="BP36" s="88"/>
      <c r="BQ36" s="88"/>
      <c r="BR36" s="88"/>
      <c r="BS36" s="88"/>
      <c r="BT36" s="88"/>
      <c r="BU36" s="88"/>
      <c r="BV36" s="88"/>
      <c r="BW36" s="88"/>
      <c r="BX36" s="88"/>
      <c r="BY36" s="88"/>
      <c r="BZ36" s="88"/>
      <c r="CA36" s="88"/>
      <c r="CB36" s="88"/>
      <c r="CC36" s="88"/>
      <c r="CD36" s="88"/>
      <c r="CE36" s="88"/>
      <c r="CF36" s="88"/>
      <c r="CG36" s="88"/>
      <c r="CH36" s="88"/>
      <c r="CI36" s="88"/>
      <c r="CJ36" s="88"/>
      <c r="CK36" s="88"/>
      <c r="CL36" s="88"/>
      <c r="CM36" s="88"/>
      <c r="CN36" s="88"/>
      <c r="CO36" s="88"/>
      <c r="CP36" s="88"/>
      <c r="CQ36" s="88"/>
      <c r="CR36" s="88"/>
      <c r="CS36" s="88"/>
      <c r="CT36" s="88"/>
      <c r="CU36" s="88"/>
      <c r="CV36" s="88"/>
      <c r="CW36" s="88"/>
      <c r="CX36" s="88"/>
      <c r="CY36" s="88"/>
      <c r="CZ36" s="88"/>
      <c r="DA36" s="88"/>
      <c r="DB36" s="88"/>
      <c r="DC36" s="88"/>
      <c r="DD36" s="88"/>
      <c r="DE36" s="88"/>
      <c r="DF36" s="88"/>
      <c r="DG36" s="88"/>
      <c r="DH36" s="88"/>
      <c r="DI36" s="88"/>
      <c r="DJ36" s="88"/>
      <c r="DK36" s="88"/>
      <c r="DL36" s="88"/>
      <c r="DM36" s="88"/>
      <c r="DN36" s="88"/>
      <c r="DO36" s="88"/>
      <c r="DP36" s="88"/>
      <c r="DQ36" s="88"/>
      <c r="DR36" s="88"/>
      <c r="DS36" s="88"/>
      <c r="DT36" s="88"/>
      <c r="DU36" s="88"/>
      <c r="DV36" s="88"/>
      <c r="DW36" s="88"/>
      <c r="DX36" s="88"/>
      <c r="DY36" s="88"/>
      <c r="DZ36" s="88"/>
      <c r="EA36" s="88"/>
      <c r="EB36" s="88"/>
      <c r="EC36" s="88"/>
      <c r="ED36" s="88"/>
      <c r="EE36" s="88"/>
      <c r="EF36" s="88"/>
      <c r="EG36" s="88"/>
      <c r="EH36" s="88"/>
      <c r="EI36" s="88"/>
      <c r="EJ36" s="88"/>
      <c r="EK36" s="88"/>
      <c r="EL36" s="88"/>
      <c r="EM36" s="88"/>
      <c r="EN36" s="88"/>
      <c r="EO36" s="88"/>
      <c r="EP36" s="88"/>
      <c r="EQ36" s="88"/>
      <c r="ER36" s="88"/>
      <c r="ES36" s="88"/>
      <c r="ET36" s="88"/>
      <c r="EU36" s="88"/>
      <c r="EV36" s="88"/>
      <c r="EW36" s="88"/>
      <c r="EX36" s="88"/>
      <c r="EY36" s="88"/>
      <c r="EZ36" s="88"/>
      <c r="FA36" s="88"/>
      <c r="FB36" s="88"/>
      <c r="FC36" s="88"/>
      <c r="FD36" s="88"/>
      <c r="FE36" s="88"/>
      <c r="FF36" s="88"/>
      <c r="FG36" s="88"/>
      <c r="FH36" s="88"/>
      <c r="FI36" s="88"/>
      <c r="FJ36" s="88"/>
      <c r="FK36" s="88"/>
      <c r="FL36" s="88"/>
      <c r="FM36" s="88"/>
      <c r="FN36" s="88"/>
      <c r="FO36" s="88"/>
      <c r="FP36" s="88"/>
      <c r="FQ36" s="88"/>
      <c r="FR36" s="88"/>
      <c r="FS36" s="88"/>
      <c r="FT36" s="88"/>
      <c r="FU36" s="88"/>
      <c r="FV36" s="88"/>
      <c r="FW36" s="88"/>
      <c r="FX36" s="88"/>
      <c r="FY36" s="88"/>
      <c r="FZ36" s="88"/>
      <c r="GA36" s="88"/>
      <c r="GB36" s="88"/>
      <c r="GC36" s="88"/>
      <c r="GD36" s="88"/>
      <c r="GE36" s="88"/>
      <c r="GF36" s="88"/>
      <c r="GG36" s="88"/>
      <c r="GH36" s="88"/>
      <c r="GI36" s="88"/>
      <c r="GJ36" s="88"/>
      <c r="GK36" s="88"/>
      <c r="GL36" s="88"/>
      <c r="GM36" s="88"/>
      <c r="GN36" s="88"/>
      <c r="GO36" s="88"/>
      <c r="GP36" s="88"/>
      <c r="GQ36" s="88"/>
      <c r="GR36" s="88"/>
      <c r="GS36" s="88"/>
      <c r="GT36" s="88"/>
      <c r="GU36" s="88"/>
      <c r="GV36" s="88"/>
      <c r="GW36" s="88"/>
      <c r="GX36" s="88"/>
      <c r="GY36" s="88"/>
      <c r="GZ36" s="88"/>
      <c r="HA36" s="88"/>
      <c r="HB36" s="88"/>
      <c r="HC36" s="88"/>
      <c r="HD36" s="88"/>
      <c r="HE36" s="88"/>
      <c r="HF36" s="88"/>
      <c r="HG36" s="88"/>
      <c r="HH36" s="88"/>
      <c r="HI36" s="88"/>
      <c r="HJ36" s="88"/>
      <c r="HK36" s="88"/>
      <c r="HL36" s="88"/>
      <c r="HM36" s="88"/>
      <c r="HN36" s="88"/>
      <c r="HO36" s="88"/>
      <c r="HP36" s="88"/>
      <c r="HQ36" s="88"/>
      <c r="HR36" s="88"/>
      <c r="HS36" s="88"/>
      <c r="HT36" s="88"/>
      <c r="HU36" s="88"/>
      <c r="HV36" s="88"/>
      <c r="HW36" s="88"/>
      <c r="HX36" s="88"/>
      <c r="HY36" s="88"/>
      <c r="HZ36" s="88"/>
      <c r="IA36" s="88"/>
      <c r="IB36" s="88"/>
      <c r="IC36" s="88"/>
      <c r="ID36" s="88"/>
      <c r="IE36" s="88"/>
      <c r="IF36" s="88"/>
      <c r="IG36" s="88"/>
      <c r="IH36" s="88"/>
      <c r="II36" s="88"/>
      <c r="IJ36" s="88"/>
      <c r="IK36" s="88"/>
      <c r="IL36" s="88"/>
      <c r="IM36" s="88"/>
      <c r="IN36" s="88"/>
      <c r="IO36" s="88"/>
      <c r="IP36" s="88"/>
      <c r="IQ36" s="88"/>
      <c r="IR36" s="88"/>
      <c r="IS36" s="88"/>
      <c r="IT36" s="88"/>
      <c r="IU36" s="88"/>
      <c r="IV36" s="88"/>
      <c r="IW36" s="88"/>
    </row>
    <row r="37" customFormat="false" ht="15.75" hidden="false" customHeight="false" outlineLevel="0" collapsed="false">
      <c r="A37" s="89" t="s">
        <v>54</v>
      </c>
      <c r="B37" s="111" t="s">
        <v>28</v>
      </c>
      <c r="C37" s="115" t="s">
        <v>27</v>
      </c>
      <c r="D37" s="117" t="n">
        <v>0</v>
      </c>
      <c r="E37" s="116" t="n">
        <v>0</v>
      </c>
      <c r="F37" s="116" t="n">
        <v>0</v>
      </c>
      <c r="G37" s="116" t="n">
        <v>0</v>
      </c>
      <c r="H37" s="116" t="n">
        <f aca="false">SUM(F37:G37)</f>
        <v>0</v>
      </c>
      <c r="I37" s="117" t="n">
        <v>0</v>
      </c>
      <c r="J37" s="117" t="n">
        <v>0</v>
      </c>
      <c r="K37" s="116" t="n">
        <f aca="false">SUM(I37:J37)</f>
        <v>0</v>
      </c>
      <c r="L37" s="117" t="n">
        <f aca="false">+K37+H37</f>
        <v>0</v>
      </c>
      <c r="M37" s="116"/>
      <c r="N37" s="40"/>
      <c r="O37" s="40"/>
      <c r="P37" s="39"/>
      <c r="Q37" s="116" t="n">
        <f aca="false">+L37+D37</f>
        <v>0</v>
      </c>
      <c r="R37" s="119" t="n">
        <v>0</v>
      </c>
      <c r="S37" s="139"/>
      <c r="T37" s="95"/>
      <c r="U37" s="87"/>
      <c r="V37" s="87"/>
      <c r="W37" s="88"/>
      <c r="X37" s="88"/>
      <c r="Y37" s="88"/>
      <c r="Z37" s="88"/>
      <c r="AA37" s="88"/>
      <c r="AB37" s="88"/>
      <c r="AC37" s="88"/>
      <c r="AD37" s="88"/>
      <c r="AE37" s="88"/>
      <c r="AF37" s="88"/>
      <c r="AG37" s="88"/>
      <c r="AH37" s="88"/>
      <c r="AI37" s="88"/>
      <c r="AJ37" s="88"/>
      <c r="AK37" s="88"/>
      <c r="AL37" s="88"/>
      <c r="AM37" s="88"/>
      <c r="AN37" s="88"/>
      <c r="AO37" s="88"/>
      <c r="AP37" s="88"/>
      <c r="AQ37" s="88"/>
      <c r="AR37" s="88"/>
      <c r="AS37" s="88"/>
      <c r="AT37" s="88"/>
      <c r="AU37" s="88"/>
      <c r="AV37" s="88"/>
      <c r="AW37" s="88"/>
      <c r="AX37" s="88"/>
      <c r="AY37" s="88"/>
      <c r="AZ37" s="88"/>
      <c r="BA37" s="88"/>
      <c r="BB37" s="88"/>
      <c r="BC37" s="88"/>
      <c r="BD37" s="88"/>
      <c r="BE37" s="88"/>
      <c r="BF37" s="88"/>
      <c r="BG37" s="88"/>
      <c r="BH37" s="88"/>
      <c r="BI37" s="88"/>
      <c r="BJ37" s="88"/>
      <c r="BK37" s="88"/>
      <c r="BL37" s="88"/>
      <c r="BM37" s="88"/>
      <c r="BN37" s="88"/>
      <c r="BO37" s="88"/>
      <c r="BP37" s="88"/>
      <c r="BQ37" s="88"/>
      <c r="BR37" s="88"/>
      <c r="BS37" s="88"/>
      <c r="BT37" s="88"/>
      <c r="BU37" s="88"/>
      <c r="BV37" s="88"/>
      <c r="BW37" s="88"/>
      <c r="BX37" s="88"/>
      <c r="BY37" s="88"/>
      <c r="BZ37" s="88"/>
      <c r="CA37" s="88"/>
      <c r="CB37" s="88"/>
      <c r="CC37" s="88"/>
      <c r="CD37" s="88"/>
      <c r="CE37" s="88"/>
      <c r="CF37" s="88"/>
      <c r="CG37" s="88"/>
      <c r="CH37" s="88"/>
      <c r="CI37" s="88"/>
      <c r="CJ37" s="88"/>
      <c r="CK37" s="88"/>
      <c r="CL37" s="88"/>
      <c r="CM37" s="88"/>
      <c r="CN37" s="88"/>
      <c r="CO37" s="88"/>
      <c r="CP37" s="88"/>
      <c r="CQ37" s="88"/>
      <c r="CR37" s="88"/>
      <c r="CS37" s="88"/>
      <c r="CT37" s="88"/>
      <c r="CU37" s="88"/>
      <c r="CV37" s="88"/>
      <c r="CW37" s="88"/>
      <c r="CX37" s="88"/>
      <c r="CY37" s="88"/>
      <c r="CZ37" s="88"/>
      <c r="DA37" s="88"/>
      <c r="DB37" s="88"/>
      <c r="DC37" s="88"/>
      <c r="DD37" s="88"/>
      <c r="DE37" s="88"/>
      <c r="DF37" s="88"/>
      <c r="DG37" s="88"/>
      <c r="DH37" s="88"/>
      <c r="DI37" s="88"/>
      <c r="DJ37" s="88"/>
      <c r="DK37" s="88"/>
      <c r="DL37" s="88"/>
      <c r="DM37" s="88"/>
      <c r="DN37" s="88"/>
      <c r="DO37" s="88"/>
      <c r="DP37" s="88"/>
      <c r="DQ37" s="88"/>
      <c r="DR37" s="88"/>
      <c r="DS37" s="88"/>
      <c r="DT37" s="88"/>
      <c r="DU37" s="88"/>
      <c r="DV37" s="88"/>
      <c r="DW37" s="88"/>
      <c r="DX37" s="88"/>
      <c r="DY37" s="88"/>
      <c r="DZ37" s="88"/>
      <c r="EA37" s="88"/>
      <c r="EB37" s="88"/>
      <c r="EC37" s="88"/>
      <c r="ED37" s="88"/>
      <c r="EE37" s="88"/>
      <c r="EF37" s="88"/>
      <c r="EG37" s="88"/>
      <c r="EH37" s="88"/>
      <c r="EI37" s="88"/>
      <c r="EJ37" s="88"/>
      <c r="EK37" s="88"/>
      <c r="EL37" s="88"/>
      <c r="EM37" s="88"/>
      <c r="EN37" s="88"/>
      <c r="EO37" s="88"/>
      <c r="EP37" s="88"/>
      <c r="EQ37" s="88"/>
      <c r="ER37" s="88"/>
      <c r="ES37" s="88"/>
      <c r="ET37" s="88"/>
      <c r="EU37" s="88"/>
      <c r="EV37" s="88"/>
      <c r="EW37" s="88"/>
      <c r="EX37" s="88"/>
      <c r="EY37" s="88"/>
      <c r="EZ37" s="88"/>
      <c r="FA37" s="88"/>
      <c r="FB37" s="88"/>
      <c r="FC37" s="88"/>
      <c r="FD37" s="88"/>
      <c r="FE37" s="88"/>
      <c r="FF37" s="88"/>
      <c r="FG37" s="88"/>
      <c r="FH37" s="88"/>
      <c r="FI37" s="88"/>
      <c r="FJ37" s="88"/>
      <c r="FK37" s="88"/>
      <c r="FL37" s="88"/>
      <c r="FM37" s="88"/>
      <c r="FN37" s="88"/>
      <c r="FO37" s="88"/>
      <c r="FP37" s="88"/>
      <c r="FQ37" s="88"/>
      <c r="FR37" s="88"/>
      <c r="FS37" s="88"/>
      <c r="FT37" s="88"/>
      <c r="FU37" s="88"/>
      <c r="FV37" s="88"/>
      <c r="FW37" s="88"/>
      <c r="FX37" s="88"/>
      <c r="FY37" s="88"/>
      <c r="FZ37" s="88"/>
      <c r="GA37" s="88"/>
      <c r="GB37" s="88"/>
      <c r="GC37" s="88"/>
      <c r="GD37" s="88"/>
      <c r="GE37" s="88"/>
      <c r="GF37" s="88"/>
      <c r="GG37" s="88"/>
      <c r="GH37" s="88"/>
      <c r="GI37" s="88"/>
      <c r="GJ37" s="88"/>
      <c r="GK37" s="88"/>
      <c r="GL37" s="88"/>
      <c r="GM37" s="88"/>
      <c r="GN37" s="88"/>
      <c r="GO37" s="88"/>
      <c r="GP37" s="88"/>
      <c r="GQ37" s="88"/>
      <c r="GR37" s="88"/>
      <c r="GS37" s="88"/>
      <c r="GT37" s="88"/>
      <c r="GU37" s="88"/>
      <c r="GV37" s="88"/>
      <c r="GW37" s="88"/>
      <c r="GX37" s="88"/>
      <c r="GY37" s="88"/>
      <c r="GZ37" s="88"/>
      <c r="HA37" s="88"/>
      <c r="HB37" s="88"/>
      <c r="HC37" s="88"/>
      <c r="HD37" s="88"/>
      <c r="HE37" s="88"/>
      <c r="HF37" s="88"/>
      <c r="HG37" s="88"/>
      <c r="HH37" s="88"/>
      <c r="HI37" s="88"/>
      <c r="HJ37" s="88"/>
      <c r="HK37" s="88"/>
      <c r="HL37" s="88"/>
      <c r="HM37" s="88"/>
      <c r="HN37" s="88"/>
      <c r="HO37" s="88"/>
      <c r="HP37" s="88"/>
      <c r="HQ37" s="88"/>
      <c r="HR37" s="88"/>
      <c r="HS37" s="88"/>
      <c r="HT37" s="88"/>
      <c r="HU37" s="88"/>
      <c r="HV37" s="88"/>
      <c r="HW37" s="88"/>
      <c r="HX37" s="88"/>
      <c r="HY37" s="88"/>
      <c r="HZ37" s="88"/>
      <c r="IA37" s="88"/>
      <c r="IB37" s="88"/>
      <c r="IC37" s="88"/>
      <c r="ID37" s="88"/>
      <c r="IE37" s="88"/>
      <c r="IF37" s="88"/>
      <c r="IG37" s="88"/>
      <c r="IH37" s="88"/>
      <c r="II37" s="88"/>
      <c r="IJ37" s="88"/>
      <c r="IK37" s="88"/>
      <c r="IL37" s="88"/>
      <c r="IM37" s="88"/>
      <c r="IN37" s="88"/>
      <c r="IO37" s="88"/>
      <c r="IP37" s="88"/>
      <c r="IQ37" s="88"/>
      <c r="IR37" s="88"/>
      <c r="IS37" s="88"/>
      <c r="IT37" s="88"/>
      <c r="IU37" s="88"/>
      <c r="IV37" s="88"/>
      <c r="IW37" s="88"/>
    </row>
    <row r="38" customFormat="false" ht="16.5" hidden="false" customHeight="false" outlineLevel="0" collapsed="false">
      <c r="A38" s="89" t="s">
        <v>54</v>
      </c>
      <c r="B38" s="111" t="s">
        <v>28</v>
      </c>
      <c r="C38" s="83" t="s">
        <v>27</v>
      </c>
      <c r="D38" s="116" t="n">
        <v>0</v>
      </c>
      <c r="E38" s="116" t="n">
        <v>-139189</v>
      </c>
      <c r="F38" s="91" t="n">
        <v>2664137.72</v>
      </c>
      <c r="G38" s="91" t="n">
        <v>-3441719.2</v>
      </c>
      <c r="H38" s="91" t="n">
        <f aca="false">SUM(F38:G38)</f>
        <v>-777581.48</v>
      </c>
      <c r="I38" s="91" t="n">
        <v>1722000</v>
      </c>
      <c r="J38" s="117" t="n">
        <v>0</v>
      </c>
      <c r="K38" s="91" t="n">
        <f aca="false">SUM(I38:J38)</f>
        <v>1722000</v>
      </c>
      <c r="L38" s="92" t="n">
        <f aca="false">+K38+H38</f>
        <v>944418.52</v>
      </c>
      <c r="M38" s="91" t="n">
        <v>-3205556</v>
      </c>
      <c r="N38" s="40" t="n">
        <v>0</v>
      </c>
      <c r="O38" s="40" t="n">
        <v>0</v>
      </c>
      <c r="P38" s="39" t="n">
        <f aca="false">SUM(N38:O38)</f>
        <v>0</v>
      </c>
      <c r="Q38" s="37" t="n">
        <f aca="false">+L38+E38</f>
        <v>805229.52</v>
      </c>
      <c r="R38" s="94" t="n">
        <v>0</v>
      </c>
      <c r="S38" s="94"/>
      <c r="T38" s="95"/>
      <c r="U38" s="87"/>
      <c r="V38" s="87"/>
      <c r="W38" s="88"/>
      <c r="X38" s="88"/>
      <c r="Y38" s="88"/>
      <c r="Z38" s="88"/>
      <c r="AA38" s="88"/>
      <c r="AB38" s="88"/>
      <c r="AC38" s="88"/>
      <c r="AD38" s="88"/>
      <c r="AE38" s="88"/>
      <c r="AF38" s="88"/>
      <c r="AG38" s="88"/>
      <c r="AH38" s="88"/>
      <c r="AI38" s="88"/>
      <c r="AJ38" s="88"/>
      <c r="AK38" s="88"/>
      <c r="AL38" s="88"/>
      <c r="AM38" s="88"/>
      <c r="AN38" s="88"/>
      <c r="AO38" s="88"/>
      <c r="AP38" s="88"/>
      <c r="AQ38" s="88"/>
      <c r="AR38" s="88"/>
      <c r="AS38" s="88"/>
      <c r="AT38" s="88"/>
      <c r="AU38" s="88"/>
      <c r="AV38" s="88"/>
      <c r="AW38" s="88"/>
      <c r="AX38" s="88"/>
      <c r="AY38" s="88"/>
      <c r="AZ38" s="88"/>
      <c r="BA38" s="88"/>
      <c r="BB38" s="88"/>
      <c r="BC38" s="88"/>
      <c r="BD38" s="88"/>
      <c r="BE38" s="88"/>
      <c r="BF38" s="88"/>
      <c r="BG38" s="88"/>
      <c r="BH38" s="88"/>
      <c r="BI38" s="88"/>
      <c r="BJ38" s="88"/>
      <c r="BK38" s="88"/>
      <c r="BL38" s="88"/>
      <c r="BM38" s="88"/>
      <c r="BN38" s="88"/>
      <c r="BO38" s="88"/>
      <c r="BP38" s="88"/>
      <c r="BQ38" s="88"/>
      <c r="BR38" s="88"/>
      <c r="BS38" s="88"/>
      <c r="BT38" s="88"/>
      <c r="BU38" s="88"/>
      <c r="BV38" s="88"/>
      <c r="BW38" s="88"/>
      <c r="BX38" s="88"/>
      <c r="BY38" s="88"/>
      <c r="BZ38" s="88"/>
      <c r="CA38" s="88"/>
      <c r="CB38" s="88"/>
      <c r="CC38" s="88"/>
      <c r="CD38" s="88"/>
      <c r="CE38" s="88"/>
      <c r="CF38" s="88"/>
      <c r="CG38" s="88"/>
      <c r="CH38" s="88"/>
      <c r="CI38" s="88"/>
      <c r="CJ38" s="88"/>
      <c r="CK38" s="88"/>
      <c r="CL38" s="88"/>
      <c r="CM38" s="88"/>
      <c r="CN38" s="88"/>
      <c r="CO38" s="88"/>
      <c r="CP38" s="88"/>
      <c r="CQ38" s="88"/>
      <c r="CR38" s="88"/>
      <c r="CS38" s="88"/>
      <c r="CT38" s="88"/>
      <c r="CU38" s="88"/>
      <c r="CV38" s="88"/>
      <c r="CW38" s="88"/>
      <c r="CX38" s="88"/>
      <c r="CY38" s="88"/>
      <c r="CZ38" s="88"/>
      <c r="DA38" s="88"/>
      <c r="DB38" s="88"/>
      <c r="DC38" s="88"/>
      <c r="DD38" s="88"/>
      <c r="DE38" s="88"/>
      <c r="DF38" s="88"/>
      <c r="DG38" s="88"/>
      <c r="DH38" s="88"/>
      <c r="DI38" s="88"/>
      <c r="DJ38" s="88"/>
      <c r="DK38" s="88"/>
      <c r="DL38" s="88"/>
      <c r="DM38" s="88"/>
      <c r="DN38" s="88"/>
      <c r="DO38" s="88"/>
      <c r="DP38" s="88"/>
      <c r="DQ38" s="88"/>
      <c r="DR38" s="88"/>
      <c r="DS38" s="88"/>
      <c r="DT38" s="88"/>
      <c r="DU38" s="88"/>
      <c r="DV38" s="88"/>
      <c r="DW38" s="88"/>
      <c r="DX38" s="88"/>
      <c r="DY38" s="88"/>
      <c r="DZ38" s="88"/>
      <c r="EA38" s="88"/>
      <c r="EB38" s="88"/>
      <c r="EC38" s="88"/>
      <c r="ED38" s="88"/>
      <c r="EE38" s="88"/>
      <c r="EF38" s="88"/>
      <c r="EG38" s="88"/>
      <c r="EH38" s="88"/>
      <c r="EI38" s="88"/>
      <c r="EJ38" s="88"/>
      <c r="EK38" s="88"/>
      <c r="EL38" s="88"/>
      <c r="EM38" s="88"/>
      <c r="EN38" s="88"/>
      <c r="EO38" s="88"/>
      <c r="EP38" s="88"/>
      <c r="EQ38" s="88"/>
      <c r="ER38" s="88"/>
      <c r="ES38" s="88"/>
      <c r="ET38" s="88"/>
      <c r="EU38" s="88"/>
      <c r="EV38" s="88"/>
      <c r="EW38" s="88"/>
      <c r="EX38" s="88"/>
      <c r="EY38" s="88"/>
      <c r="EZ38" s="88"/>
      <c r="FA38" s="88"/>
      <c r="FB38" s="88"/>
      <c r="FC38" s="88"/>
      <c r="FD38" s="88"/>
      <c r="FE38" s="88"/>
      <c r="FF38" s="88"/>
      <c r="FG38" s="88"/>
      <c r="FH38" s="88"/>
      <c r="FI38" s="88"/>
      <c r="FJ38" s="88"/>
      <c r="FK38" s="88"/>
      <c r="FL38" s="88"/>
      <c r="FM38" s="88"/>
      <c r="FN38" s="88"/>
      <c r="FO38" s="88"/>
      <c r="FP38" s="88"/>
      <c r="FQ38" s="88"/>
      <c r="FR38" s="88"/>
      <c r="FS38" s="88"/>
      <c r="FT38" s="88"/>
      <c r="FU38" s="88"/>
      <c r="FV38" s="88"/>
      <c r="FW38" s="88"/>
      <c r="FX38" s="88"/>
      <c r="FY38" s="88"/>
      <c r="FZ38" s="88"/>
      <c r="GA38" s="88"/>
      <c r="GB38" s="88"/>
      <c r="GC38" s="88"/>
      <c r="GD38" s="88"/>
      <c r="GE38" s="88"/>
      <c r="GF38" s="88"/>
      <c r="GG38" s="88"/>
      <c r="GH38" s="88"/>
      <c r="GI38" s="88"/>
      <c r="GJ38" s="88"/>
      <c r="GK38" s="88"/>
      <c r="GL38" s="88"/>
      <c r="GM38" s="88"/>
      <c r="GN38" s="88"/>
      <c r="GO38" s="88"/>
      <c r="GP38" s="88"/>
      <c r="GQ38" s="88"/>
      <c r="GR38" s="88"/>
      <c r="GS38" s="88"/>
      <c r="GT38" s="88"/>
      <c r="GU38" s="88"/>
      <c r="GV38" s="88"/>
      <c r="GW38" s="88"/>
      <c r="GX38" s="88"/>
      <c r="GY38" s="88"/>
      <c r="GZ38" s="88"/>
      <c r="HA38" s="88"/>
      <c r="HB38" s="88"/>
      <c r="HC38" s="88"/>
      <c r="HD38" s="88"/>
      <c r="HE38" s="88"/>
      <c r="HF38" s="88"/>
      <c r="HG38" s="88"/>
      <c r="HH38" s="88"/>
      <c r="HI38" s="88"/>
      <c r="HJ38" s="88"/>
      <c r="HK38" s="88"/>
      <c r="HL38" s="88"/>
      <c r="HM38" s="88"/>
      <c r="HN38" s="88"/>
      <c r="HO38" s="88"/>
      <c r="HP38" s="88"/>
      <c r="HQ38" s="88"/>
      <c r="HR38" s="88"/>
      <c r="HS38" s="88"/>
      <c r="HT38" s="88"/>
      <c r="HU38" s="88"/>
      <c r="HV38" s="88"/>
      <c r="HW38" s="88"/>
      <c r="HX38" s="88"/>
      <c r="HY38" s="88"/>
      <c r="HZ38" s="88"/>
      <c r="IA38" s="88"/>
      <c r="IB38" s="88"/>
      <c r="IC38" s="88"/>
      <c r="ID38" s="88"/>
      <c r="IE38" s="88"/>
      <c r="IF38" s="88"/>
      <c r="IG38" s="88"/>
      <c r="IH38" s="88"/>
      <c r="II38" s="88"/>
      <c r="IJ38" s="88"/>
      <c r="IK38" s="88"/>
      <c r="IL38" s="88"/>
      <c r="IM38" s="88"/>
      <c r="IN38" s="88"/>
      <c r="IO38" s="88"/>
      <c r="IP38" s="88"/>
      <c r="IQ38" s="88"/>
      <c r="IR38" s="88"/>
      <c r="IS38" s="88"/>
      <c r="IT38" s="88"/>
      <c r="IU38" s="88"/>
      <c r="IV38" s="88"/>
      <c r="IW38" s="88"/>
    </row>
    <row r="39" customFormat="false" ht="17.25" hidden="false" customHeight="false" outlineLevel="0" collapsed="false">
      <c r="A39" s="109" t="s">
        <v>56</v>
      </c>
      <c r="B39" s="104"/>
      <c r="C39" s="104"/>
      <c r="D39" s="104"/>
      <c r="E39" s="104"/>
      <c r="F39" s="66"/>
      <c r="G39" s="66"/>
      <c r="H39" s="66"/>
      <c r="I39" s="105"/>
      <c r="J39" s="105"/>
      <c r="K39" s="105"/>
      <c r="L39" s="105"/>
      <c r="M39" s="68"/>
      <c r="N39" s="57"/>
      <c r="O39" s="57"/>
      <c r="P39" s="57"/>
      <c r="Q39" s="105"/>
      <c r="R39" s="106"/>
      <c r="S39" s="107" t="n">
        <f aca="false">IF(SUM(Q35:Q38)&gt;-SUM(R35:R38),SUM(Q35:Q38),0)</f>
        <v>0</v>
      </c>
      <c r="T39" s="108"/>
      <c r="U39" s="80"/>
      <c r="V39" s="80"/>
    </row>
    <row r="40" customFormat="false" ht="15.75" hidden="false" customHeight="false" outlineLevel="0" collapsed="false">
      <c r="A40" s="109"/>
      <c r="B40" s="104"/>
      <c r="C40" s="104"/>
      <c r="D40" s="66"/>
      <c r="E40" s="105"/>
      <c r="F40" s="66"/>
      <c r="G40" s="66"/>
      <c r="H40" s="66"/>
      <c r="I40" s="105"/>
      <c r="J40" s="105"/>
      <c r="K40" s="105"/>
      <c r="L40" s="105"/>
      <c r="M40" s="68"/>
      <c r="N40" s="57"/>
      <c r="O40" s="57"/>
      <c r="P40" s="57"/>
      <c r="Q40" s="105"/>
      <c r="R40" s="106"/>
      <c r="S40" s="106"/>
      <c r="T40" s="108"/>
      <c r="U40" s="80"/>
      <c r="V40" s="80"/>
    </row>
    <row r="41" customFormat="false" ht="15.75" hidden="false" customHeight="false" outlineLevel="0" collapsed="false">
      <c r="A41" s="89" t="s">
        <v>57</v>
      </c>
      <c r="B41" s="90" t="s">
        <v>26</v>
      </c>
      <c r="C41" s="83" t="s">
        <v>27</v>
      </c>
      <c r="D41" s="91" t="n">
        <v>0</v>
      </c>
      <c r="E41" s="91" t="n">
        <v>0</v>
      </c>
      <c r="F41" s="91" t="n">
        <v>0</v>
      </c>
      <c r="G41" s="91" t="n">
        <v>0</v>
      </c>
      <c r="H41" s="91" t="n">
        <f aca="false">SUM(F41:G41)</f>
        <v>0</v>
      </c>
      <c r="I41" s="91"/>
      <c r="J41" s="91"/>
      <c r="K41" s="91" t="n">
        <f aca="false">SUM(I41:J41)</f>
        <v>0</v>
      </c>
      <c r="L41" s="92" t="n">
        <f aca="false">+K41+H41</f>
        <v>0</v>
      </c>
      <c r="M41" s="91" t="n">
        <v>-2501719</v>
      </c>
      <c r="N41" s="40" t="n">
        <v>0</v>
      </c>
      <c r="O41" s="39" t="n">
        <v>0</v>
      </c>
      <c r="P41" s="39" t="n">
        <f aca="false">SUM(N41:O41)</f>
        <v>0</v>
      </c>
      <c r="Q41" s="37" t="n">
        <f aca="false">+D41</f>
        <v>0</v>
      </c>
      <c r="R41" s="94" t="n">
        <f aca="false">+L41+E41</f>
        <v>0</v>
      </c>
      <c r="S41" s="94"/>
      <c r="T41" s="95"/>
      <c r="U41" s="87"/>
      <c r="V41" s="87"/>
      <c r="W41" s="88"/>
      <c r="X41" s="88"/>
      <c r="Y41" s="88"/>
      <c r="Z41" s="88"/>
      <c r="AA41" s="88"/>
      <c r="AB41" s="88"/>
      <c r="AC41" s="88"/>
      <c r="AD41" s="88"/>
      <c r="AE41" s="88"/>
      <c r="AF41" s="88"/>
      <c r="AG41" s="88"/>
      <c r="AH41" s="88"/>
      <c r="AI41" s="88"/>
      <c r="AJ41" s="88"/>
      <c r="AK41" s="88"/>
      <c r="AL41" s="88"/>
      <c r="AM41" s="88"/>
      <c r="AN41" s="88"/>
      <c r="AO41" s="88"/>
      <c r="AP41" s="88"/>
      <c r="AQ41" s="88"/>
      <c r="AR41" s="88"/>
      <c r="AS41" s="88"/>
      <c r="AT41" s="88"/>
      <c r="AU41" s="88"/>
      <c r="AV41" s="88"/>
      <c r="AW41" s="88"/>
      <c r="AX41" s="88"/>
      <c r="AY41" s="88"/>
      <c r="AZ41" s="88"/>
      <c r="BA41" s="88"/>
      <c r="BB41" s="88"/>
      <c r="BC41" s="88"/>
      <c r="BD41" s="88"/>
      <c r="BE41" s="88"/>
      <c r="BF41" s="88"/>
      <c r="BG41" s="88"/>
      <c r="BH41" s="88"/>
      <c r="BI41" s="88"/>
      <c r="BJ41" s="88"/>
      <c r="BK41" s="88"/>
      <c r="BL41" s="88"/>
      <c r="BM41" s="88"/>
      <c r="BN41" s="88"/>
      <c r="BO41" s="88"/>
      <c r="BP41" s="88"/>
      <c r="BQ41" s="88"/>
      <c r="BR41" s="88"/>
      <c r="BS41" s="88"/>
      <c r="BT41" s="88"/>
      <c r="BU41" s="88"/>
      <c r="BV41" s="88"/>
      <c r="BW41" s="88"/>
      <c r="BX41" s="88"/>
      <c r="BY41" s="88"/>
      <c r="BZ41" s="88"/>
      <c r="CA41" s="88"/>
      <c r="CB41" s="88"/>
      <c r="CC41" s="88"/>
      <c r="CD41" s="88"/>
      <c r="CE41" s="88"/>
      <c r="CF41" s="88"/>
      <c r="CG41" s="88"/>
      <c r="CH41" s="88"/>
      <c r="CI41" s="88"/>
      <c r="CJ41" s="88"/>
      <c r="CK41" s="88"/>
      <c r="CL41" s="88"/>
      <c r="CM41" s="88"/>
      <c r="CN41" s="88"/>
      <c r="CO41" s="88"/>
      <c r="CP41" s="88"/>
      <c r="CQ41" s="88"/>
      <c r="CR41" s="88"/>
      <c r="CS41" s="88"/>
      <c r="CT41" s="88"/>
      <c r="CU41" s="88"/>
      <c r="CV41" s="88"/>
      <c r="CW41" s="88"/>
      <c r="CX41" s="88"/>
      <c r="CY41" s="88"/>
      <c r="CZ41" s="88"/>
      <c r="DA41" s="88"/>
      <c r="DB41" s="88"/>
      <c r="DC41" s="88"/>
      <c r="DD41" s="88"/>
      <c r="DE41" s="88"/>
      <c r="DF41" s="88"/>
      <c r="DG41" s="88"/>
      <c r="DH41" s="88"/>
      <c r="DI41" s="88"/>
      <c r="DJ41" s="88"/>
      <c r="DK41" s="88"/>
      <c r="DL41" s="88"/>
      <c r="DM41" s="88"/>
      <c r="DN41" s="88"/>
      <c r="DO41" s="88"/>
      <c r="DP41" s="88"/>
      <c r="DQ41" s="88"/>
      <c r="DR41" s="88"/>
      <c r="DS41" s="88"/>
      <c r="DT41" s="88"/>
      <c r="DU41" s="88"/>
      <c r="DV41" s="88"/>
      <c r="DW41" s="88"/>
      <c r="DX41" s="88"/>
      <c r="DY41" s="88"/>
      <c r="DZ41" s="88"/>
      <c r="EA41" s="88"/>
      <c r="EB41" s="88"/>
      <c r="EC41" s="88"/>
      <c r="ED41" s="88"/>
      <c r="EE41" s="88"/>
      <c r="EF41" s="88"/>
      <c r="EG41" s="88"/>
      <c r="EH41" s="88"/>
      <c r="EI41" s="88"/>
      <c r="EJ41" s="88"/>
      <c r="EK41" s="88"/>
      <c r="EL41" s="88"/>
      <c r="EM41" s="88"/>
      <c r="EN41" s="88"/>
      <c r="EO41" s="88"/>
      <c r="EP41" s="88"/>
      <c r="EQ41" s="88"/>
      <c r="ER41" s="88"/>
      <c r="ES41" s="88"/>
      <c r="ET41" s="88"/>
      <c r="EU41" s="88"/>
      <c r="EV41" s="88"/>
      <c r="EW41" s="88"/>
      <c r="EX41" s="88"/>
      <c r="EY41" s="88"/>
      <c r="EZ41" s="88"/>
      <c r="FA41" s="88"/>
      <c r="FB41" s="88"/>
      <c r="FC41" s="88"/>
      <c r="FD41" s="88"/>
      <c r="FE41" s="88"/>
      <c r="FF41" s="88"/>
      <c r="FG41" s="88"/>
      <c r="FH41" s="88"/>
      <c r="FI41" s="88"/>
      <c r="FJ41" s="88"/>
      <c r="FK41" s="88"/>
      <c r="FL41" s="88"/>
      <c r="FM41" s="88"/>
      <c r="FN41" s="88"/>
      <c r="FO41" s="88"/>
      <c r="FP41" s="88"/>
      <c r="FQ41" s="88"/>
      <c r="FR41" s="88"/>
      <c r="FS41" s="88"/>
      <c r="FT41" s="88"/>
      <c r="FU41" s="88"/>
      <c r="FV41" s="88"/>
      <c r="FW41" s="88"/>
      <c r="FX41" s="88"/>
      <c r="FY41" s="88"/>
      <c r="FZ41" s="88"/>
      <c r="GA41" s="88"/>
      <c r="GB41" s="88"/>
      <c r="GC41" s="88"/>
      <c r="GD41" s="88"/>
      <c r="GE41" s="88"/>
      <c r="GF41" s="88"/>
      <c r="GG41" s="88"/>
      <c r="GH41" s="88"/>
      <c r="GI41" s="88"/>
      <c r="GJ41" s="88"/>
      <c r="GK41" s="88"/>
      <c r="GL41" s="88"/>
      <c r="GM41" s="88"/>
      <c r="GN41" s="88"/>
      <c r="GO41" s="88"/>
      <c r="GP41" s="88"/>
      <c r="GQ41" s="88"/>
      <c r="GR41" s="88"/>
      <c r="GS41" s="88"/>
      <c r="GT41" s="88"/>
      <c r="GU41" s="88"/>
      <c r="GV41" s="88"/>
      <c r="GW41" s="88"/>
      <c r="GX41" s="88"/>
      <c r="GY41" s="88"/>
      <c r="GZ41" s="88"/>
      <c r="HA41" s="88"/>
      <c r="HB41" s="88"/>
      <c r="HC41" s="88"/>
      <c r="HD41" s="88"/>
      <c r="HE41" s="88"/>
      <c r="HF41" s="88"/>
      <c r="HG41" s="88"/>
      <c r="HH41" s="88"/>
      <c r="HI41" s="88"/>
      <c r="HJ41" s="88"/>
      <c r="HK41" s="88"/>
      <c r="HL41" s="88"/>
      <c r="HM41" s="88"/>
      <c r="HN41" s="88"/>
      <c r="HO41" s="88"/>
      <c r="HP41" s="88"/>
      <c r="HQ41" s="88"/>
      <c r="HR41" s="88"/>
      <c r="HS41" s="88"/>
      <c r="HT41" s="88"/>
      <c r="HU41" s="88"/>
      <c r="HV41" s="88"/>
      <c r="HW41" s="88"/>
      <c r="HX41" s="88"/>
      <c r="HY41" s="88"/>
      <c r="HZ41" s="88"/>
      <c r="IA41" s="88"/>
      <c r="IB41" s="88"/>
      <c r="IC41" s="88"/>
      <c r="ID41" s="88"/>
      <c r="IE41" s="88"/>
      <c r="IF41" s="88"/>
      <c r="IG41" s="88"/>
      <c r="IH41" s="88"/>
      <c r="II41" s="88"/>
      <c r="IJ41" s="88"/>
      <c r="IK41" s="88"/>
      <c r="IL41" s="88"/>
      <c r="IM41" s="88"/>
      <c r="IN41" s="88"/>
      <c r="IO41" s="88"/>
      <c r="IP41" s="88"/>
      <c r="IQ41" s="88"/>
      <c r="IR41" s="88"/>
      <c r="IS41" s="88"/>
      <c r="IT41" s="88"/>
      <c r="IU41" s="88"/>
      <c r="IV41" s="88"/>
      <c r="IW41" s="88"/>
    </row>
    <row r="42" customFormat="false" ht="15.75" hidden="false" customHeight="false" outlineLevel="0" collapsed="false">
      <c r="A42" s="89" t="s">
        <v>57</v>
      </c>
      <c r="B42" s="90" t="s">
        <v>26</v>
      </c>
      <c r="C42" s="83" t="s">
        <v>27</v>
      </c>
      <c r="D42" s="91" t="n">
        <v>0</v>
      </c>
      <c r="E42" s="91" t="n">
        <v>44429</v>
      </c>
      <c r="F42" s="91" t="n">
        <v>0</v>
      </c>
      <c r="G42" s="91" t="n">
        <v>0</v>
      </c>
      <c r="H42" s="91" t="n">
        <f aca="false">SUM(F42:G42)</f>
        <v>0</v>
      </c>
      <c r="I42" s="91"/>
      <c r="J42" s="91" t="n">
        <v>-1653965</v>
      </c>
      <c r="K42" s="91" t="n">
        <f aca="false">SUM(I42:J42)</f>
        <v>-1653965</v>
      </c>
      <c r="L42" s="92" t="n">
        <f aca="false">+K42+H42</f>
        <v>-1653965</v>
      </c>
      <c r="M42" s="91" t="n">
        <v>-2501719</v>
      </c>
      <c r="N42" s="40" t="n">
        <v>0</v>
      </c>
      <c r="O42" s="39" t="n">
        <v>0</v>
      </c>
      <c r="P42" s="39" t="n">
        <f aca="false">SUM(N42:O42)</f>
        <v>0</v>
      </c>
      <c r="Q42" s="91" t="n">
        <v>0</v>
      </c>
      <c r="R42" s="94" t="n">
        <f aca="false">+L42+E42</f>
        <v>-1609536</v>
      </c>
      <c r="S42" s="94"/>
      <c r="T42" s="95"/>
      <c r="U42" s="87"/>
      <c r="V42" s="87"/>
      <c r="W42" s="88"/>
      <c r="X42" s="88"/>
      <c r="Y42" s="88"/>
      <c r="Z42" s="88"/>
      <c r="AA42" s="88"/>
      <c r="AB42" s="88"/>
      <c r="AC42" s="88"/>
      <c r="AD42" s="88"/>
      <c r="AE42" s="88"/>
      <c r="AF42" s="88"/>
      <c r="AG42" s="88"/>
      <c r="AH42" s="88"/>
      <c r="AI42" s="88"/>
      <c r="AJ42" s="88"/>
      <c r="AK42" s="88"/>
      <c r="AL42" s="88"/>
      <c r="AM42" s="88"/>
      <c r="AN42" s="88"/>
      <c r="AO42" s="88"/>
      <c r="AP42" s="88"/>
      <c r="AQ42" s="88"/>
      <c r="AR42" s="88"/>
      <c r="AS42" s="88"/>
      <c r="AT42" s="88"/>
      <c r="AU42" s="88"/>
      <c r="AV42" s="88"/>
      <c r="AW42" s="88"/>
      <c r="AX42" s="88"/>
      <c r="AY42" s="88"/>
      <c r="AZ42" s="88"/>
      <c r="BA42" s="88"/>
      <c r="BB42" s="88"/>
      <c r="BC42" s="88"/>
      <c r="BD42" s="88"/>
      <c r="BE42" s="88"/>
      <c r="BF42" s="88"/>
      <c r="BG42" s="88"/>
      <c r="BH42" s="88"/>
      <c r="BI42" s="88"/>
      <c r="BJ42" s="88"/>
      <c r="BK42" s="88"/>
      <c r="BL42" s="88"/>
      <c r="BM42" s="88"/>
      <c r="BN42" s="88"/>
      <c r="BO42" s="88"/>
      <c r="BP42" s="88"/>
      <c r="BQ42" s="88"/>
      <c r="BR42" s="88"/>
      <c r="BS42" s="88"/>
      <c r="BT42" s="88"/>
      <c r="BU42" s="88"/>
      <c r="BV42" s="88"/>
      <c r="BW42" s="88"/>
      <c r="BX42" s="88"/>
      <c r="BY42" s="88"/>
      <c r="BZ42" s="88"/>
      <c r="CA42" s="88"/>
      <c r="CB42" s="88"/>
      <c r="CC42" s="88"/>
      <c r="CD42" s="88"/>
      <c r="CE42" s="88"/>
      <c r="CF42" s="88"/>
      <c r="CG42" s="88"/>
      <c r="CH42" s="88"/>
      <c r="CI42" s="88"/>
      <c r="CJ42" s="88"/>
      <c r="CK42" s="88"/>
      <c r="CL42" s="88"/>
      <c r="CM42" s="88"/>
      <c r="CN42" s="88"/>
      <c r="CO42" s="88"/>
      <c r="CP42" s="88"/>
      <c r="CQ42" s="88"/>
      <c r="CR42" s="88"/>
      <c r="CS42" s="88"/>
      <c r="CT42" s="88"/>
      <c r="CU42" s="88"/>
      <c r="CV42" s="88"/>
      <c r="CW42" s="88"/>
      <c r="CX42" s="88"/>
      <c r="CY42" s="88"/>
      <c r="CZ42" s="88"/>
      <c r="DA42" s="88"/>
      <c r="DB42" s="88"/>
      <c r="DC42" s="88"/>
      <c r="DD42" s="88"/>
      <c r="DE42" s="88"/>
      <c r="DF42" s="88"/>
      <c r="DG42" s="88"/>
      <c r="DH42" s="88"/>
      <c r="DI42" s="88"/>
      <c r="DJ42" s="88"/>
      <c r="DK42" s="88"/>
      <c r="DL42" s="88"/>
      <c r="DM42" s="88"/>
      <c r="DN42" s="88"/>
      <c r="DO42" s="88"/>
      <c r="DP42" s="88"/>
      <c r="DQ42" s="88"/>
      <c r="DR42" s="88"/>
      <c r="DS42" s="88"/>
      <c r="DT42" s="88"/>
      <c r="DU42" s="88"/>
      <c r="DV42" s="88"/>
      <c r="DW42" s="88"/>
      <c r="DX42" s="88"/>
      <c r="DY42" s="88"/>
      <c r="DZ42" s="88"/>
      <c r="EA42" s="88"/>
      <c r="EB42" s="88"/>
      <c r="EC42" s="88"/>
      <c r="ED42" s="88"/>
      <c r="EE42" s="88"/>
      <c r="EF42" s="88"/>
      <c r="EG42" s="88"/>
      <c r="EH42" s="88"/>
      <c r="EI42" s="88"/>
      <c r="EJ42" s="88"/>
      <c r="EK42" s="88"/>
      <c r="EL42" s="88"/>
      <c r="EM42" s="88"/>
      <c r="EN42" s="88"/>
      <c r="EO42" s="88"/>
      <c r="EP42" s="88"/>
      <c r="EQ42" s="88"/>
      <c r="ER42" s="88"/>
      <c r="ES42" s="88"/>
      <c r="ET42" s="88"/>
      <c r="EU42" s="88"/>
      <c r="EV42" s="88"/>
      <c r="EW42" s="88"/>
      <c r="EX42" s="88"/>
      <c r="EY42" s="88"/>
      <c r="EZ42" s="88"/>
      <c r="FA42" s="88"/>
      <c r="FB42" s="88"/>
      <c r="FC42" s="88"/>
      <c r="FD42" s="88"/>
      <c r="FE42" s="88"/>
      <c r="FF42" s="88"/>
      <c r="FG42" s="88"/>
      <c r="FH42" s="88"/>
      <c r="FI42" s="88"/>
      <c r="FJ42" s="88"/>
      <c r="FK42" s="88"/>
      <c r="FL42" s="88"/>
      <c r="FM42" s="88"/>
      <c r="FN42" s="88"/>
      <c r="FO42" s="88"/>
      <c r="FP42" s="88"/>
      <c r="FQ42" s="88"/>
      <c r="FR42" s="88"/>
      <c r="FS42" s="88"/>
      <c r="FT42" s="88"/>
      <c r="FU42" s="88"/>
      <c r="FV42" s="88"/>
      <c r="FW42" s="88"/>
      <c r="FX42" s="88"/>
      <c r="FY42" s="88"/>
      <c r="FZ42" s="88"/>
      <c r="GA42" s="88"/>
      <c r="GB42" s="88"/>
      <c r="GC42" s="88"/>
      <c r="GD42" s="88"/>
      <c r="GE42" s="88"/>
      <c r="GF42" s="88"/>
      <c r="GG42" s="88"/>
      <c r="GH42" s="88"/>
      <c r="GI42" s="88"/>
      <c r="GJ42" s="88"/>
      <c r="GK42" s="88"/>
      <c r="GL42" s="88"/>
      <c r="GM42" s="88"/>
      <c r="GN42" s="88"/>
      <c r="GO42" s="88"/>
      <c r="GP42" s="88"/>
      <c r="GQ42" s="88"/>
      <c r="GR42" s="88"/>
      <c r="GS42" s="88"/>
      <c r="GT42" s="88"/>
      <c r="GU42" s="88"/>
      <c r="GV42" s="88"/>
      <c r="GW42" s="88"/>
      <c r="GX42" s="88"/>
      <c r="GY42" s="88"/>
      <c r="GZ42" s="88"/>
      <c r="HA42" s="88"/>
      <c r="HB42" s="88"/>
      <c r="HC42" s="88"/>
      <c r="HD42" s="88"/>
      <c r="HE42" s="88"/>
      <c r="HF42" s="88"/>
      <c r="HG42" s="88"/>
      <c r="HH42" s="88"/>
      <c r="HI42" s="88"/>
      <c r="HJ42" s="88"/>
      <c r="HK42" s="88"/>
      <c r="HL42" s="88"/>
      <c r="HM42" s="88"/>
      <c r="HN42" s="88"/>
      <c r="HO42" s="88"/>
      <c r="HP42" s="88"/>
      <c r="HQ42" s="88"/>
      <c r="HR42" s="88"/>
      <c r="HS42" s="88"/>
      <c r="HT42" s="88"/>
      <c r="HU42" s="88"/>
      <c r="HV42" s="88"/>
      <c r="HW42" s="88"/>
      <c r="HX42" s="88"/>
      <c r="HY42" s="88"/>
      <c r="HZ42" s="88"/>
      <c r="IA42" s="88"/>
      <c r="IB42" s="88"/>
      <c r="IC42" s="88"/>
      <c r="ID42" s="88"/>
      <c r="IE42" s="88"/>
      <c r="IF42" s="88"/>
      <c r="IG42" s="88"/>
      <c r="IH42" s="88"/>
      <c r="II42" s="88"/>
      <c r="IJ42" s="88"/>
      <c r="IK42" s="88"/>
      <c r="IL42" s="88"/>
      <c r="IM42" s="88"/>
      <c r="IN42" s="88"/>
      <c r="IO42" s="88"/>
      <c r="IP42" s="88"/>
      <c r="IQ42" s="88"/>
      <c r="IR42" s="88"/>
      <c r="IS42" s="88"/>
      <c r="IT42" s="88"/>
      <c r="IU42" s="88"/>
      <c r="IV42" s="88"/>
      <c r="IW42" s="88"/>
    </row>
    <row r="43" customFormat="false" ht="15.75" hidden="false" customHeight="false" outlineLevel="0" collapsed="false">
      <c r="A43" s="89" t="s">
        <v>57</v>
      </c>
      <c r="B43" s="90" t="s">
        <v>28</v>
      </c>
      <c r="C43" s="83" t="s">
        <v>27</v>
      </c>
      <c r="D43" s="91" t="n">
        <v>238774116</v>
      </c>
      <c r="E43" s="92" t="n">
        <v>0</v>
      </c>
      <c r="F43" s="92" t="n">
        <v>0</v>
      </c>
      <c r="G43" s="92" t="n">
        <v>0</v>
      </c>
      <c r="H43" s="91" t="n">
        <f aca="false">SUM(F43:G43)</f>
        <v>0</v>
      </c>
      <c r="I43" s="92"/>
      <c r="J43" s="92"/>
      <c r="K43" s="91" t="n">
        <f aca="false">SUM(I43:J43)</f>
        <v>0</v>
      </c>
      <c r="L43" s="92" t="n">
        <f aca="false">+K43+H43</f>
        <v>0</v>
      </c>
      <c r="M43" s="92" t="n">
        <v>-22486468</v>
      </c>
      <c r="N43" s="40" t="n">
        <v>0</v>
      </c>
      <c r="O43" s="40" t="n">
        <v>0</v>
      </c>
      <c r="P43" s="39" t="n">
        <f aca="false">SUM(N43:O43)</f>
        <v>0</v>
      </c>
      <c r="Q43" s="38" t="n">
        <f aca="false">+L43+E43+D43</f>
        <v>238774116</v>
      </c>
      <c r="R43" s="94" t="n">
        <v>0</v>
      </c>
      <c r="S43" s="94"/>
      <c r="T43" s="95"/>
      <c r="U43" s="87"/>
      <c r="V43" s="87"/>
      <c r="W43" s="88"/>
      <c r="X43" s="88"/>
      <c r="Y43" s="88"/>
      <c r="Z43" s="88"/>
      <c r="AA43" s="88"/>
      <c r="AB43" s="88"/>
      <c r="AC43" s="88"/>
      <c r="AD43" s="88"/>
      <c r="AE43" s="88"/>
      <c r="AF43" s="88"/>
      <c r="AG43" s="88"/>
      <c r="AH43" s="88"/>
      <c r="AI43" s="88"/>
      <c r="AJ43" s="88"/>
      <c r="AK43" s="88"/>
      <c r="AL43" s="88"/>
      <c r="AM43" s="88"/>
      <c r="AN43" s="88"/>
      <c r="AO43" s="88"/>
      <c r="AP43" s="88"/>
      <c r="AQ43" s="88"/>
      <c r="AR43" s="88"/>
      <c r="AS43" s="88"/>
      <c r="AT43" s="88"/>
      <c r="AU43" s="88"/>
      <c r="AV43" s="88"/>
      <c r="AW43" s="88"/>
      <c r="AX43" s="88"/>
      <c r="AY43" s="88"/>
      <c r="AZ43" s="88"/>
      <c r="BA43" s="88"/>
      <c r="BB43" s="88"/>
      <c r="BC43" s="88"/>
      <c r="BD43" s="88"/>
      <c r="BE43" s="88"/>
      <c r="BF43" s="88"/>
      <c r="BG43" s="88"/>
      <c r="BH43" s="88"/>
      <c r="BI43" s="88"/>
      <c r="BJ43" s="88"/>
      <c r="BK43" s="88"/>
      <c r="BL43" s="88"/>
      <c r="BM43" s="88"/>
      <c r="BN43" s="88"/>
      <c r="BO43" s="88"/>
      <c r="BP43" s="88"/>
      <c r="BQ43" s="88"/>
      <c r="BR43" s="88"/>
      <c r="BS43" s="88"/>
      <c r="BT43" s="88"/>
      <c r="BU43" s="88"/>
      <c r="BV43" s="88"/>
      <c r="BW43" s="88"/>
      <c r="BX43" s="88"/>
      <c r="BY43" s="88"/>
      <c r="BZ43" s="88"/>
      <c r="CA43" s="88"/>
      <c r="CB43" s="88"/>
      <c r="CC43" s="88"/>
      <c r="CD43" s="88"/>
      <c r="CE43" s="88"/>
      <c r="CF43" s="88"/>
      <c r="CG43" s="88"/>
      <c r="CH43" s="88"/>
      <c r="CI43" s="88"/>
      <c r="CJ43" s="88"/>
      <c r="CK43" s="88"/>
      <c r="CL43" s="88"/>
      <c r="CM43" s="88"/>
      <c r="CN43" s="88"/>
      <c r="CO43" s="88"/>
      <c r="CP43" s="88"/>
      <c r="CQ43" s="88"/>
      <c r="CR43" s="88"/>
      <c r="CS43" s="88"/>
      <c r="CT43" s="88"/>
      <c r="CU43" s="88"/>
      <c r="CV43" s="88"/>
      <c r="CW43" s="88"/>
      <c r="CX43" s="88"/>
      <c r="CY43" s="88"/>
      <c r="CZ43" s="88"/>
      <c r="DA43" s="88"/>
      <c r="DB43" s="88"/>
      <c r="DC43" s="88"/>
      <c r="DD43" s="88"/>
      <c r="DE43" s="88"/>
      <c r="DF43" s="88"/>
      <c r="DG43" s="88"/>
      <c r="DH43" s="88"/>
      <c r="DI43" s="88"/>
      <c r="DJ43" s="88"/>
      <c r="DK43" s="88"/>
      <c r="DL43" s="88"/>
      <c r="DM43" s="88"/>
      <c r="DN43" s="88"/>
      <c r="DO43" s="88"/>
      <c r="DP43" s="88"/>
      <c r="DQ43" s="88"/>
      <c r="DR43" s="88"/>
      <c r="DS43" s="88"/>
      <c r="DT43" s="88"/>
      <c r="DU43" s="88"/>
      <c r="DV43" s="88"/>
      <c r="DW43" s="88"/>
      <c r="DX43" s="88"/>
      <c r="DY43" s="88"/>
      <c r="DZ43" s="88"/>
      <c r="EA43" s="88"/>
      <c r="EB43" s="88"/>
      <c r="EC43" s="88"/>
      <c r="ED43" s="88"/>
      <c r="EE43" s="88"/>
      <c r="EF43" s="88"/>
      <c r="EG43" s="88"/>
      <c r="EH43" s="88"/>
      <c r="EI43" s="88"/>
      <c r="EJ43" s="88"/>
      <c r="EK43" s="88"/>
      <c r="EL43" s="88"/>
      <c r="EM43" s="88"/>
      <c r="EN43" s="88"/>
      <c r="EO43" s="88"/>
      <c r="EP43" s="88"/>
      <c r="EQ43" s="88"/>
      <c r="ER43" s="88"/>
      <c r="ES43" s="88"/>
      <c r="ET43" s="88"/>
      <c r="EU43" s="88"/>
      <c r="EV43" s="88"/>
      <c r="EW43" s="88"/>
      <c r="EX43" s="88"/>
      <c r="EY43" s="88"/>
      <c r="EZ43" s="88"/>
      <c r="FA43" s="88"/>
      <c r="FB43" s="88"/>
      <c r="FC43" s="88"/>
      <c r="FD43" s="88"/>
      <c r="FE43" s="88"/>
      <c r="FF43" s="88"/>
      <c r="FG43" s="88"/>
      <c r="FH43" s="88"/>
      <c r="FI43" s="88"/>
      <c r="FJ43" s="88"/>
      <c r="FK43" s="88"/>
      <c r="FL43" s="88"/>
      <c r="FM43" s="88"/>
      <c r="FN43" s="88"/>
      <c r="FO43" s="88"/>
      <c r="FP43" s="88"/>
      <c r="FQ43" s="88"/>
      <c r="FR43" s="88"/>
      <c r="FS43" s="88"/>
      <c r="FT43" s="88"/>
      <c r="FU43" s="88"/>
      <c r="FV43" s="88"/>
      <c r="FW43" s="88"/>
      <c r="FX43" s="88"/>
      <c r="FY43" s="88"/>
      <c r="FZ43" s="88"/>
      <c r="GA43" s="88"/>
      <c r="GB43" s="88"/>
      <c r="GC43" s="88"/>
      <c r="GD43" s="88"/>
      <c r="GE43" s="88"/>
      <c r="GF43" s="88"/>
      <c r="GG43" s="88"/>
      <c r="GH43" s="88"/>
      <c r="GI43" s="88"/>
      <c r="GJ43" s="88"/>
      <c r="GK43" s="88"/>
      <c r="GL43" s="88"/>
      <c r="GM43" s="88"/>
      <c r="GN43" s="88"/>
      <c r="GO43" s="88"/>
      <c r="GP43" s="88"/>
      <c r="GQ43" s="88"/>
      <c r="GR43" s="88"/>
      <c r="GS43" s="88"/>
      <c r="GT43" s="88"/>
      <c r="GU43" s="88"/>
      <c r="GV43" s="88"/>
      <c r="GW43" s="88"/>
      <c r="GX43" s="88"/>
      <c r="GY43" s="88"/>
      <c r="GZ43" s="88"/>
      <c r="HA43" s="88"/>
      <c r="HB43" s="88"/>
      <c r="HC43" s="88"/>
      <c r="HD43" s="88"/>
      <c r="HE43" s="88"/>
      <c r="HF43" s="88"/>
      <c r="HG43" s="88"/>
      <c r="HH43" s="88"/>
      <c r="HI43" s="88"/>
      <c r="HJ43" s="88"/>
      <c r="HK43" s="88"/>
      <c r="HL43" s="88"/>
      <c r="HM43" s="88"/>
      <c r="HN43" s="88"/>
      <c r="HO43" s="88"/>
      <c r="HP43" s="88"/>
      <c r="HQ43" s="88"/>
      <c r="HR43" s="88"/>
      <c r="HS43" s="88"/>
      <c r="HT43" s="88"/>
      <c r="HU43" s="88"/>
      <c r="HV43" s="88"/>
      <c r="HW43" s="88"/>
      <c r="HX43" s="88"/>
      <c r="HY43" s="88"/>
      <c r="HZ43" s="88"/>
      <c r="IA43" s="88"/>
      <c r="IB43" s="88"/>
      <c r="IC43" s="88"/>
      <c r="ID43" s="88"/>
      <c r="IE43" s="88"/>
      <c r="IF43" s="88"/>
      <c r="IG43" s="88"/>
      <c r="IH43" s="88"/>
      <c r="II43" s="88"/>
      <c r="IJ43" s="88"/>
      <c r="IK43" s="88"/>
      <c r="IL43" s="88"/>
      <c r="IM43" s="88"/>
      <c r="IN43" s="88"/>
      <c r="IO43" s="88"/>
      <c r="IP43" s="88"/>
      <c r="IQ43" s="88"/>
      <c r="IR43" s="88"/>
      <c r="IS43" s="88"/>
      <c r="IT43" s="88"/>
      <c r="IU43" s="88"/>
      <c r="IV43" s="88"/>
      <c r="IW43" s="88"/>
    </row>
    <row r="44" customFormat="false" ht="15.75" hidden="false" customHeight="false" outlineLevel="0" collapsed="false">
      <c r="A44" s="137" t="s">
        <v>57</v>
      </c>
      <c r="B44" s="140" t="s">
        <v>28</v>
      </c>
      <c r="C44" s="115" t="s">
        <v>27</v>
      </c>
      <c r="D44" s="117" t="n">
        <v>0</v>
      </c>
      <c r="E44" s="91" t="n">
        <v>-8348883</v>
      </c>
      <c r="F44" s="116" t="n">
        <f aca="false">30565045.37+172086.21</f>
        <v>30737131.58</v>
      </c>
      <c r="G44" s="116" t="n">
        <f aca="false">-50640463.96-7402.04</f>
        <v>-50647866</v>
      </c>
      <c r="H44" s="116" t="n">
        <f aca="false">SUM(F44:G44)</f>
        <v>-19910734.42</v>
      </c>
      <c r="I44" s="116" t="n">
        <v>6737711</v>
      </c>
      <c r="J44" s="116" t="n">
        <v>-17420451</v>
      </c>
      <c r="K44" s="116" t="n">
        <f aca="false">SUM(I44:J44)</f>
        <v>-10682740</v>
      </c>
      <c r="L44" s="92" t="n">
        <f aca="false">+K44+H44</f>
        <v>-30593474.42</v>
      </c>
      <c r="M44" s="116" t="n">
        <v>-14187360</v>
      </c>
      <c r="N44" s="40" t="n">
        <v>0</v>
      </c>
      <c r="O44" s="40" t="n">
        <v>0</v>
      </c>
      <c r="P44" s="39" t="n">
        <f aca="false">SUM(N44:O44)</f>
        <v>0</v>
      </c>
      <c r="Q44" s="116" t="n">
        <v>0</v>
      </c>
      <c r="R44" s="119" t="n">
        <f aca="false">+L44+E44</f>
        <v>-38942357.42</v>
      </c>
      <c r="S44" s="139"/>
      <c r="T44" s="95"/>
      <c r="U44" s="87"/>
      <c r="V44" s="87"/>
      <c r="W44" s="88"/>
      <c r="X44" s="88"/>
      <c r="Y44" s="88"/>
      <c r="Z44" s="88"/>
      <c r="AA44" s="88"/>
      <c r="AB44" s="88"/>
      <c r="AC44" s="88"/>
      <c r="AD44" s="88"/>
      <c r="AE44" s="88"/>
      <c r="AF44" s="88"/>
      <c r="AG44" s="88"/>
      <c r="AH44" s="88"/>
      <c r="AI44" s="88"/>
      <c r="AJ44" s="88"/>
      <c r="AK44" s="88"/>
      <c r="AL44" s="88"/>
      <c r="AM44" s="88"/>
      <c r="AN44" s="88"/>
      <c r="AO44" s="88"/>
      <c r="AP44" s="88"/>
      <c r="AQ44" s="88"/>
      <c r="AR44" s="88"/>
      <c r="AS44" s="88"/>
      <c r="AT44" s="88"/>
      <c r="AU44" s="88"/>
      <c r="AV44" s="88"/>
      <c r="AW44" s="88"/>
      <c r="AX44" s="88"/>
      <c r="AY44" s="88"/>
      <c r="AZ44" s="88"/>
      <c r="BA44" s="88"/>
      <c r="BB44" s="88"/>
      <c r="BC44" s="88"/>
      <c r="BD44" s="88"/>
      <c r="BE44" s="88"/>
      <c r="BF44" s="88"/>
      <c r="BG44" s="88"/>
      <c r="BH44" s="88"/>
      <c r="BI44" s="88"/>
      <c r="BJ44" s="88"/>
      <c r="BK44" s="88"/>
      <c r="BL44" s="88"/>
      <c r="BM44" s="88"/>
      <c r="BN44" s="88"/>
      <c r="BO44" s="88"/>
      <c r="BP44" s="88"/>
      <c r="BQ44" s="88"/>
      <c r="BR44" s="88"/>
      <c r="BS44" s="88"/>
      <c r="BT44" s="88"/>
      <c r="BU44" s="88"/>
      <c r="BV44" s="88"/>
      <c r="BW44" s="88"/>
      <c r="BX44" s="88"/>
      <c r="BY44" s="88"/>
      <c r="BZ44" s="88"/>
      <c r="CA44" s="88"/>
      <c r="CB44" s="88"/>
      <c r="CC44" s="88"/>
      <c r="CD44" s="88"/>
      <c r="CE44" s="88"/>
      <c r="CF44" s="88"/>
      <c r="CG44" s="88"/>
      <c r="CH44" s="88"/>
      <c r="CI44" s="88"/>
      <c r="CJ44" s="88"/>
      <c r="CK44" s="88"/>
      <c r="CL44" s="88"/>
      <c r="CM44" s="88"/>
      <c r="CN44" s="88"/>
      <c r="CO44" s="88"/>
      <c r="CP44" s="88"/>
      <c r="CQ44" s="88"/>
      <c r="CR44" s="88"/>
      <c r="CS44" s="88"/>
      <c r="CT44" s="88"/>
      <c r="CU44" s="88"/>
      <c r="CV44" s="88"/>
      <c r="CW44" s="88"/>
      <c r="CX44" s="88"/>
      <c r="CY44" s="88"/>
      <c r="CZ44" s="88"/>
      <c r="DA44" s="88"/>
      <c r="DB44" s="88"/>
      <c r="DC44" s="88"/>
      <c r="DD44" s="88"/>
      <c r="DE44" s="88"/>
      <c r="DF44" s="88"/>
      <c r="DG44" s="88"/>
      <c r="DH44" s="88"/>
      <c r="DI44" s="88"/>
      <c r="DJ44" s="88"/>
      <c r="DK44" s="88"/>
      <c r="DL44" s="88"/>
      <c r="DM44" s="88"/>
      <c r="DN44" s="88"/>
      <c r="DO44" s="88"/>
      <c r="DP44" s="88"/>
      <c r="DQ44" s="88"/>
      <c r="DR44" s="88"/>
      <c r="DS44" s="88"/>
      <c r="DT44" s="88"/>
      <c r="DU44" s="88"/>
      <c r="DV44" s="88"/>
      <c r="DW44" s="88"/>
      <c r="DX44" s="88"/>
      <c r="DY44" s="88"/>
      <c r="DZ44" s="88"/>
      <c r="EA44" s="88"/>
      <c r="EB44" s="88"/>
      <c r="EC44" s="88"/>
      <c r="ED44" s="88"/>
      <c r="EE44" s="88"/>
      <c r="EF44" s="88"/>
      <c r="EG44" s="88"/>
      <c r="EH44" s="88"/>
      <c r="EI44" s="88"/>
      <c r="EJ44" s="88"/>
      <c r="EK44" s="88"/>
      <c r="EL44" s="88"/>
      <c r="EM44" s="88"/>
      <c r="EN44" s="88"/>
      <c r="EO44" s="88"/>
      <c r="EP44" s="88"/>
      <c r="EQ44" s="88"/>
      <c r="ER44" s="88"/>
      <c r="ES44" s="88"/>
      <c r="ET44" s="88"/>
      <c r="EU44" s="88"/>
      <c r="EV44" s="88"/>
      <c r="EW44" s="88"/>
      <c r="EX44" s="88"/>
      <c r="EY44" s="88"/>
      <c r="EZ44" s="88"/>
      <c r="FA44" s="88"/>
      <c r="FB44" s="88"/>
      <c r="FC44" s="88"/>
      <c r="FD44" s="88"/>
      <c r="FE44" s="88"/>
      <c r="FF44" s="88"/>
      <c r="FG44" s="88"/>
      <c r="FH44" s="88"/>
      <c r="FI44" s="88"/>
      <c r="FJ44" s="88"/>
      <c r="FK44" s="88"/>
      <c r="FL44" s="88"/>
      <c r="FM44" s="88"/>
      <c r="FN44" s="88"/>
      <c r="FO44" s="88"/>
      <c r="FP44" s="88"/>
      <c r="FQ44" s="88"/>
      <c r="FR44" s="88"/>
      <c r="FS44" s="88"/>
      <c r="FT44" s="88"/>
      <c r="FU44" s="88"/>
      <c r="FV44" s="88"/>
      <c r="FW44" s="88"/>
      <c r="FX44" s="88"/>
      <c r="FY44" s="88"/>
      <c r="FZ44" s="88"/>
      <c r="GA44" s="88"/>
      <c r="GB44" s="88"/>
      <c r="GC44" s="88"/>
      <c r="GD44" s="88"/>
      <c r="GE44" s="88"/>
      <c r="GF44" s="88"/>
      <c r="GG44" s="88"/>
      <c r="GH44" s="88"/>
      <c r="GI44" s="88"/>
      <c r="GJ44" s="88"/>
      <c r="GK44" s="88"/>
      <c r="GL44" s="88"/>
      <c r="GM44" s="88"/>
      <c r="GN44" s="88"/>
      <c r="GO44" s="88"/>
      <c r="GP44" s="88"/>
      <c r="GQ44" s="88"/>
      <c r="GR44" s="88"/>
      <c r="GS44" s="88"/>
      <c r="GT44" s="88"/>
      <c r="GU44" s="88"/>
      <c r="GV44" s="88"/>
      <c r="GW44" s="88"/>
      <c r="GX44" s="88"/>
      <c r="GY44" s="88"/>
      <c r="GZ44" s="88"/>
      <c r="HA44" s="88"/>
      <c r="HB44" s="88"/>
      <c r="HC44" s="88"/>
      <c r="HD44" s="88"/>
      <c r="HE44" s="88"/>
      <c r="HF44" s="88"/>
      <c r="HG44" s="88"/>
      <c r="HH44" s="88"/>
      <c r="HI44" s="88"/>
      <c r="HJ44" s="88"/>
      <c r="HK44" s="88"/>
      <c r="HL44" s="88"/>
      <c r="HM44" s="88"/>
      <c r="HN44" s="88"/>
      <c r="HO44" s="88"/>
      <c r="HP44" s="88"/>
      <c r="HQ44" s="88"/>
      <c r="HR44" s="88"/>
      <c r="HS44" s="88"/>
      <c r="HT44" s="88"/>
      <c r="HU44" s="88"/>
      <c r="HV44" s="88"/>
      <c r="HW44" s="88"/>
      <c r="HX44" s="88"/>
      <c r="HY44" s="88"/>
      <c r="HZ44" s="88"/>
      <c r="IA44" s="88"/>
      <c r="IB44" s="88"/>
      <c r="IC44" s="88"/>
      <c r="ID44" s="88"/>
      <c r="IE44" s="88"/>
      <c r="IF44" s="88"/>
      <c r="IG44" s="88"/>
      <c r="IH44" s="88"/>
      <c r="II44" s="88"/>
      <c r="IJ44" s="88"/>
      <c r="IK44" s="88"/>
      <c r="IL44" s="88"/>
      <c r="IM44" s="88"/>
      <c r="IN44" s="88"/>
      <c r="IO44" s="88"/>
      <c r="IP44" s="88"/>
      <c r="IQ44" s="88"/>
      <c r="IR44" s="88"/>
      <c r="IS44" s="88"/>
      <c r="IT44" s="88"/>
      <c r="IU44" s="88"/>
      <c r="IV44" s="88"/>
      <c r="IW44" s="88"/>
    </row>
    <row r="45" customFormat="false" ht="15.75" hidden="false" customHeight="false" outlineLevel="0" collapsed="false">
      <c r="A45" s="89" t="s">
        <v>57</v>
      </c>
      <c r="B45" s="90" t="s">
        <v>58</v>
      </c>
      <c r="C45" s="83" t="s">
        <v>27</v>
      </c>
      <c r="D45" s="91" t="n">
        <v>0</v>
      </c>
      <c r="E45" s="91" t="n">
        <v>0</v>
      </c>
      <c r="F45" s="91" t="n">
        <f aca="false">1045275+10507.56</f>
        <v>1055782.56</v>
      </c>
      <c r="G45" s="91" t="n">
        <f aca="false">-936500-64549.5</f>
        <v>-1001049.5</v>
      </c>
      <c r="H45" s="91" t="n">
        <f aca="false">SUM(F45:G45)</f>
        <v>54733.0600000001</v>
      </c>
      <c r="I45" s="91"/>
      <c r="J45" s="91" t="n">
        <v>-190967</v>
      </c>
      <c r="K45" s="91" t="n">
        <f aca="false">SUM(I45:J45)</f>
        <v>-190967</v>
      </c>
      <c r="L45" s="92" t="n">
        <f aca="false">+K45+H45</f>
        <v>-136233.94</v>
      </c>
      <c r="M45" s="91" t="n">
        <v>1507632</v>
      </c>
      <c r="N45" s="40" t="n">
        <v>0</v>
      </c>
      <c r="O45" s="40" t="n">
        <v>0</v>
      </c>
      <c r="P45" s="39" t="n">
        <f aca="false">SUM(N45:O45)</f>
        <v>0</v>
      </c>
      <c r="Q45" s="37" t="n">
        <v>0</v>
      </c>
      <c r="R45" s="94" t="n">
        <f aca="false">+L45</f>
        <v>-136233.94</v>
      </c>
      <c r="S45" s="94"/>
      <c r="T45" s="95"/>
      <c r="U45" s="87"/>
      <c r="V45" s="87"/>
      <c r="W45" s="88"/>
      <c r="X45" s="88"/>
      <c r="Y45" s="88"/>
      <c r="Z45" s="88"/>
      <c r="AA45" s="88"/>
      <c r="AB45" s="88"/>
      <c r="AC45" s="88"/>
      <c r="AD45" s="88"/>
      <c r="AE45" s="88"/>
      <c r="AF45" s="88"/>
      <c r="AG45" s="88"/>
      <c r="AH45" s="88"/>
      <c r="AI45" s="88"/>
      <c r="AJ45" s="88"/>
      <c r="AK45" s="88"/>
      <c r="AL45" s="88"/>
      <c r="AM45" s="88"/>
      <c r="AN45" s="88"/>
      <c r="AO45" s="88"/>
      <c r="AP45" s="88"/>
      <c r="AQ45" s="88"/>
      <c r="AR45" s="88"/>
      <c r="AS45" s="88"/>
      <c r="AT45" s="88"/>
      <c r="AU45" s="88"/>
      <c r="AV45" s="88"/>
      <c r="AW45" s="88"/>
      <c r="AX45" s="88"/>
      <c r="AY45" s="88"/>
      <c r="AZ45" s="88"/>
      <c r="BA45" s="88"/>
      <c r="BB45" s="88"/>
      <c r="BC45" s="88"/>
      <c r="BD45" s="88"/>
      <c r="BE45" s="88"/>
      <c r="BF45" s="88"/>
      <c r="BG45" s="88"/>
      <c r="BH45" s="88"/>
      <c r="BI45" s="88"/>
      <c r="BJ45" s="88"/>
      <c r="BK45" s="88"/>
      <c r="BL45" s="88"/>
      <c r="BM45" s="88"/>
      <c r="BN45" s="88"/>
      <c r="BO45" s="88"/>
      <c r="BP45" s="88"/>
      <c r="BQ45" s="88"/>
      <c r="BR45" s="88"/>
      <c r="BS45" s="88"/>
      <c r="BT45" s="88"/>
      <c r="BU45" s="88"/>
      <c r="BV45" s="88"/>
      <c r="BW45" s="88"/>
      <c r="BX45" s="88"/>
      <c r="BY45" s="88"/>
      <c r="BZ45" s="88"/>
      <c r="CA45" s="88"/>
      <c r="CB45" s="88"/>
      <c r="CC45" s="88"/>
      <c r="CD45" s="88"/>
      <c r="CE45" s="88"/>
      <c r="CF45" s="88"/>
      <c r="CG45" s="88"/>
      <c r="CH45" s="88"/>
      <c r="CI45" s="88"/>
      <c r="CJ45" s="88"/>
      <c r="CK45" s="88"/>
      <c r="CL45" s="88"/>
      <c r="CM45" s="88"/>
      <c r="CN45" s="88"/>
      <c r="CO45" s="88"/>
      <c r="CP45" s="88"/>
      <c r="CQ45" s="88"/>
      <c r="CR45" s="88"/>
      <c r="CS45" s="88"/>
      <c r="CT45" s="88"/>
      <c r="CU45" s="88"/>
      <c r="CV45" s="88"/>
      <c r="CW45" s="88"/>
      <c r="CX45" s="88"/>
      <c r="CY45" s="88"/>
      <c r="CZ45" s="88"/>
      <c r="DA45" s="88"/>
      <c r="DB45" s="88"/>
      <c r="DC45" s="88"/>
      <c r="DD45" s="88"/>
      <c r="DE45" s="88"/>
      <c r="DF45" s="88"/>
      <c r="DG45" s="88"/>
      <c r="DH45" s="88"/>
      <c r="DI45" s="88"/>
      <c r="DJ45" s="88"/>
      <c r="DK45" s="88"/>
      <c r="DL45" s="88"/>
      <c r="DM45" s="88"/>
      <c r="DN45" s="88"/>
      <c r="DO45" s="88"/>
      <c r="DP45" s="88"/>
      <c r="DQ45" s="88"/>
      <c r="DR45" s="88"/>
      <c r="DS45" s="88"/>
      <c r="DT45" s="88"/>
      <c r="DU45" s="88"/>
      <c r="DV45" s="88"/>
      <c r="DW45" s="88"/>
      <c r="DX45" s="88"/>
      <c r="DY45" s="88"/>
      <c r="DZ45" s="88"/>
      <c r="EA45" s="88"/>
      <c r="EB45" s="88"/>
      <c r="EC45" s="88"/>
      <c r="ED45" s="88"/>
      <c r="EE45" s="88"/>
      <c r="EF45" s="88"/>
      <c r="EG45" s="88"/>
      <c r="EH45" s="88"/>
      <c r="EI45" s="88"/>
      <c r="EJ45" s="88"/>
      <c r="EK45" s="88"/>
      <c r="EL45" s="88"/>
      <c r="EM45" s="88"/>
      <c r="EN45" s="88"/>
      <c r="EO45" s="88"/>
      <c r="EP45" s="88"/>
      <c r="EQ45" s="88"/>
      <c r="ER45" s="88"/>
      <c r="ES45" s="88"/>
      <c r="ET45" s="88"/>
      <c r="EU45" s="88"/>
      <c r="EV45" s="88"/>
      <c r="EW45" s="88"/>
      <c r="EX45" s="88"/>
      <c r="EY45" s="88"/>
      <c r="EZ45" s="88"/>
      <c r="FA45" s="88"/>
      <c r="FB45" s="88"/>
      <c r="FC45" s="88"/>
      <c r="FD45" s="88"/>
      <c r="FE45" s="88"/>
      <c r="FF45" s="88"/>
      <c r="FG45" s="88"/>
      <c r="FH45" s="88"/>
      <c r="FI45" s="88"/>
      <c r="FJ45" s="88"/>
      <c r="FK45" s="88"/>
      <c r="FL45" s="88"/>
      <c r="FM45" s="88"/>
      <c r="FN45" s="88"/>
      <c r="FO45" s="88"/>
      <c r="FP45" s="88"/>
      <c r="FQ45" s="88"/>
      <c r="FR45" s="88"/>
      <c r="FS45" s="88"/>
      <c r="FT45" s="88"/>
      <c r="FU45" s="88"/>
      <c r="FV45" s="88"/>
      <c r="FW45" s="88"/>
      <c r="FX45" s="88"/>
      <c r="FY45" s="88"/>
      <c r="FZ45" s="88"/>
      <c r="GA45" s="88"/>
      <c r="GB45" s="88"/>
      <c r="GC45" s="88"/>
      <c r="GD45" s="88"/>
      <c r="GE45" s="88"/>
      <c r="GF45" s="88"/>
      <c r="GG45" s="88"/>
      <c r="GH45" s="88"/>
      <c r="GI45" s="88"/>
      <c r="GJ45" s="88"/>
      <c r="GK45" s="88"/>
      <c r="GL45" s="88"/>
      <c r="GM45" s="88"/>
      <c r="GN45" s="88"/>
      <c r="GO45" s="88"/>
      <c r="GP45" s="88"/>
      <c r="GQ45" s="88"/>
      <c r="GR45" s="88"/>
      <c r="GS45" s="88"/>
      <c r="GT45" s="88"/>
      <c r="GU45" s="88"/>
      <c r="GV45" s="88"/>
      <c r="GW45" s="88"/>
      <c r="GX45" s="88"/>
      <c r="GY45" s="88"/>
      <c r="GZ45" s="88"/>
      <c r="HA45" s="88"/>
      <c r="HB45" s="88"/>
      <c r="HC45" s="88"/>
      <c r="HD45" s="88"/>
      <c r="HE45" s="88"/>
      <c r="HF45" s="88"/>
      <c r="HG45" s="88"/>
      <c r="HH45" s="88"/>
      <c r="HI45" s="88"/>
      <c r="HJ45" s="88"/>
      <c r="HK45" s="88"/>
      <c r="HL45" s="88"/>
      <c r="HM45" s="88"/>
      <c r="HN45" s="88"/>
      <c r="HO45" s="88"/>
      <c r="HP45" s="88"/>
      <c r="HQ45" s="88"/>
      <c r="HR45" s="88"/>
      <c r="HS45" s="88"/>
      <c r="HT45" s="88"/>
      <c r="HU45" s="88"/>
      <c r="HV45" s="88"/>
      <c r="HW45" s="88"/>
      <c r="HX45" s="88"/>
      <c r="HY45" s="88"/>
      <c r="HZ45" s="88"/>
      <c r="IA45" s="88"/>
      <c r="IB45" s="88"/>
      <c r="IC45" s="88"/>
      <c r="ID45" s="88"/>
      <c r="IE45" s="88"/>
      <c r="IF45" s="88"/>
      <c r="IG45" s="88"/>
      <c r="IH45" s="88"/>
      <c r="II45" s="88"/>
      <c r="IJ45" s="88"/>
      <c r="IK45" s="88"/>
      <c r="IL45" s="88"/>
      <c r="IM45" s="88"/>
      <c r="IN45" s="88"/>
      <c r="IO45" s="88"/>
      <c r="IP45" s="88"/>
      <c r="IQ45" s="88"/>
      <c r="IR45" s="88"/>
      <c r="IS45" s="88"/>
      <c r="IT45" s="88"/>
      <c r="IU45" s="88"/>
      <c r="IV45" s="88"/>
      <c r="IW45" s="88"/>
    </row>
    <row r="46" customFormat="false" ht="45.75" hidden="false" customHeight="false" outlineLevel="0" collapsed="false">
      <c r="A46" s="141" t="s">
        <v>59</v>
      </c>
      <c r="B46" s="142" t="s">
        <v>60</v>
      </c>
      <c r="C46" s="143" t="s">
        <v>30</v>
      </c>
      <c r="D46" s="39" t="n">
        <v>3806700</v>
      </c>
      <c r="E46" s="39" t="n">
        <v>-3175692</v>
      </c>
      <c r="F46" s="39" t="n">
        <v>-3175692</v>
      </c>
      <c r="G46" s="39" t="n">
        <v>-807032</v>
      </c>
      <c r="H46" s="128" t="n">
        <f aca="false">SUM(F46:G46)</f>
        <v>-3982724</v>
      </c>
      <c r="I46" s="39" t="n">
        <v>632225</v>
      </c>
      <c r="J46" s="39"/>
      <c r="K46" s="128" t="n">
        <f aca="false">SUM(I46:J46)</f>
        <v>632225</v>
      </c>
      <c r="L46" s="39" t="n">
        <f aca="false">+K46+H46</f>
        <v>-3350499</v>
      </c>
      <c r="M46" s="39"/>
      <c r="N46" s="40" t="n">
        <v>0</v>
      </c>
      <c r="O46" s="40" t="n">
        <v>0</v>
      </c>
      <c r="P46" s="39" t="n">
        <f aca="false">SUM(N46:O46)</f>
        <v>0</v>
      </c>
      <c r="Q46" s="39" t="n">
        <f aca="false">+D46</f>
        <v>3806700</v>
      </c>
      <c r="R46" s="144" t="n">
        <f aca="false">+E46+L46</f>
        <v>-6526191</v>
      </c>
      <c r="S46" s="145" t="s">
        <v>61</v>
      </c>
      <c r="T46" s="101"/>
      <c r="U46" s="102"/>
      <c r="V46" s="102"/>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row>
    <row r="47" customFormat="false" ht="17.25" hidden="false" customHeight="false" outlineLevel="0" collapsed="false">
      <c r="A47" s="146" t="s">
        <v>62</v>
      </c>
      <c r="B47" s="104"/>
      <c r="C47" s="104"/>
      <c r="D47" s="105"/>
      <c r="E47" s="105"/>
      <c r="F47" s="105"/>
      <c r="G47" s="66"/>
      <c r="H47" s="66"/>
      <c r="I47" s="105"/>
      <c r="J47" s="105"/>
      <c r="K47" s="105"/>
      <c r="L47" s="105"/>
      <c r="M47" s="68"/>
      <c r="N47" s="57"/>
      <c r="O47" s="57"/>
      <c r="P47" s="57"/>
      <c r="Q47" s="147"/>
      <c r="R47" s="148"/>
      <c r="S47" s="107" t="n">
        <f aca="false">IF(SUM(Q41:Q46)&gt;-SUM(R41:R46),SUM(Q41:Q46),0)</f>
        <v>242580816</v>
      </c>
      <c r="T47" s="108"/>
      <c r="U47" s="80" t="s">
        <v>42</v>
      </c>
      <c r="V47" s="80"/>
    </row>
    <row r="48" customFormat="false" ht="16.5" hidden="false" customHeight="false" outlineLevel="0" collapsed="false">
      <c r="A48" s="103" t="s">
        <v>63</v>
      </c>
      <c r="B48" s="104"/>
      <c r="C48" s="104"/>
      <c r="D48" s="105"/>
      <c r="E48" s="105"/>
      <c r="F48" s="105"/>
      <c r="G48" s="66"/>
      <c r="H48" s="66"/>
      <c r="I48" s="105"/>
      <c r="J48" s="105"/>
      <c r="K48" s="105"/>
      <c r="L48" s="105"/>
      <c r="M48" s="68"/>
      <c r="N48" s="57"/>
      <c r="O48" s="57"/>
      <c r="P48" s="57"/>
      <c r="Q48" s="105" t="n">
        <f aca="false">SUM(Q17:Q46)</f>
        <v>343932758.598043</v>
      </c>
      <c r="R48" s="38" t="n">
        <f aca="false">SUM(R17:R46)</f>
        <v>-64138677.36</v>
      </c>
      <c r="S48" s="106"/>
      <c r="T48" s="108"/>
      <c r="U48" s="80"/>
      <c r="V48" s="80"/>
    </row>
    <row r="49" customFormat="false" ht="15.75" hidden="false" customHeight="false" outlineLevel="0" collapsed="false">
      <c r="A49" s="103"/>
      <c r="B49" s="104"/>
      <c r="C49" s="104"/>
      <c r="D49" s="66"/>
      <c r="E49" s="105"/>
      <c r="F49" s="105"/>
      <c r="G49" s="66"/>
      <c r="H49" s="66"/>
      <c r="I49" s="105"/>
      <c r="J49" s="105"/>
      <c r="K49" s="105"/>
      <c r="L49" s="66"/>
      <c r="M49" s="68"/>
      <c r="N49" s="57"/>
      <c r="O49" s="57"/>
      <c r="P49" s="57"/>
      <c r="Q49" s="105"/>
      <c r="R49" s="105"/>
      <c r="S49" s="106"/>
      <c r="T49" s="108"/>
      <c r="U49" s="80"/>
      <c r="V49" s="80"/>
    </row>
    <row r="50" customFormat="false" ht="15.75" hidden="false" customHeight="false" outlineLevel="0" collapsed="false">
      <c r="A50" s="149" t="s">
        <v>64</v>
      </c>
      <c r="B50" s="150"/>
      <c r="C50" s="150"/>
      <c r="D50" s="151"/>
      <c r="E50" s="151"/>
      <c r="F50" s="151"/>
      <c r="G50" s="151"/>
      <c r="H50" s="151"/>
      <c r="I50" s="151"/>
      <c r="J50" s="151"/>
      <c r="K50" s="151"/>
      <c r="L50" s="151"/>
      <c r="M50" s="151"/>
      <c r="N50" s="57"/>
      <c r="O50" s="57"/>
      <c r="P50" s="57"/>
      <c r="Q50" s="151"/>
      <c r="R50" s="152"/>
      <c r="S50" s="153" t="n">
        <f aca="false">+Q48</f>
        <v>343932758.598043</v>
      </c>
      <c r="T50" s="154" t="s">
        <v>65</v>
      </c>
      <c r="U50" s="155" t="s">
        <v>66</v>
      </c>
      <c r="V50" s="155"/>
      <c r="W50" s="156"/>
      <c r="X50" s="157"/>
      <c r="Y50" s="157"/>
      <c r="Z50" s="157"/>
      <c r="AA50" s="157"/>
      <c r="AB50" s="157"/>
      <c r="AC50" s="157"/>
      <c r="AD50" s="157"/>
      <c r="AE50" s="157"/>
      <c r="AF50" s="157"/>
      <c r="AG50" s="157"/>
      <c r="AH50" s="157"/>
      <c r="AI50" s="157"/>
      <c r="AJ50" s="157"/>
      <c r="AK50" s="157"/>
      <c r="AL50" s="157"/>
      <c r="AM50" s="157"/>
      <c r="AN50" s="157"/>
      <c r="AO50" s="157"/>
      <c r="AP50" s="157"/>
      <c r="AQ50" s="157"/>
      <c r="AR50" s="157"/>
      <c r="AS50" s="157"/>
      <c r="AT50" s="157"/>
      <c r="AU50" s="157"/>
      <c r="AV50" s="157"/>
      <c r="AW50" s="157"/>
      <c r="AX50" s="157"/>
      <c r="AY50" s="157"/>
      <c r="AZ50" s="157"/>
      <c r="BA50" s="157"/>
      <c r="BB50" s="157"/>
      <c r="BC50" s="157"/>
      <c r="BD50" s="157"/>
      <c r="BE50" s="157"/>
      <c r="BF50" s="157"/>
      <c r="BG50" s="157"/>
      <c r="BH50" s="157"/>
      <c r="BI50" s="157"/>
      <c r="BJ50" s="157"/>
      <c r="BK50" s="157"/>
      <c r="BL50" s="157"/>
      <c r="BM50" s="157"/>
      <c r="BN50" s="157"/>
      <c r="BO50" s="157"/>
      <c r="BP50" s="157"/>
      <c r="BQ50" s="157"/>
      <c r="BR50" s="157"/>
      <c r="BS50" s="157"/>
      <c r="BT50" s="157"/>
      <c r="BU50" s="157"/>
      <c r="BV50" s="157"/>
      <c r="BW50" s="157"/>
      <c r="BX50" s="157"/>
      <c r="BY50" s="157"/>
      <c r="BZ50" s="157"/>
      <c r="CA50" s="157"/>
      <c r="CB50" s="157"/>
      <c r="CC50" s="157"/>
      <c r="CD50" s="157"/>
      <c r="CE50" s="157"/>
      <c r="CF50" s="157"/>
      <c r="CG50" s="157"/>
      <c r="CH50" s="157"/>
      <c r="CI50" s="157"/>
      <c r="CJ50" s="157"/>
      <c r="CK50" s="157"/>
      <c r="CL50" s="157"/>
      <c r="CM50" s="157"/>
      <c r="CN50" s="157"/>
      <c r="CO50" s="157"/>
      <c r="CP50" s="157"/>
      <c r="CQ50" s="157"/>
      <c r="CR50" s="157"/>
      <c r="CS50" s="157"/>
      <c r="CT50" s="157"/>
      <c r="CU50" s="157"/>
      <c r="CV50" s="157"/>
      <c r="CW50" s="157"/>
      <c r="CX50" s="157"/>
      <c r="CY50" s="157"/>
      <c r="CZ50" s="157"/>
      <c r="DA50" s="157"/>
      <c r="DB50" s="157"/>
      <c r="DC50" s="157"/>
      <c r="DD50" s="157"/>
      <c r="DE50" s="157"/>
      <c r="DF50" s="157"/>
      <c r="DG50" s="157"/>
      <c r="DH50" s="157"/>
      <c r="DI50" s="157"/>
      <c r="DJ50" s="157"/>
      <c r="DK50" s="157"/>
      <c r="DL50" s="157"/>
      <c r="DM50" s="157"/>
      <c r="DN50" s="157"/>
      <c r="DO50" s="157"/>
      <c r="DP50" s="157"/>
      <c r="DQ50" s="157"/>
      <c r="DR50" s="157"/>
      <c r="DS50" s="157"/>
      <c r="DT50" s="157"/>
      <c r="DU50" s="157"/>
      <c r="DV50" s="157"/>
      <c r="DW50" s="157"/>
      <c r="DX50" s="157"/>
      <c r="DY50" s="157"/>
      <c r="DZ50" s="157"/>
      <c r="EA50" s="157"/>
      <c r="EB50" s="157"/>
      <c r="EC50" s="157"/>
      <c r="ED50" s="157"/>
      <c r="EE50" s="157"/>
      <c r="EF50" s="157"/>
      <c r="EG50" s="157"/>
      <c r="EH50" s="157"/>
      <c r="EI50" s="157"/>
      <c r="EJ50" s="157"/>
      <c r="EK50" s="157"/>
      <c r="EL50" s="157"/>
      <c r="EM50" s="157"/>
      <c r="EN50" s="157"/>
      <c r="EO50" s="157"/>
      <c r="EP50" s="157"/>
      <c r="EQ50" s="157"/>
      <c r="ER50" s="157"/>
      <c r="ES50" s="157"/>
      <c r="ET50" s="157"/>
      <c r="EU50" s="157"/>
      <c r="EV50" s="157"/>
      <c r="EW50" s="157"/>
      <c r="EX50" s="157"/>
      <c r="EY50" s="157"/>
      <c r="EZ50" s="157"/>
      <c r="FA50" s="157"/>
      <c r="FB50" s="157"/>
      <c r="FC50" s="157"/>
      <c r="FD50" s="157"/>
      <c r="FE50" s="157"/>
      <c r="FF50" s="157"/>
      <c r="FG50" s="157"/>
      <c r="FH50" s="157"/>
      <c r="FI50" s="157"/>
      <c r="FJ50" s="157"/>
      <c r="FK50" s="157"/>
      <c r="FL50" s="157"/>
      <c r="FM50" s="157"/>
      <c r="FN50" s="157"/>
      <c r="FO50" s="157"/>
      <c r="FP50" s="157"/>
      <c r="FQ50" s="157"/>
      <c r="FR50" s="157"/>
      <c r="FS50" s="157"/>
      <c r="FT50" s="157"/>
      <c r="FU50" s="157"/>
      <c r="FV50" s="157"/>
      <c r="FW50" s="157"/>
      <c r="FX50" s="157"/>
      <c r="FY50" s="157"/>
      <c r="FZ50" s="157"/>
      <c r="GA50" s="157"/>
      <c r="GB50" s="157"/>
      <c r="GC50" s="157"/>
      <c r="GD50" s="157"/>
      <c r="GE50" s="157"/>
      <c r="GF50" s="157"/>
      <c r="GG50" s="157"/>
      <c r="GH50" s="157"/>
      <c r="GI50" s="157"/>
      <c r="GJ50" s="157"/>
      <c r="GK50" s="157"/>
      <c r="GL50" s="157"/>
      <c r="GM50" s="157"/>
      <c r="GN50" s="157"/>
      <c r="GO50" s="157"/>
      <c r="GP50" s="157"/>
      <c r="GQ50" s="157"/>
      <c r="GR50" s="157"/>
      <c r="GS50" s="157"/>
      <c r="GT50" s="157"/>
      <c r="GU50" s="157"/>
      <c r="GV50" s="157"/>
      <c r="GW50" s="157"/>
      <c r="GX50" s="157"/>
      <c r="GY50" s="157"/>
      <c r="GZ50" s="157"/>
      <c r="HA50" s="157"/>
      <c r="HB50" s="157"/>
      <c r="HC50" s="157"/>
      <c r="HD50" s="157"/>
      <c r="HE50" s="157"/>
      <c r="HF50" s="157"/>
      <c r="HG50" s="157"/>
      <c r="HH50" s="157"/>
      <c r="HI50" s="157"/>
      <c r="HJ50" s="157"/>
      <c r="HK50" s="157"/>
      <c r="HL50" s="157"/>
      <c r="HM50" s="157"/>
      <c r="HN50" s="157"/>
      <c r="HO50" s="157"/>
      <c r="HP50" s="157"/>
      <c r="HQ50" s="157"/>
      <c r="HR50" s="157"/>
      <c r="HS50" s="157"/>
      <c r="HT50" s="157"/>
      <c r="HU50" s="157"/>
      <c r="HV50" s="157"/>
      <c r="HW50" s="157"/>
      <c r="HX50" s="157"/>
      <c r="HY50" s="157"/>
      <c r="HZ50" s="157"/>
      <c r="IA50" s="157"/>
      <c r="IB50" s="157"/>
      <c r="IC50" s="157"/>
      <c r="ID50" s="157"/>
      <c r="IE50" s="157"/>
      <c r="IF50" s="157"/>
      <c r="IG50" s="157"/>
      <c r="IH50" s="157"/>
      <c r="II50" s="157"/>
      <c r="IJ50" s="157"/>
      <c r="IK50" s="157"/>
      <c r="IL50" s="157"/>
      <c r="IM50" s="157"/>
      <c r="IN50" s="157"/>
      <c r="IO50" s="157"/>
      <c r="IP50" s="157"/>
      <c r="IQ50" s="157"/>
      <c r="IR50" s="157"/>
      <c r="IS50" s="157"/>
      <c r="IT50" s="157"/>
      <c r="IU50" s="157"/>
      <c r="IV50" s="157"/>
      <c r="IW50" s="157"/>
    </row>
    <row r="51" customFormat="false" ht="15.75" hidden="false" customHeight="false" outlineLevel="0" collapsed="false">
      <c r="A51" s="149" t="s">
        <v>67</v>
      </c>
      <c r="B51" s="150"/>
      <c r="C51" s="150"/>
      <c r="D51" s="151"/>
      <c r="E51" s="151"/>
      <c r="F51" s="151"/>
      <c r="G51" s="151"/>
      <c r="H51" s="151"/>
      <c r="I51" s="151"/>
      <c r="J51" s="151"/>
      <c r="K51" s="151"/>
      <c r="L51" s="151"/>
      <c r="M51" s="151"/>
      <c r="N51" s="57"/>
      <c r="O51" s="57"/>
      <c r="P51" s="57"/>
      <c r="Q51" s="151"/>
      <c r="R51" s="152"/>
      <c r="S51" s="158" t="n">
        <f aca="false">+R48</f>
        <v>-64138677.36</v>
      </c>
      <c r="T51" s="154"/>
      <c r="U51" s="155" t="s">
        <v>68</v>
      </c>
      <c r="V51" s="159" t="s">
        <v>69</v>
      </c>
      <c r="W51" s="160"/>
      <c r="X51" s="161"/>
      <c r="Y51" s="161"/>
      <c r="Z51" s="161"/>
      <c r="AA51" s="161"/>
      <c r="AB51" s="157"/>
      <c r="AC51" s="157"/>
      <c r="AD51" s="157"/>
      <c r="AE51" s="157"/>
      <c r="AF51" s="157"/>
      <c r="AG51" s="157"/>
      <c r="AH51" s="157"/>
      <c r="AI51" s="157"/>
      <c r="AJ51" s="157"/>
      <c r="AK51" s="157"/>
      <c r="AL51" s="157"/>
      <c r="AM51" s="157"/>
      <c r="AN51" s="157"/>
      <c r="AO51" s="157"/>
      <c r="AP51" s="157"/>
      <c r="AQ51" s="157"/>
      <c r="AR51" s="157"/>
      <c r="AS51" s="157"/>
      <c r="AT51" s="157"/>
      <c r="AU51" s="157"/>
      <c r="AV51" s="157"/>
      <c r="AW51" s="157"/>
      <c r="AX51" s="157"/>
      <c r="AY51" s="157"/>
      <c r="AZ51" s="157"/>
      <c r="BA51" s="157"/>
      <c r="BB51" s="157"/>
      <c r="BC51" s="157"/>
      <c r="BD51" s="157"/>
      <c r="BE51" s="157"/>
      <c r="BF51" s="157"/>
      <c r="BG51" s="157"/>
      <c r="BH51" s="157"/>
      <c r="BI51" s="157"/>
      <c r="BJ51" s="157"/>
      <c r="BK51" s="157"/>
      <c r="BL51" s="157"/>
      <c r="BM51" s="157"/>
      <c r="BN51" s="157"/>
      <c r="BO51" s="157"/>
      <c r="BP51" s="157"/>
      <c r="BQ51" s="157"/>
      <c r="BR51" s="157"/>
      <c r="BS51" s="157"/>
      <c r="BT51" s="157"/>
      <c r="BU51" s="157"/>
      <c r="BV51" s="157"/>
      <c r="BW51" s="157"/>
      <c r="BX51" s="157"/>
      <c r="BY51" s="157"/>
      <c r="BZ51" s="157"/>
      <c r="CA51" s="157"/>
      <c r="CB51" s="157"/>
      <c r="CC51" s="157"/>
      <c r="CD51" s="157"/>
      <c r="CE51" s="157"/>
      <c r="CF51" s="157"/>
      <c r="CG51" s="157"/>
      <c r="CH51" s="157"/>
      <c r="CI51" s="157"/>
      <c r="CJ51" s="157"/>
      <c r="CK51" s="157"/>
      <c r="CL51" s="157"/>
      <c r="CM51" s="157"/>
      <c r="CN51" s="157"/>
      <c r="CO51" s="157"/>
      <c r="CP51" s="157"/>
      <c r="CQ51" s="157"/>
      <c r="CR51" s="157"/>
      <c r="CS51" s="157"/>
      <c r="CT51" s="157"/>
      <c r="CU51" s="157"/>
      <c r="CV51" s="157"/>
      <c r="CW51" s="157"/>
      <c r="CX51" s="157"/>
      <c r="CY51" s="157"/>
      <c r="CZ51" s="157"/>
      <c r="DA51" s="157"/>
      <c r="DB51" s="157"/>
      <c r="DC51" s="157"/>
      <c r="DD51" s="157"/>
      <c r="DE51" s="157"/>
      <c r="DF51" s="157"/>
      <c r="DG51" s="157"/>
      <c r="DH51" s="157"/>
      <c r="DI51" s="157"/>
      <c r="DJ51" s="157"/>
      <c r="DK51" s="157"/>
      <c r="DL51" s="157"/>
      <c r="DM51" s="157"/>
      <c r="DN51" s="157"/>
      <c r="DO51" s="157"/>
      <c r="DP51" s="157"/>
      <c r="DQ51" s="157"/>
      <c r="DR51" s="157"/>
      <c r="DS51" s="157"/>
      <c r="DT51" s="157"/>
      <c r="DU51" s="157"/>
      <c r="DV51" s="157"/>
      <c r="DW51" s="157"/>
      <c r="DX51" s="157"/>
      <c r="DY51" s="157"/>
      <c r="DZ51" s="157"/>
      <c r="EA51" s="157"/>
      <c r="EB51" s="157"/>
      <c r="EC51" s="157"/>
      <c r="ED51" s="157"/>
      <c r="EE51" s="157"/>
      <c r="EF51" s="157"/>
      <c r="EG51" s="157"/>
      <c r="EH51" s="157"/>
      <c r="EI51" s="157"/>
      <c r="EJ51" s="157"/>
      <c r="EK51" s="157"/>
      <c r="EL51" s="157"/>
      <c r="EM51" s="157"/>
      <c r="EN51" s="157"/>
      <c r="EO51" s="157"/>
      <c r="EP51" s="157"/>
      <c r="EQ51" s="157"/>
      <c r="ER51" s="157"/>
      <c r="ES51" s="157"/>
      <c r="ET51" s="157"/>
      <c r="EU51" s="157"/>
      <c r="EV51" s="157"/>
      <c r="EW51" s="157"/>
      <c r="EX51" s="157"/>
      <c r="EY51" s="157"/>
      <c r="EZ51" s="157"/>
      <c r="FA51" s="157"/>
      <c r="FB51" s="157"/>
      <c r="FC51" s="157"/>
      <c r="FD51" s="157"/>
      <c r="FE51" s="157"/>
      <c r="FF51" s="157"/>
      <c r="FG51" s="157"/>
      <c r="FH51" s="157"/>
      <c r="FI51" s="157"/>
      <c r="FJ51" s="157"/>
      <c r="FK51" s="157"/>
      <c r="FL51" s="157"/>
      <c r="FM51" s="157"/>
      <c r="FN51" s="157"/>
      <c r="FO51" s="157"/>
      <c r="FP51" s="157"/>
      <c r="FQ51" s="157"/>
      <c r="FR51" s="157"/>
      <c r="FS51" s="157"/>
      <c r="FT51" s="157"/>
      <c r="FU51" s="157"/>
      <c r="FV51" s="157"/>
      <c r="FW51" s="157"/>
      <c r="FX51" s="157"/>
      <c r="FY51" s="157"/>
      <c r="FZ51" s="157"/>
      <c r="GA51" s="157"/>
      <c r="GB51" s="157"/>
      <c r="GC51" s="157"/>
      <c r="GD51" s="157"/>
      <c r="GE51" s="157"/>
      <c r="GF51" s="157"/>
      <c r="GG51" s="157"/>
      <c r="GH51" s="157"/>
      <c r="GI51" s="157"/>
      <c r="GJ51" s="157"/>
      <c r="GK51" s="157"/>
      <c r="GL51" s="157"/>
      <c r="GM51" s="157"/>
      <c r="GN51" s="157"/>
      <c r="GO51" s="157"/>
      <c r="GP51" s="157"/>
      <c r="GQ51" s="157"/>
      <c r="GR51" s="157"/>
      <c r="GS51" s="157"/>
      <c r="GT51" s="157"/>
      <c r="GU51" s="157"/>
      <c r="GV51" s="157"/>
      <c r="GW51" s="157"/>
      <c r="GX51" s="157"/>
      <c r="GY51" s="157"/>
      <c r="GZ51" s="157"/>
      <c r="HA51" s="157"/>
      <c r="HB51" s="157"/>
      <c r="HC51" s="157"/>
      <c r="HD51" s="157"/>
      <c r="HE51" s="157"/>
      <c r="HF51" s="157"/>
      <c r="HG51" s="157"/>
      <c r="HH51" s="157"/>
      <c r="HI51" s="157"/>
      <c r="HJ51" s="157"/>
      <c r="HK51" s="157"/>
      <c r="HL51" s="157"/>
      <c r="HM51" s="157"/>
      <c r="HN51" s="157"/>
      <c r="HO51" s="157"/>
      <c r="HP51" s="157"/>
      <c r="HQ51" s="157"/>
      <c r="HR51" s="157"/>
      <c r="HS51" s="157"/>
      <c r="HT51" s="157"/>
      <c r="HU51" s="157"/>
      <c r="HV51" s="157"/>
      <c r="HW51" s="157"/>
      <c r="HX51" s="157"/>
      <c r="HY51" s="157"/>
      <c r="HZ51" s="157"/>
      <c r="IA51" s="157"/>
      <c r="IB51" s="157"/>
      <c r="IC51" s="157"/>
      <c r="ID51" s="157"/>
      <c r="IE51" s="157"/>
      <c r="IF51" s="157"/>
      <c r="IG51" s="157"/>
      <c r="IH51" s="157"/>
      <c r="II51" s="157"/>
      <c r="IJ51" s="157"/>
      <c r="IK51" s="157"/>
      <c r="IL51" s="157"/>
      <c r="IM51" s="157"/>
      <c r="IN51" s="157"/>
      <c r="IO51" s="157"/>
      <c r="IP51" s="157"/>
      <c r="IQ51" s="157"/>
      <c r="IR51" s="157"/>
      <c r="IS51" s="157"/>
      <c r="IT51" s="157"/>
      <c r="IU51" s="157"/>
      <c r="IV51" s="157"/>
      <c r="IW51" s="157"/>
    </row>
    <row r="52" customFormat="false" ht="15.75" hidden="false" customHeight="false" outlineLevel="0" collapsed="false">
      <c r="A52" s="149" t="s">
        <v>70</v>
      </c>
      <c r="B52" s="150"/>
      <c r="C52" s="150"/>
      <c r="D52" s="151"/>
      <c r="E52" s="151"/>
      <c r="F52" s="151"/>
      <c r="G52" s="151"/>
      <c r="H52" s="151"/>
      <c r="I52" s="151"/>
      <c r="J52" s="151"/>
      <c r="K52" s="151"/>
      <c r="L52" s="151"/>
      <c r="M52" s="151"/>
      <c r="N52" s="57"/>
      <c r="O52" s="57"/>
      <c r="P52" s="57"/>
      <c r="Q52" s="151"/>
      <c r="R52" s="152"/>
      <c r="S52" s="153" t="n">
        <f aca="false">+S50+S51</f>
        <v>279794081.238043</v>
      </c>
      <c r="T52" s="154"/>
      <c r="U52" s="162"/>
      <c r="V52" s="162"/>
      <c r="W52" s="156"/>
      <c r="X52" s="157"/>
      <c r="Y52" s="157"/>
      <c r="Z52" s="157"/>
      <c r="AA52" s="157"/>
      <c r="AB52" s="157"/>
      <c r="AC52" s="157"/>
      <c r="AD52" s="157"/>
      <c r="AE52" s="157"/>
      <c r="AF52" s="157"/>
      <c r="AG52" s="157"/>
      <c r="AH52" s="157"/>
      <c r="AI52" s="157"/>
      <c r="AJ52" s="157"/>
      <c r="AK52" s="157"/>
      <c r="AL52" s="157"/>
      <c r="AM52" s="157"/>
      <c r="AN52" s="157"/>
      <c r="AO52" s="157"/>
      <c r="AP52" s="157"/>
      <c r="AQ52" s="157"/>
      <c r="AR52" s="157"/>
      <c r="AS52" s="157"/>
      <c r="AT52" s="157"/>
      <c r="AU52" s="157"/>
      <c r="AV52" s="157"/>
      <c r="AW52" s="157"/>
      <c r="AX52" s="157"/>
      <c r="AY52" s="157"/>
      <c r="AZ52" s="157"/>
      <c r="BA52" s="157"/>
      <c r="BB52" s="157"/>
      <c r="BC52" s="157"/>
      <c r="BD52" s="157"/>
      <c r="BE52" s="157"/>
      <c r="BF52" s="157"/>
      <c r="BG52" s="157"/>
      <c r="BH52" s="157"/>
      <c r="BI52" s="157"/>
      <c r="BJ52" s="157"/>
      <c r="BK52" s="157"/>
      <c r="BL52" s="157"/>
      <c r="BM52" s="157"/>
      <c r="BN52" s="157"/>
      <c r="BO52" s="157"/>
      <c r="BP52" s="157"/>
      <c r="BQ52" s="157"/>
      <c r="BR52" s="157"/>
      <c r="BS52" s="157"/>
      <c r="BT52" s="157"/>
      <c r="BU52" s="157"/>
      <c r="BV52" s="157"/>
      <c r="BW52" s="157"/>
      <c r="BX52" s="157"/>
      <c r="BY52" s="157"/>
      <c r="BZ52" s="157"/>
      <c r="CA52" s="157"/>
      <c r="CB52" s="157"/>
      <c r="CC52" s="157"/>
      <c r="CD52" s="157"/>
      <c r="CE52" s="157"/>
      <c r="CF52" s="157"/>
      <c r="CG52" s="157"/>
      <c r="CH52" s="157"/>
      <c r="CI52" s="157"/>
      <c r="CJ52" s="157"/>
      <c r="CK52" s="157"/>
      <c r="CL52" s="157"/>
      <c r="CM52" s="157"/>
      <c r="CN52" s="157"/>
      <c r="CO52" s="157"/>
      <c r="CP52" s="157"/>
      <c r="CQ52" s="157"/>
      <c r="CR52" s="157"/>
      <c r="CS52" s="157"/>
      <c r="CT52" s="157"/>
      <c r="CU52" s="157"/>
      <c r="CV52" s="157"/>
      <c r="CW52" s="157"/>
      <c r="CX52" s="157"/>
      <c r="CY52" s="157"/>
      <c r="CZ52" s="157"/>
      <c r="DA52" s="157"/>
      <c r="DB52" s="157"/>
      <c r="DC52" s="157"/>
      <c r="DD52" s="157"/>
      <c r="DE52" s="157"/>
      <c r="DF52" s="157"/>
      <c r="DG52" s="157"/>
      <c r="DH52" s="157"/>
      <c r="DI52" s="157"/>
      <c r="DJ52" s="157"/>
      <c r="DK52" s="157"/>
      <c r="DL52" s="157"/>
      <c r="DM52" s="157"/>
      <c r="DN52" s="157"/>
      <c r="DO52" s="157"/>
      <c r="DP52" s="157"/>
      <c r="DQ52" s="157"/>
      <c r="DR52" s="157"/>
      <c r="DS52" s="157"/>
      <c r="DT52" s="157"/>
      <c r="DU52" s="157"/>
      <c r="DV52" s="157"/>
      <c r="DW52" s="157"/>
      <c r="DX52" s="157"/>
      <c r="DY52" s="157"/>
      <c r="DZ52" s="157"/>
      <c r="EA52" s="157"/>
      <c r="EB52" s="157"/>
      <c r="EC52" s="157"/>
      <c r="ED52" s="157"/>
      <c r="EE52" s="157"/>
      <c r="EF52" s="157"/>
      <c r="EG52" s="157"/>
      <c r="EH52" s="157"/>
      <c r="EI52" s="157"/>
      <c r="EJ52" s="157"/>
      <c r="EK52" s="157"/>
      <c r="EL52" s="157"/>
      <c r="EM52" s="157"/>
      <c r="EN52" s="157"/>
      <c r="EO52" s="157"/>
      <c r="EP52" s="157"/>
      <c r="EQ52" s="157"/>
      <c r="ER52" s="157"/>
      <c r="ES52" s="157"/>
      <c r="ET52" s="157"/>
      <c r="EU52" s="157"/>
      <c r="EV52" s="157"/>
      <c r="EW52" s="157"/>
      <c r="EX52" s="157"/>
      <c r="EY52" s="157"/>
      <c r="EZ52" s="157"/>
      <c r="FA52" s="157"/>
      <c r="FB52" s="157"/>
      <c r="FC52" s="157"/>
      <c r="FD52" s="157"/>
      <c r="FE52" s="157"/>
      <c r="FF52" s="157"/>
      <c r="FG52" s="157"/>
      <c r="FH52" s="157"/>
      <c r="FI52" s="157"/>
      <c r="FJ52" s="157"/>
      <c r="FK52" s="157"/>
      <c r="FL52" s="157"/>
      <c r="FM52" s="157"/>
      <c r="FN52" s="157"/>
      <c r="FO52" s="157"/>
      <c r="FP52" s="157"/>
      <c r="FQ52" s="157"/>
      <c r="FR52" s="157"/>
      <c r="FS52" s="157"/>
      <c r="FT52" s="157"/>
      <c r="FU52" s="157"/>
      <c r="FV52" s="157"/>
      <c r="FW52" s="157"/>
      <c r="FX52" s="157"/>
      <c r="FY52" s="157"/>
      <c r="FZ52" s="157"/>
      <c r="GA52" s="157"/>
      <c r="GB52" s="157"/>
      <c r="GC52" s="157"/>
      <c r="GD52" s="157"/>
      <c r="GE52" s="157"/>
      <c r="GF52" s="157"/>
      <c r="GG52" s="157"/>
      <c r="GH52" s="157"/>
      <c r="GI52" s="157"/>
      <c r="GJ52" s="157"/>
      <c r="GK52" s="157"/>
      <c r="GL52" s="157"/>
      <c r="GM52" s="157"/>
      <c r="GN52" s="157"/>
      <c r="GO52" s="157"/>
      <c r="GP52" s="157"/>
      <c r="GQ52" s="157"/>
      <c r="GR52" s="157"/>
      <c r="GS52" s="157"/>
      <c r="GT52" s="157"/>
      <c r="GU52" s="157"/>
      <c r="GV52" s="157"/>
      <c r="GW52" s="157"/>
      <c r="GX52" s="157"/>
      <c r="GY52" s="157"/>
      <c r="GZ52" s="157"/>
      <c r="HA52" s="157"/>
      <c r="HB52" s="157"/>
      <c r="HC52" s="157"/>
      <c r="HD52" s="157"/>
      <c r="HE52" s="157"/>
      <c r="HF52" s="157"/>
      <c r="HG52" s="157"/>
      <c r="HH52" s="157"/>
      <c r="HI52" s="157"/>
      <c r="HJ52" s="157"/>
      <c r="HK52" s="157"/>
      <c r="HL52" s="157"/>
      <c r="HM52" s="157"/>
      <c r="HN52" s="157"/>
      <c r="HO52" s="157"/>
      <c r="HP52" s="157"/>
      <c r="HQ52" s="157"/>
      <c r="HR52" s="157"/>
      <c r="HS52" s="157"/>
      <c r="HT52" s="157"/>
      <c r="HU52" s="157"/>
      <c r="HV52" s="157"/>
      <c r="HW52" s="157"/>
      <c r="HX52" s="157"/>
      <c r="HY52" s="157"/>
      <c r="HZ52" s="157"/>
      <c r="IA52" s="157"/>
      <c r="IB52" s="157"/>
      <c r="IC52" s="157"/>
      <c r="ID52" s="157"/>
      <c r="IE52" s="157"/>
      <c r="IF52" s="157"/>
      <c r="IG52" s="157"/>
      <c r="IH52" s="157"/>
      <c r="II52" s="157"/>
      <c r="IJ52" s="157"/>
      <c r="IK52" s="157"/>
      <c r="IL52" s="157"/>
      <c r="IM52" s="157"/>
      <c r="IN52" s="157"/>
      <c r="IO52" s="157"/>
      <c r="IP52" s="157"/>
      <c r="IQ52" s="157"/>
      <c r="IR52" s="157"/>
      <c r="IS52" s="157"/>
      <c r="IT52" s="157"/>
      <c r="IU52" s="157"/>
      <c r="IV52" s="157"/>
      <c r="IW52" s="157"/>
    </row>
    <row r="53" customFormat="false" ht="15.75" hidden="false" customHeight="false" outlineLevel="0" collapsed="false">
      <c r="A53" s="149" t="s">
        <v>71</v>
      </c>
      <c r="B53" s="150"/>
      <c r="C53" s="150"/>
      <c r="D53" s="151"/>
      <c r="E53" s="151"/>
      <c r="F53" s="151"/>
      <c r="G53" s="151"/>
      <c r="H53" s="151"/>
      <c r="I53" s="151"/>
      <c r="J53" s="151"/>
      <c r="K53" s="151"/>
      <c r="L53" s="151"/>
      <c r="M53" s="151"/>
      <c r="N53" s="57"/>
      <c r="O53" s="57"/>
      <c r="P53" s="57"/>
      <c r="Q53" s="151"/>
      <c r="R53" s="152"/>
      <c r="S53" s="163" t="n">
        <f aca="false">-94000000-6000000-30000000</f>
        <v>-130000000</v>
      </c>
      <c r="T53" s="154"/>
      <c r="U53" s="162"/>
      <c r="V53" s="162"/>
      <c r="W53" s="156"/>
      <c r="X53" s="157"/>
      <c r="Y53" s="157"/>
      <c r="Z53" s="157"/>
      <c r="AA53" s="157"/>
      <c r="AB53" s="157"/>
      <c r="AC53" s="157"/>
      <c r="AD53" s="157"/>
      <c r="AE53" s="157"/>
      <c r="AF53" s="157"/>
      <c r="AG53" s="157"/>
      <c r="AH53" s="157"/>
      <c r="AI53" s="157"/>
      <c r="AJ53" s="157"/>
      <c r="AK53" s="157"/>
      <c r="AL53" s="157"/>
      <c r="AM53" s="157"/>
      <c r="AN53" s="157"/>
      <c r="AO53" s="157"/>
      <c r="AP53" s="157"/>
      <c r="AQ53" s="157"/>
      <c r="AR53" s="157"/>
      <c r="AS53" s="157"/>
      <c r="AT53" s="157"/>
      <c r="AU53" s="157"/>
      <c r="AV53" s="157"/>
      <c r="AW53" s="157"/>
      <c r="AX53" s="157"/>
      <c r="AY53" s="157"/>
      <c r="AZ53" s="157"/>
      <c r="BA53" s="157"/>
      <c r="BB53" s="157"/>
      <c r="BC53" s="157"/>
      <c r="BD53" s="157"/>
      <c r="BE53" s="157"/>
      <c r="BF53" s="157"/>
      <c r="BG53" s="157"/>
      <c r="BH53" s="157"/>
      <c r="BI53" s="157"/>
      <c r="BJ53" s="157"/>
      <c r="BK53" s="157"/>
      <c r="BL53" s="157"/>
      <c r="BM53" s="157"/>
      <c r="BN53" s="157"/>
      <c r="BO53" s="157"/>
      <c r="BP53" s="157"/>
      <c r="BQ53" s="157"/>
      <c r="BR53" s="157"/>
      <c r="BS53" s="157"/>
      <c r="BT53" s="157"/>
      <c r="BU53" s="157"/>
      <c r="BV53" s="157"/>
      <c r="BW53" s="157"/>
      <c r="BX53" s="157"/>
      <c r="BY53" s="157"/>
      <c r="BZ53" s="157"/>
      <c r="CA53" s="157"/>
      <c r="CB53" s="157"/>
      <c r="CC53" s="157"/>
      <c r="CD53" s="157"/>
      <c r="CE53" s="157"/>
      <c r="CF53" s="157"/>
      <c r="CG53" s="157"/>
      <c r="CH53" s="157"/>
      <c r="CI53" s="157"/>
      <c r="CJ53" s="157"/>
      <c r="CK53" s="157"/>
      <c r="CL53" s="157"/>
      <c r="CM53" s="157"/>
      <c r="CN53" s="157"/>
      <c r="CO53" s="157"/>
      <c r="CP53" s="157"/>
      <c r="CQ53" s="157"/>
      <c r="CR53" s="157"/>
      <c r="CS53" s="157"/>
      <c r="CT53" s="157"/>
      <c r="CU53" s="157"/>
      <c r="CV53" s="157"/>
      <c r="CW53" s="157"/>
      <c r="CX53" s="157"/>
      <c r="CY53" s="157"/>
      <c r="CZ53" s="157"/>
      <c r="DA53" s="157"/>
      <c r="DB53" s="157"/>
      <c r="DC53" s="157"/>
      <c r="DD53" s="157"/>
      <c r="DE53" s="157"/>
      <c r="DF53" s="157"/>
      <c r="DG53" s="157"/>
      <c r="DH53" s="157"/>
      <c r="DI53" s="157"/>
      <c r="DJ53" s="157"/>
      <c r="DK53" s="157"/>
      <c r="DL53" s="157"/>
      <c r="DM53" s="157"/>
      <c r="DN53" s="157"/>
      <c r="DO53" s="157"/>
      <c r="DP53" s="157"/>
      <c r="DQ53" s="157"/>
      <c r="DR53" s="157"/>
      <c r="DS53" s="157"/>
      <c r="DT53" s="157"/>
      <c r="DU53" s="157"/>
      <c r="DV53" s="157"/>
      <c r="DW53" s="157"/>
      <c r="DX53" s="157"/>
      <c r="DY53" s="157"/>
      <c r="DZ53" s="157"/>
      <c r="EA53" s="157"/>
      <c r="EB53" s="157"/>
      <c r="EC53" s="157"/>
      <c r="ED53" s="157"/>
      <c r="EE53" s="157"/>
      <c r="EF53" s="157"/>
      <c r="EG53" s="157"/>
      <c r="EH53" s="157"/>
      <c r="EI53" s="157"/>
      <c r="EJ53" s="157"/>
      <c r="EK53" s="157"/>
      <c r="EL53" s="157"/>
      <c r="EM53" s="157"/>
      <c r="EN53" s="157"/>
      <c r="EO53" s="157"/>
      <c r="EP53" s="157"/>
      <c r="EQ53" s="157"/>
      <c r="ER53" s="157"/>
      <c r="ES53" s="157"/>
      <c r="ET53" s="157"/>
      <c r="EU53" s="157"/>
      <c r="EV53" s="157"/>
      <c r="EW53" s="157"/>
      <c r="EX53" s="157"/>
      <c r="EY53" s="157"/>
      <c r="EZ53" s="157"/>
      <c r="FA53" s="157"/>
      <c r="FB53" s="157"/>
      <c r="FC53" s="157"/>
      <c r="FD53" s="157"/>
      <c r="FE53" s="157"/>
      <c r="FF53" s="157"/>
      <c r="FG53" s="157"/>
      <c r="FH53" s="157"/>
      <c r="FI53" s="157"/>
      <c r="FJ53" s="157"/>
      <c r="FK53" s="157"/>
      <c r="FL53" s="157"/>
      <c r="FM53" s="157"/>
      <c r="FN53" s="157"/>
      <c r="FO53" s="157"/>
      <c r="FP53" s="157"/>
      <c r="FQ53" s="157"/>
      <c r="FR53" s="157"/>
      <c r="FS53" s="157"/>
      <c r="FT53" s="157"/>
      <c r="FU53" s="157"/>
      <c r="FV53" s="157"/>
      <c r="FW53" s="157"/>
      <c r="FX53" s="157"/>
      <c r="FY53" s="157"/>
      <c r="FZ53" s="157"/>
      <c r="GA53" s="157"/>
      <c r="GB53" s="157"/>
      <c r="GC53" s="157"/>
      <c r="GD53" s="157"/>
      <c r="GE53" s="157"/>
      <c r="GF53" s="157"/>
      <c r="GG53" s="157"/>
      <c r="GH53" s="157"/>
      <c r="GI53" s="157"/>
      <c r="GJ53" s="157"/>
      <c r="GK53" s="157"/>
      <c r="GL53" s="157"/>
      <c r="GM53" s="157"/>
      <c r="GN53" s="157"/>
      <c r="GO53" s="157"/>
      <c r="GP53" s="157"/>
      <c r="GQ53" s="157"/>
      <c r="GR53" s="157"/>
      <c r="GS53" s="157"/>
      <c r="GT53" s="157"/>
      <c r="GU53" s="157"/>
      <c r="GV53" s="157"/>
      <c r="GW53" s="157"/>
      <c r="GX53" s="157"/>
      <c r="GY53" s="157"/>
      <c r="GZ53" s="157"/>
      <c r="HA53" s="157"/>
      <c r="HB53" s="157"/>
      <c r="HC53" s="157"/>
      <c r="HD53" s="157"/>
      <c r="HE53" s="157"/>
      <c r="HF53" s="157"/>
      <c r="HG53" s="157"/>
      <c r="HH53" s="157"/>
      <c r="HI53" s="157"/>
      <c r="HJ53" s="157"/>
      <c r="HK53" s="157"/>
      <c r="HL53" s="157"/>
      <c r="HM53" s="157"/>
      <c r="HN53" s="157"/>
      <c r="HO53" s="157"/>
      <c r="HP53" s="157"/>
      <c r="HQ53" s="157"/>
      <c r="HR53" s="157"/>
      <c r="HS53" s="157"/>
      <c r="HT53" s="157"/>
      <c r="HU53" s="157"/>
      <c r="HV53" s="157"/>
      <c r="HW53" s="157"/>
      <c r="HX53" s="157"/>
      <c r="HY53" s="157"/>
      <c r="HZ53" s="157"/>
      <c r="IA53" s="157"/>
      <c r="IB53" s="157"/>
      <c r="IC53" s="157"/>
      <c r="ID53" s="157"/>
      <c r="IE53" s="157"/>
      <c r="IF53" s="157"/>
      <c r="IG53" s="157"/>
      <c r="IH53" s="157"/>
      <c r="II53" s="157"/>
      <c r="IJ53" s="157"/>
      <c r="IK53" s="157"/>
      <c r="IL53" s="157"/>
      <c r="IM53" s="157"/>
      <c r="IN53" s="157"/>
      <c r="IO53" s="157"/>
      <c r="IP53" s="157"/>
      <c r="IQ53" s="157"/>
      <c r="IR53" s="157"/>
      <c r="IS53" s="157"/>
      <c r="IT53" s="157"/>
      <c r="IU53" s="157"/>
      <c r="IV53" s="157"/>
      <c r="IW53" s="157"/>
    </row>
    <row r="54" customFormat="false" ht="16.5" hidden="false" customHeight="false" outlineLevel="0" collapsed="false">
      <c r="A54" s="149" t="s">
        <v>72</v>
      </c>
      <c r="B54" s="150"/>
      <c r="C54" s="150"/>
      <c r="D54" s="151"/>
      <c r="E54" s="151"/>
      <c r="F54" s="151"/>
      <c r="G54" s="151"/>
      <c r="H54" s="151"/>
      <c r="I54" s="151"/>
      <c r="J54" s="151"/>
      <c r="K54" s="151"/>
      <c r="L54" s="151"/>
      <c r="M54" s="151"/>
      <c r="N54" s="57"/>
      <c r="O54" s="57"/>
      <c r="P54" s="57"/>
      <c r="Q54" s="151"/>
      <c r="R54" s="152"/>
      <c r="S54" s="164" t="n">
        <f aca="false">+S52+S53</f>
        <v>149794081.238043</v>
      </c>
      <c r="T54" s="154"/>
      <c r="U54" s="162"/>
      <c r="V54" s="162"/>
      <c r="W54" s="156"/>
      <c r="X54" s="157"/>
      <c r="Y54" s="157"/>
      <c r="Z54" s="157"/>
      <c r="AA54" s="157"/>
      <c r="AB54" s="157"/>
      <c r="AC54" s="157"/>
      <c r="AD54" s="157"/>
      <c r="AE54" s="157"/>
      <c r="AF54" s="157"/>
      <c r="AG54" s="157"/>
      <c r="AH54" s="157"/>
      <c r="AI54" s="157"/>
      <c r="AJ54" s="157"/>
      <c r="AK54" s="157"/>
      <c r="AL54" s="157"/>
      <c r="AM54" s="157"/>
      <c r="AN54" s="157"/>
      <c r="AO54" s="157"/>
      <c r="AP54" s="157"/>
      <c r="AQ54" s="157"/>
      <c r="AR54" s="157"/>
      <c r="AS54" s="157"/>
      <c r="AT54" s="157"/>
      <c r="AU54" s="157"/>
      <c r="AV54" s="157"/>
      <c r="AW54" s="157"/>
      <c r="AX54" s="157"/>
      <c r="AY54" s="157"/>
      <c r="AZ54" s="157"/>
      <c r="BA54" s="157"/>
      <c r="BB54" s="157"/>
      <c r="BC54" s="157"/>
      <c r="BD54" s="157"/>
      <c r="BE54" s="157"/>
      <c r="BF54" s="157"/>
      <c r="BG54" s="157"/>
      <c r="BH54" s="157"/>
      <c r="BI54" s="157"/>
      <c r="BJ54" s="157"/>
      <c r="BK54" s="157"/>
      <c r="BL54" s="157"/>
      <c r="BM54" s="157"/>
      <c r="BN54" s="157"/>
      <c r="BO54" s="157"/>
      <c r="BP54" s="157"/>
      <c r="BQ54" s="157"/>
      <c r="BR54" s="157"/>
      <c r="BS54" s="157"/>
      <c r="BT54" s="157"/>
      <c r="BU54" s="157"/>
      <c r="BV54" s="157"/>
      <c r="BW54" s="157"/>
      <c r="BX54" s="157"/>
      <c r="BY54" s="157"/>
      <c r="BZ54" s="157"/>
      <c r="CA54" s="157"/>
      <c r="CB54" s="157"/>
      <c r="CC54" s="157"/>
      <c r="CD54" s="157"/>
      <c r="CE54" s="157"/>
      <c r="CF54" s="157"/>
      <c r="CG54" s="157"/>
      <c r="CH54" s="157"/>
      <c r="CI54" s="157"/>
      <c r="CJ54" s="157"/>
      <c r="CK54" s="157"/>
      <c r="CL54" s="157"/>
      <c r="CM54" s="157"/>
      <c r="CN54" s="157"/>
      <c r="CO54" s="157"/>
      <c r="CP54" s="157"/>
      <c r="CQ54" s="157"/>
      <c r="CR54" s="157"/>
      <c r="CS54" s="157"/>
      <c r="CT54" s="157"/>
      <c r="CU54" s="157"/>
      <c r="CV54" s="157"/>
      <c r="CW54" s="157"/>
      <c r="CX54" s="157"/>
      <c r="CY54" s="157"/>
      <c r="CZ54" s="157"/>
      <c r="DA54" s="157"/>
      <c r="DB54" s="157"/>
      <c r="DC54" s="157"/>
      <c r="DD54" s="157"/>
      <c r="DE54" s="157"/>
      <c r="DF54" s="157"/>
      <c r="DG54" s="157"/>
      <c r="DH54" s="157"/>
      <c r="DI54" s="157"/>
      <c r="DJ54" s="157"/>
      <c r="DK54" s="157"/>
      <c r="DL54" s="157"/>
      <c r="DM54" s="157"/>
      <c r="DN54" s="157"/>
      <c r="DO54" s="157"/>
      <c r="DP54" s="157"/>
      <c r="DQ54" s="157"/>
      <c r="DR54" s="157"/>
      <c r="DS54" s="157"/>
      <c r="DT54" s="157"/>
      <c r="DU54" s="157"/>
      <c r="DV54" s="157"/>
      <c r="DW54" s="157"/>
      <c r="DX54" s="157"/>
      <c r="DY54" s="157"/>
      <c r="DZ54" s="157"/>
      <c r="EA54" s="157"/>
      <c r="EB54" s="157"/>
      <c r="EC54" s="157"/>
      <c r="ED54" s="157"/>
      <c r="EE54" s="157"/>
      <c r="EF54" s="157"/>
      <c r="EG54" s="157"/>
      <c r="EH54" s="157"/>
      <c r="EI54" s="157"/>
      <c r="EJ54" s="157"/>
      <c r="EK54" s="157"/>
      <c r="EL54" s="157"/>
      <c r="EM54" s="157"/>
      <c r="EN54" s="157"/>
      <c r="EO54" s="157"/>
      <c r="EP54" s="157"/>
      <c r="EQ54" s="157"/>
      <c r="ER54" s="157"/>
      <c r="ES54" s="157"/>
      <c r="ET54" s="157"/>
      <c r="EU54" s="157"/>
      <c r="EV54" s="157"/>
      <c r="EW54" s="157"/>
      <c r="EX54" s="157"/>
      <c r="EY54" s="157"/>
      <c r="EZ54" s="157"/>
      <c r="FA54" s="157"/>
      <c r="FB54" s="157"/>
      <c r="FC54" s="157"/>
      <c r="FD54" s="157"/>
      <c r="FE54" s="157"/>
      <c r="FF54" s="157"/>
      <c r="FG54" s="157"/>
      <c r="FH54" s="157"/>
      <c r="FI54" s="157"/>
      <c r="FJ54" s="157"/>
      <c r="FK54" s="157"/>
      <c r="FL54" s="157"/>
      <c r="FM54" s="157"/>
      <c r="FN54" s="157"/>
      <c r="FO54" s="157"/>
      <c r="FP54" s="157"/>
      <c r="FQ54" s="157"/>
      <c r="FR54" s="157"/>
      <c r="FS54" s="157"/>
      <c r="FT54" s="157"/>
      <c r="FU54" s="157"/>
      <c r="FV54" s="157"/>
      <c r="FW54" s="157"/>
      <c r="FX54" s="157"/>
      <c r="FY54" s="157"/>
      <c r="FZ54" s="157"/>
      <c r="GA54" s="157"/>
      <c r="GB54" s="157"/>
      <c r="GC54" s="157"/>
      <c r="GD54" s="157"/>
      <c r="GE54" s="157"/>
      <c r="GF54" s="157"/>
      <c r="GG54" s="157"/>
      <c r="GH54" s="157"/>
      <c r="GI54" s="157"/>
      <c r="GJ54" s="157"/>
      <c r="GK54" s="157"/>
      <c r="GL54" s="157"/>
      <c r="GM54" s="157"/>
      <c r="GN54" s="157"/>
      <c r="GO54" s="157"/>
      <c r="GP54" s="157"/>
      <c r="GQ54" s="157"/>
      <c r="GR54" s="157"/>
      <c r="GS54" s="157"/>
      <c r="GT54" s="157"/>
      <c r="GU54" s="157"/>
      <c r="GV54" s="157"/>
      <c r="GW54" s="157"/>
      <c r="GX54" s="157"/>
      <c r="GY54" s="157"/>
      <c r="GZ54" s="157"/>
      <c r="HA54" s="157"/>
      <c r="HB54" s="157"/>
      <c r="HC54" s="157"/>
      <c r="HD54" s="157"/>
      <c r="HE54" s="157"/>
      <c r="HF54" s="157"/>
      <c r="HG54" s="157"/>
      <c r="HH54" s="157"/>
      <c r="HI54" s="157"/>
      <c r="HJ54" s="157"/>
      <c r="HK54" s="157"/>
      <c r="HL54" s="157"/>
      <c r="HM54" s="157"/>
      <c r="HN54" s="157"/>
      <c r="HO54" s="157"/>
      <c r="HP54" s="157"/>
      <c r="HQ54" s="157"/>
      <c r="HR54" s="157"/>
      <c r="HS54" s="157"/>
      <c r="HT54" s="157"/>
      <c r="HU54" s="157"/>
      <c r="HV54" s="157"/>
      <c r="HW54" s="157"/>
      <c r="HX54" s="157"/>
      <c r="HY54" s="157"/>
      <c r="HZ54" s="157"/>
      <c r="IA54" s="157"/>
      <c r="IB54" s="157"/>
      <c r="IC54" s="157"/>
      <c r="ID54" s="157"/>
      <c r="IE54" s="157"/>
      <c r="IF54" s="157"/>
      <c r="IG54" s="157"/>
      <c r="IH54" s="157"/>
      <c r="II54" s="157"/>
      <c r="IJ54" s="157"/>
      <c r="IK54" s="157"/>
      <c r="IL54" s="157"/>
      <c r="IM54" s="157"/>
      <c r="IN54" s="157"/>
      <c r="IO54" s="157"/>
      <c r="IP54" s="157"/>
      <c r="IQ54" s="157"/>
      <c r="IR54" s="157"/>
      <c r="IS54" s="157"/>
      <c r="IT54" s="157"/>
      <c r="IU54" s="157"/>
      <c r="IV54" s="157"/>
      <c r="IW54" s="157"/>
    </row>
    <row r="55" customFormat="false" ht="17.25" hidden="false" customHeight="false" outlineLevel="0" collapsed="false">
      <c r="A55" s="165"/>
      <c r="B55" s="73"/>
      <c r="C55" s="73"/>
      <c r="D55" s="74"/>
      <c r="E55" s="75"/>
      <c r="F55" s="75"/>
      <c r="G55" s="74"/>
      <c r="H55" s="74"/>
      <c r="I55" s="75"/>
      <c r="J55" s="75"/>
      <c r="K55" s="75"/>
      <c r="L55" s="74"/>
      <c r="M55" s="76"/>
      <c r="N55" s="77"/>
      <c r="O55" s="77"/>
      <c r="P55" s="77"/>
      <c r="Q55" s="75"/>
      <c r="R55" s="78"/>
      <c r="S55" s="166"/>
      <c r="T55" s="79"/>
      <c r="U55" s="80"/>
      <c r="V55" s="80" t="n">
        <f aca="false">2761920-975600+1691082.7-441575</f>
        <v>3035827.7</v>
      </c>
      <c r="W55" s="1" t="s">
        <v>73</v>
      </c>
    </row>
    <row r="56" customFormat="false" ht="16.5" hidden="false" customHeight="false" outlineLevel="0" collapsed="false">
      <c r="A56" s="133" t="s">
        <v>74</v>
      </c>
      <c r="B56" s="90" t="s">
        <v>28</v>
      </c>
      <c r="C56" s="83" t="s">
        <v>27</v>
      </c>
      <c r="D56" s="91" t="n">
        <v>0</v>
      </c>
      <c r="E56" s="91" t="n">
        <v>151273751</v>
      </c>
      <c r="F56" s="91" t="n">
        <v>0</v>
      </c>
      <c r="G56" s="91" t="n">
        <v>0</v>
      </c>
      <c r="H56" s="91" t="n">
        <f aca="false">SUM(F56:G56)</f>
        <v>0</v>
      </c>
      <c r="I56" s="91" t="n">
        <v>0</v>
      </c>
      <c r="J56" s="91" t="n">
        <v>0</v>
      </c>
      <c r="K56" s="91" t="n">
        <f aca="false">SUM(I56:J56)</f>
        <v>0</v>
      </c>
      <c r="L56" s="92" t="n">
        <f aca="false">+K56+H56</f>
        <v>0</v>
      </c>
      <c r="M56" s="91" t="n">
        <v>-18574001</v>
      </c>
      <c r="N56" s="93" t="n">
        <v>0</v>
      </c>
      <c r="O56" s="93" t="n">
        <v>0</v>
      </c>
      <c r="P56" s="93" t="n">
        <f aca="false">SUM(N56:O56)</f>
        <v>0</v>
      </c>
      <c r="Q56" s="167" t="n">
        <f aca="false">+L56+E56</f>
        <v>151273751</v>
      </c>
      <c r="R56" s="168" t="n">
        <v>0</v>
      </c>
      <c r="S56" s="169" t="n">
        <f aca="false">+Q56</f>
        <v>151273751</v>
      </c>
      <c r="T56" s="95" t="s">
        <v>75</v>
      </c>
      <c r="U56" s="87"/>
      <c r="V56" s="87" t="n">
        <f aca="false">+V52-V55</f>
        <v>-3035827.7</v>
      </c>
      <c r="W56" s="88"/>
      <c r="X56" s="88"/>
      <c r="Y56" s="88"/>
      <c r="Z56" s="88"/>
      <c r="AA56" s="88"/>
      <c r="AB56" s="88"/>
      <c r="AC56" s="88"/>
      <c r="AD56" s="88"/>
      <c r="AE56" s="88"/>
      <c r="AF56" s="88"/>
      <c r="AG56" s="88"/>
      <c r="AH56" s="88"/>
      <c r="AI56" s="88"/>
      <c r="AJ56" s="88"/>
      <c r="AK56" s="88"/>
      <c r="AL56" s="88"/>
      <c r="AM56" s="88"/>
      <c r="AN56" s="88"/>
      <c r="AO56" s="88"/>
      <c r="AP56" s="88"/>
      <c r="AQ56" s="88"/>
      <c r="AR56" s="88"/>
      <c r="AS56" s="88"/>
      <c r="AT56" s="88"/>
      <c r="AU56" s="88"/>
      <c r="AV56" s="88"/>
      <c r="AW56" s="88"/>
      <c r="AX56" s="88"/>
      <c r="AY56" s="88"/>
      <c r="AZ56" s="88"/>
      <c r="BA56" s="88"/>
      <c r="BB56" s="88"/>
      <c r="BC56" s="88"/>
      <c r="BD56" s="88"/>
      <c r="BE56" s="88"/>
      <c r="BF56" s="88"/>
      <c r="BG56" s="88"/>
      <c r="BH56" s="88"/>
      <c r="BI56" s="88"/>
      <c r="BJ56" s="88"/>
      <c r="BK56" s="88"/>
      <c r="BL56" s="88"/>
      <c r="BM56" s="88"/>
      <c r="BN56" s="88"/>
      <c r="BO56" s="88"/>
      <c r="BP56" s="88"/>
      <c r="BQ56" s="88"/>
      <c r="BR56" s="88"/>
      <c r="BS56" s="88"/>
      <c r="BT56" s="88"/>
      <c r="BU56" s="88"/>
      <c r="BV56" s="88"/>
      <c r="BW56" s="88"/>
      <c r="BX56" s="88"/>
      <c r="BY56" s="88"/>
      <c r="BZ56" s="88"/>
      <c r="CA56" s="88"/>
      <c r="CB56" s="88"/>
      <c r="CC56" s="88"/>
      <c r="CD56" s="88"/>
      <c r="CE56" s="88"/>
      <c r="CF56" s="88"/>
      <c r="CG56" s="88"/>
      <c r="CH56" s="88"/>
      <c r="CI56" s="88"/>
      <c r="CJ56" s="88"/>
      <c r="CK56" s="88"/>
      <c r="CL56" s="88"/>
      <c r="CM56" s="88"/>
      <c r="CN56" s="88"/>
      <c r="CO56" s="88"/>
      <c r="CP56" s="88"/>
      <c r="CQ56" s="88"/>
      <c r="CR56" s="88"/>
      <c r="CS56" s="88"/>
      <c r="CT56" s="88"/>
      <c r="CU56" s="88"/>
      <c r="CV56" s="88"/>
      <c r="CW56" s="88"/>
      <c r="CX56" s="88"/>
      <c r="CY56" s="88"/>
      <c r="CZ56" s="88"/>
      <c r="DA56" s="88"/>
      <c r="DB56" s="88"/>
      <c r="DC56" s="88"/>
      <c r="DD56" s="88"/>
      <c r="DE56" s="88"/>
      <c r="DF56" s="88"/>
      <c r="DG56" s="88"/>
      <c r="DH56" s="88"/>
      <c r="DI56" s="88"/>
      <c r="DJ56" s="88"/>
      <c r="DK56" s="88"/>
      <c r="DL56" s="88"/>
      <c r="DM56" s="88"/>
      <c r="DN56" s="88"/>
      <c r="DO56" s="88"/>
      <c r="DP56" s="88"/>
      <c r="DQ56" s="88"/>
      <c r="DR56" s="88"/>
      <c r="DS56" s="88"/>
      <c r="DT56" s="88"/>
      <c r="DU56" s="88"/>
      <c r="DV56" s="88"/>
      <c r="DW56" s="88"/>
      <c r="DX56" s="88"/>
      <c r="DY56" s="88"/>
      <c r="DZ56" s="88"/>
      <c r="EA56" s="88"/>
      <c r="EB56" s="88"/>
      <c r="EC56" s="88"/>
      <c r="ED56" s="88"/>
      <c r="EE56" s="88"/>
      <c r="EF56" s="88"/>
      <c r="EG56" s="88"/>
      <c r="EH56" s="88"/>
      <c r="EI56" s="88"/>
      <c r="EJ56" s="88"/>
      <c r="EK56" s="88"/>
      <c r="EL56" s="88"/>
      <c r="EM56" s="88"/>
      <c r="EN56" s="88"/>
      <c r="EO56" s="88"/>
      <c r="EP56" s="88"/>
      <c r="EQ56" s="88"/>
      <c r="ER56" s="88"/>
      <c r="ES56" s="88"/>
      <c r="ET56" s="88"/>
      <c r="EU56" s="88"/>
      <c r="EV56" s="88"/>
      <c r="EW56" s="88"/>
      <c r="EX56" s="88"/>
      <c r="EY56" s="88"/>
      <c r="EZ56" s="88"/>
      <c r="FA56" s="88"/>
      <c r="FB56" s="88"/>
      <c r="FC56" s="88"/>
      <c r="FD56" s="88"/>
      <c r="FE56" s="88"/>
      <c r="FF56" s="88"/>
      <c r="FG56" s="88"/>
      <c r="FH56" s="88"/>
      <c r="FI56" s="88"/>
      <c r="FJ56" s="88"/>
      <c r="FK56" s="88"/>
      <c r="FL56" s="88"/>
      <c r="FM56" s="88"/>
      <c r="FN56" s="88"/>
      <c r="FO56" s="88"/>
      <c r="FP56" s="88"/>
      <c r="FQ56" s="88"/>
      <c r="FR56" s="88"/>
      <c r="FS56" s="88"/>
      <c r="FT56" s="88"/>
      <c r="FU56" s="88"/>
      <c r="FV56" s="88"/>
      <c r="FW56" s="88"/>
      <c r="FX56" s="88"/>
      <c r="FY56" s="88"/>
      <c r="FZ56" s="88"/>
      <c r="GA56" s="88"/>
      <c r="GB56" s="88"/>
      <c r="GC56" s="88"/>
      <c r="GD56" s="88"/>
      <c r="GE56" s="88"/>
      <c r="GF56" s="88"/>
      <c r="GG56" s="88"/>
      <c r="GH56" s="88"/>
      <c r="GI56" s="88"/>
      <c r="GJ56" s="88"/>
      <c r="GK56" s="88"/>
      <c r="GL56" s="88"/>
      <c r="GM56" s="88"/>
      <c r="GN56" s="88"/>
      <c r="GO56" s="88"/>
      <c r="GP56" s="88"/>
      <c r="GQ56" s="88"/>
      <c r="GR56" s="88"/>
      <c r="GS56" s="88"/>
      <c r="GT56" s="88"/>
      <c r="GU56" s="88"/>
      <c r="GV56" s="88"/>
      <c r="GW56" s="88"/>
      <c r="GX56" s="88"/>
      <c r="GY56" s="88"/>
      <c r="GZ56" s="88"/>
      <c r="HA56" s="88"/>
      <c r="HB56" s="88"/>
      <c r="HC56" s="88"/>
      <c r="HD56" s="88"/>
      <c r="HE56" s="88"/>
      <c r="HF56" s="88"/>
      <c r="HG56" s="88"/>
      <c r="HH56" s="88"/>
      <c r="HI56" s="88"/>
      <c r="HJ56" s="88"/>
      <c r="HK56" s="88"/>
      <c r="HL56" s="88"/>
      <c r="HM56" s="88"/>
      <c r="HN56" s="88"/>
      <c r="HO56" s="88"/>
      <c r="HP56" s="88"/>
      <c r="HQ56" s="88"/>
      <c r="HR56" s="88"/>
      <c r="HS56" s="88"/>
      <c r="HT56" s="88"/>
      <c r="HU56" s="88"/>
      <c r="HV56" s="88"/>
      <c r="HW56" s="88"/>
      <c r="HX56" s="88"/>
      <c r="HY56" s="88"/>
      <c r="HZ56" s="88"/>
      <c r="IA56" s="88"/>
      <c r="IB56" s="88"/>
      <c r="IC56" s="88"/>
      <c r="ID56" s="88"/>
      <c r="IE56" s="88"/>
      <c r="IF56" s="88"/>
      <c r="IG56" s="88"/>
      <c r="IH56" s="88"/>
      <c r="II56" s="88"/>
      <c r="IJ56" s="88"/>
      <c r="IK56" s="88"/>
      <c r="IL56" s="88"/>
      <c r="IM56" s="88"/>
      <c r="IN56" s="88"/>
      <c r="IO56" s="88"/>
      <c r="IP56" s="88"/>
      <c r="IQ56" s="88"/>
      <c r="IR56" s="88"/>
      <c r="IS56" s="88"/>
      <c r="IT56" s="88"/>
      <c r="IU56" s="88"/>
      <c r="IV56" s="88"/>
      <c r="IW56" s="88"/>
    </row>
    <row r="57" customFormat="false" ht="16.5" hidden="true" customHeight="false" outlineLevel="0" collapsed="false">
      <c r="A57" s="103"/>
      <c r="B57" s="104"/>
      <c r="C57" s="104"/>
      <c r="D57" s="66"/>
      <c r="E57" s="105"/>
      <c r="F57" s="105"/>
      <c r="G57" s="105"/>
      <c r="H57" s="66"/>
      <c r="I57" s="105"/>
      <c r="J57" s="105"/>
      <c r="K57" s="105"/>
      <c r="L57" s="66"/>
      <c r="M57" s="68"/>
      <c r="N57" s="57"/>
      <c r="O57" s="57"/>
      <c r="P57" s="57"/>
      <c r="Q57" s="105" t="n">
        <f aca="false">SUM(Q56)</f>
        <v>151273751</v>
      </c>
      <c r="R57" s="106" t="n">
        <f aca="false">SUM(R56)</f>
        <v>0</v>
      </c>
      <c r="S57" s="170"/>
      <c r="T57" s="108"/>
      <c r="U57" s="80"/>
      <c r="V57" s="80"/>
    </row>
    <row r="58" customFormat="false" ht="17.25" hidden="true" customHeight="false" outlineLevel="0" collapsed="false">
      <c r="A58" s="171"/>
      <c r="B58" s="170"/>
      <c r="C58" s="170"/>
      <c r="D58" s="172"/>
      <c r="E58" s="106"/>
      <c r="F58" s="106"/>
      <c r="G58" s="106"/>
      <c r="H58" s="172"/>
      <c r="I58" s="106"/>
      <c r="J58" s="106"/>
      <c r="K58" s="106"/>
      <c r="L58" s="172"/>
      <c r="M58" s="173"/>
      <c r="N58" s="99"/>
      <c r="O58" s="99"/>
      <c r="P58" s="99"/>
      <c r="Q58" s="170"/>
      <c r="R58" s="170"/>
      <c r="S58" s="174" t="n">
        <f aca="false">+Q57</f>
        <v>151273751</v>
      </c>
      <c r="T58" s="108"/>
      <c r="U58" s="80" t="s">
        <v>42</v>
      </c>
      <c r="V58" s="80"/>
    </row>
    <row r="59" customFormat="false" ht="17.25" hidden="true" customHeight="false" outlineLevel="0" collapsed="false">
      <c r="A59" s="171"/>
      <c r="B59" s="170"/>
      <c r="C59" s="170"/>
      <c r="D59" s="172"/>
      <c r="E59" s="106"/>
      <c r="F59" s="106"/>
      <c r="G59" s="106"/>
      <c r="H59" s="172"/>
      <c r="I59" s="106"/>
      <c r="J59" s="106"/>
      <c r="K59" s="106"/>
      <c r="L59" s="172"/>
      <c r="M59" s="173"/>
      <c r="N59" s="99"/>
      <c r="O59" s="99"/>
      <c r="P59" s="99"/>
      <c r="Q59" s="170"/>
      <c r="R59" s="170"/>
      <c r="S59" s="175"/>
      <c r="T59" s="108"/>
      <c r="U59" s="80"/>
      <c r="V59" s="80"/>
    </row>
    <row r="60" customFormat="false" ht="18.75" hidden="true" customHeight="true" outlineLevel="0" collapsed="false">
      <c r="A60" s="176" t="s">
        <v>76</v>
      </c>
      <c r="B60" s="177" t="s">
        <v>28</v>
      </c>
      <c r="C60" s="27" t="s">
        <v>27</v>
      </c>
      <c r="D60" s="178" t="n">
        <v>0</v>
      </c>
      <c r="E60" s="178" t="n">
        <v>0</v>
      </c>
      <c r="F60" s="178" t="n">
        <v>0</v>
      </c>
      <c r="G60" s="178" t="n">
        <v>0</v>
      </c>
      <c r="H60" s="28" t="n">
        <f aca="false">SUM(F60:G60)</f>
        <v>0</v>
      </c>
      <c r="I60" s="178" t="n">
        <v>0</v>
      </c>
      <c r="J60" s="178" t="n">
        <v>0</v>
      </c>
      <c r="K60" s="28" t="n">
        <f aca="false">SUM(I60:J60)</f>
        <v>0</v>
      </c>
      <c r="L60" s="28" t="n">
        <f aca="false">+K60+H60</f>
        <v>0</v>
      </c>
      <c r="M60" s="178"/>
      <c r="N60" s="179" t="n">
        <v>0</v>
      </c>
      <c r="O60" s="179" t="n">
        <v>0</v>
      </c>
      <c r="P60" s="30" t="n">
        <f aca="false">SUM(N60:O60)</f>
        <v>0</v>
      </c>
      <c r="Q60" s="178" t="n">
        <f aca="false">+L60</f>
        <v>0</v>
      </c>
      <c r="R60" s="180" t="n">
        <v>0</v>
      </c>
      <c r="S60" s="181"/>
      <c r="T60" s="32" t="s">
        <v>37</v>
      </c>
      <c r="U60" s="33"/>
      <c r="V60" s="33"/>
      <c r="W60" s="34"/>
      <c r="X60" s="34"/>
      <c r="Y60" s="34"/>
      <c r="Z60" s="34"/>
      <c r="AA60" s="34"/>
      <c r="AB60" s="34"/>
      <c r="AC60" s="34"/>
      <c r="AD60" s="34"/>
      <c r="AE60" s="34"/>
      <c r="AF60" s="34"/>
      <c r="AG60" s="34"/>
      <c r="AH60" s="34"/>
      <c r="AI60" s="34"/>
      <c r="AJ60" s="34"/>
      <c r="AK60" s="34"/>
      <c r="AL60" s="34"/>
      <c r="AM60" s="34"/>
      <c r="AN60" s="34"/>
      <c r="AO60" s="34"/>
      <c r="AP60" s="34"/>
      <c r="AQ60" s="34"/>
      <c r="AR60" s="34"/>
      <c r="AS60" s="34"/>
      <c r="AT60" s="34"/>
      <c r="AU60" s="34"/>
      <c r="AV60" s="34"/>
      <c r="AW60" s="34"/>
      <c r="AX60" s="34"/>
      <c r="AY60" s="34"/>
      <c r="AZ60" s="34"/>
      <c r="BA60" s="34"/>
      <c r="BB60" s="34"/>
      <c r="BC60" s="34"/>
      <c r="BD60" s="34"/>
      <c r="BE60" s="34"/>
      <c r="BF60" s="34"/>
      <c r="BG60" s="34"/>
      <c r="BH60" s="34"/>
      <c r="BI60" s="34"/>
      <c r="BJ60" s="34"/>
      <c r="BK60" s="34"/>
      <c r="BL60" s="34"/>
      <c r="BM60" s="34"/>
      <c r="BN60" s="34"/>
      <c r="BO60" s="34"/>
      <c r="BP60" s="34"/>
      <c r="BQ60" s="34"/>
      <c r="BR60" s="34"/>
      <c r="BS60" s="34"/>
      <c r="BT60" s="34"/>
      <c r="BU60" s="34"/>
      <c r="BV60" s="34"/>
      <c r="BW60" s="34"/>
      <c r="BX60" s="34"/>
      <c r="BY60" s="34"/>
      <c r="BZ60" s="34"/>
      <c r="CA60" s="34"/>
      <c r="CB60" s="34"/>
      <c r="CC60" s="34"/>
      <c r="CD60" s="34"/>
      <c r="CE60" s="34"/>
      <c r="CF60" s="34"/>
      <c r="CG60" s="34"/>
      <c r="CH60" s="34"/>
      <c r="CI60" s="34"/>
      <c r="CJ60" s="34"/>
      <c r="CK60" s="34"/>
      <c r="CL60" s="34"/>
      <c r="CM60" s="34"/>
      <c r="CN60" s="34"/>
      <c r="CO60" s="34"/>
      <c r="CP60" s="34"/>
      <c r="CQ60" s="34"/>
      <c r="CR60" s="34"/>
      <c r="CS60" s="34"/>
      <c r="CT60" s="34"/>
      <c r="CU60" s="34"/>
      <c r="CV60" s="34"/>
      <c r="CW60" s="34"/>
      <c r="CX60" s="34"/>
      <c r="CY60" s="34"/>
      <c r="CZ60" s="34"/>
      <c r="DA60" s="34"/>
      <c r="DB60" s="34"/>
      <c r="DC60" s="34"/>
      <c r="DD60" s="34"/>
      <c r="DE60" s="34"/>
      <c r="DF60" s="34"/>
      <c r="DG60" s="34"/>
      <c r="DH60" s="34"/>
      <c r="DI60" s="34"/>
      <c r="DJ60" s="34"/>
      <c r="DK60" s="34"/>
      <c r="DL60" s="34"/>
      <c r="DM60" s="34"/>
      <c r="DN60" s="34"/>
      <c r="DO60" s="34"/>
      <c r="DP60" s="34"/>
      <c r="DQ60" s="34"/>
      <c r="DR60" s="34"/>
      <c r="DS60" s="34"/>
      <c r="DT60" s="34"/>
      <c r="DU60" s="34"/>
      <c r="DV60" s="34"/>
      <c r="DW60" s="34"/>
      <c r="DX60" s="34"/>
      <c r="DY60" s="34"/>
      <c r="DZ60" s="34"/>
      <c r="EA60" s="34"/>
      <c r="EB60" s="34"/>
      <c r="EC60" s="34"/>
      <c r="ED60" s="34"/>
      <c r="EE60" s="34"/>
      <c r="EF60" s="34"/>
      <c r="EG60" s="34"/>
      <c r="EH60" s="34"/>
      <c r="EI60" s="34"/>
      <c r="EJ60" s="34"/>
      <c r="EK60" s="34"/>
      <c r="EL60" s="34"/>
      <c r="EM60" s="34"/>
      <c r="EN60" s="34"/>
      <c r="EO60" s="34"/>
      <c r="EP60" s="34"/>
      <c r="EQ60" s="34"/>
      <c r="ER60" s="34"/>
      <c r="ES60" s="34"/>
      <c r="ET60" s="34"/>
      <c r="EU60" s="34"/>
      <c r="EV60" s="34"/>
      <c r="EW60" s="34"/>
      <c r="EX60" s="34"/>
      <c r="EY60" s="34"/>
      <c r="EZ60" s="34"/>
      <c r="FA60" s="34"/>
      <c r="FB60" s="34"/>
      <c r="FC60" s="34"/>
      <c r="FD60" s="34"/>
      <c r="FE60" s="34"/>
      <c r="FF60" s="34"/>
      <c r="FG60" s="34"/>
      <c r="FH60" s="34"/>
      <c r="FI60" s="34"/>
      <c r="FJ60" s="34"/>
      <c r="FK60" s="34"/>
      <c r="FL60" s="34"/>
      <c r="FM60" s="34"/>
      <c r="FN60" s="34"/>
      <c r="FO60" s="34"/>
      <c r="FP60" s="34"/>
      <c r="FQ60" s="34"/>
      <c r="FR60" s="34"/>
      <c r="FS60" s="34"/>
      <c r="FT60" s="34"/>
      <c r="FU60" s="34"/>
      <c r="FV60" s="34"/>
      <c r="FW60" s="34"/>
      <c r="FX60" s="34"/>
      <c r="FY60" s="34"/>
      <c r="FZ60" s="34"/>
      <c r="GA60" s="34"/>
      <c r="GB60" s="34"/>
      <c r="GC60" s="34"/>
      <c r="GD60" s="34"/>
      <c r="GE60" s="34"/>
      <c r="GF60" s="34"/>
      <c r="GG60" s="34"/>
      <c r="GH60" s="34"/>
      <c r="GI60" s="34"/>
      <c r="GJ60" s="34"/>
      <c r="GK60" s="34"/>
      <c r="GL60" s="34"/>
      <c r="GM60" s="34"/>
      <c r="GN60" s="34"/>
      <c r="GO60" s="34"/>
      <c r="GP60" s="34"/>
      <c r="GQ60" s="34"/>
      <c r="GR60" s="34"/>
      <c r="GS60" s="34"/>
      <c r="GT60" s="34"/>
      <c r="GU60" s="34"/>
      <c r="GV60" s="34"/>
      <c r="GW60" s="34"/>
      <c r="GX60" s="34"/>
      <c r="GY60" s="34"/>
      <c r="GZ60" s="34"/>
      <c r="HA60" s="34"/>
      <c r="HB60" s="34"/>
      <c r="HC60" s="34"/>
      <c r="HD60" s="34"/>
      <c r="HE60" s="34"/>
      <c r="HF60" s="34"/>
      <c r="HG60" s="34"/>
      <c r="HH60" s="34"/>
      <c r="HI60" s="34"/>
      <c r="HJ60" s="34"/>
      <c r="HK60" s="34"/>
      <c r="HL60" s="34"/>
      <c r="HM60" s="34"/>
      <c r="HN60" s="34"/>
      <c r="HO60" s="34"/>
      <c r="HP60" s="34"/>
      <c r="HQ60" s="34"/>
      <c r="HR60" s="34"/>
      <c r="HS60" s="34"/>
      <c r="HT60" s="34"/>
      <c r="HU60" s="34"/>
      <c r="HV60" s="34"/>
      <c r="HW60" s="34"/>
      <c r="HX60" s="34"/>
      <c r="HY60" s="34"/>
      <c r="HZ60" s="34"/>
      <c r="IA60" s="34"/>
      <c r="IB60" s="34"/>
      <c r="IC60" s="34"/>
      <c r="ID60" s="34"/>
      <c r="IE60" s="34"/>
      <c r="IF60" s="34"/>
      <c r="IG60" s="34"/>
      <c r="IH60" s="34"/>
      <c r="II60" s="34"/>
      <c r="IJ60" s="34"/>
      <c r="IK60" s="34"/>
      <c r="IL60" s="34"/>
      <c r="IM60" s="34"/>
      <c r="IN60" s="34"/>
      <c r="IO60" s="34"/>
      <c r="IP60" s="34"/>
      <c r="IQ60" s="34"/>
      <c r="IR60" s="34"/>
      <c r="IS60" s="34"/>
      <c r="IT60" s="34"/>
      <c r="IU60" s="34"/>
      <c r="IV60" s="34"/>
      <c r="IW60" s="34"/>
    </row>
    <row r="61" customFormat="false" ht="16.5" hidden="true" customHeight="false" outlineLevel="0" collapsed="false">
      <c r="A61" s="182"/>
      <c r="B61" s="183"/>
      <c r="C61" s="184" t="s">
        <v>27</v>
      </c>
      <c r="D61" s="185"/>
      <c r="E61" s="185"/>
      <c r="F61" s="185"/>
      <c r="G61" s="185"/>
      <c r="H61" s="185"/>
      <c r="I61" s="185"/>
      <c r="J61" s="185"/>
      <c r="K61" s="185"/>
      <c r="L61" s="38"/>
      <c r="M61" s="41"/>
      <c r="N61" s="99"/>
      <c r="O61" s="99"/>
      <c r="P61" s="99"/>
      <c r="Q61" s="41"/>
      <c r="R61" s="185"/>
      <c r="S61" s="183"/>
      <c r="T61" s="186"/>
      <c r="U61" s="33"/>
      <c r="V61" s="33"/>
      <c r="W61" s="34"/>
      <c r="X61" s="34"/>
      <c r="Y61" s="34"/>
      <c r="Z61" s="34"/>
      <c r="AA61" s="34"/>
      <c r="AB61" s="34"/>
      <c r="AC61" s="34"/>
      <c r="AD61" s="34"/>
      <c r="AE61" s="34"/>
      <c r="AF61" s="34"/>
      <c r="AG61" s="34"/>
      <c r="AH61" s="34"/>
      <c r="AI61" s="34"/>
      <c r="AJ61" s="34"/>
      <c r="AK61" s="34"/>
      <c r="AL61" s="34"/>
      <c r="AM61" s="34"/>
      <c r="AN61" s="34"/>
      <c r="AO61" s="34"/>
      <c r="AP61" s="34"/>
      <c r="AQ61" s="34"/>
      <c r="AR61" s="34"/>
      <c r="AS61" s="34"/>
      <c r="AT61" s="34"/>
      <c r="AU61" s="34"/>
      <c r="AV61" s="34"/>
      <c r="AW61" s="34"/>
      <c r="AX61" s="34"/>
      <c r="AY61" s="34"/>
      <c r="AZ61" s="34"/>
      <c r="BA61" s="34"/>
      <c r="BB61" s="34"/>
      <c r="BC61" s="34"/>
      <c r="BD61" s="34"/>
      <c r="BE61" s="34"/>
      <c r="BF61" s="34"/>
      <c r="BG61" s="34"/>
      <c r="BH61" s="34"/>
      <c r="BI61" s="34"/>
      <c r="BJ61" s="34"/>
      <c r="BK61" s="34"/>
      <c r="BL61" s="34"/>
      <c r="BM61" s="34"/>
      <c r="BN61" s="34"/>
      <c r="BO61" s="34"/>
      <c r="BP61" s="34"/>
      <c r="BQ61" s="34"/>
      <c r="BR61" s="34"/>
      <c r="BS61" s="34"/>
      <c r="BT61" s="34"/>
      <c r="BU61" s="34"/>
      <c r="BV61" s="34"/>
      <c r="BW61" s="34"/>
      <c r="BX61" s="34"/>
      <c r="BY61" s="34"/>
      <c r="BZ61" s="34"/>
      <c r="CA61" s="34"/>
      <c r="CB61" s="34"/>
      <c r="CC61" s="34"/>
      <c r="CD61" s="34"/>
      <c r="CE61" s="34"/>
      <c r="CF61" s="34"/>
      <c r="CG61" s="34"/>
      <c r="CH61" s="34"/>
      <c r="CI61" s="34"/>
      <c r="CJ61" s="34"/>
      <c r="CK61" s="34"/>
      <c r="CL61" s="34"/>
      <c r="CM61" s="34"/>
      <c r="CN61" s="34"/>
      <c r="CO61" s="34"/>
      <c r="CP61" s="34"/>
      <c r="CQ61" s="34"/>
      <c r="CR61" s="34"/>
      <c r="CS61" s="34"/>
      <c r="CT61" s="34"/>
      <c r="CU61" s="34"/>
      <c r="CV61" s="34"/>
      <c r="CW61" s="34"/>
      <c r="CX61" s="34"/>
      <c r="CY61" s="34"/>
      <c r="CZ61" s="34"/>
      <c r="DA61" s="34"/>
      <c r="DB61" s="34"/>
      <c r="DC61" s="34"/>
      <c r="DD61" s="34"/>
      <c r="DE61" s="34"/>
      <c r="DF61" s="34"/>
      <c r="DG61" s="34"/>
      <c r="DH61" s="34"/>
      <c r="DI61" s="34"/>
      <c r="DJ61" s="34"/>
      <c r="DK61" s="34"/>
      <c r="DL61" s="34"/>
      <c r="DM61" s="34"/>
      <c r="DN61" s="34"/>
      <c r="DO61" s="34"/>
      <c r="DP61" s="34"/>
      <c r="DQ61" s="34"/>
      <c r="DR61" s="34"/>
      <c r="DS61" s="34"/>
      <c r="DT61" s="34"/>
      <c r="DU61" s="34"/>
      <c r="DV61" s="34"/>
      <c r="DW61" s="34"/>
      <c r="DX61" s="34"/>
      <c r="DY61" s="34"/>
      <c r="DZ61" s="34"/>
      <c r="EA61" s="34"/>
      <c r="EB61" s="34"/>
      <c r="EC61" s="34"/>
      <c r="ED61" s="34"/>
      <c r="EE61" s="34"/>
      <c r="EF61" s="34"/>
      <c r="EG61" s="34"/>
      <c r="EH61" s="34"/>
      <c r="EI61" s="34"/>
      <c r="EJ61" s="34"/>
      <c r="EK61" s="34"/>
      <c r="EL61" s="34"/>
      <c r="EM61" s="34"/>
      <c r="EN61" s="34"/>
      <c r="EO61" s="34"/>
      <c r="EP61" s="34"/>
      <c r="EQ61" s="34"/>
      <c r="ER61" s="34"/>
      <c r="ES61" s="34"/>
      <c r="ET61" s="34"/>
      <c r="EU61" s="34"/>
      <c r="EV61" s="34"/>
      <c r="EW61" s="34"/>
      <c r="EX61" s="34"/>
      <c r="EY61" s="34"/>
      <c r="EZ61" s="34"/>
      <c r="FA61" s="34"/>
      <c r="FB61" s="34"/>
      <c r="FC61" s="34"/>
      <c r="FD61" s="34"/>
      <c r="FE61" s="34"/>
      <c r="FF61" s="34"/>
      <c r="FG61" s="34"/>
      <c r="FH61" s="34"/>
      <c r="FI61" s="34"/>
      <c r="FJ61" s="34"/>
      <c r="FK61" s="34"/>
      <c r="FL61" s="34"/>
      <c r="FM61" s="34"/>
      <c r="FN61" s="34"/>
      <c r="FO61" s="34"/>
      <c r="FP61" s="34"/>
      <c r="FQ61" s="34"/>
      <c r="FR61" s="34"/>
      <c r="FS61" s="34"/>
      <c r="FT61" s="34"/>
      <c r="FU61" s="34"/>
      <c r="FV61" s="34"/>
      <c r="FW61" s="34"/>
      <c r="FX61" s="34"/>
      <c r="FY61" s="34"/>
      <c r="FZ61" s="34"/>
      <c r="GA61" s="34"/>
      <c r="GB61" s="34"/>
      <c r="GC61" s="34"/>
      <c r="GD61" s="34"/>
      <c r="GE61" s="34"/>
      <c r="GF61" s="34"/>
      <c r="GG61" s="34"/>
      <c r="GH61" s="34"/>
      <c r="GI61" s="34"/>
      <c r="GJ61" s="34"/>
      <c r="GK61" s="34"/>
      <c r="GL61" s="34"/>
      <c r="GM61" s="34"/>
      <c r="GN61" s="34"/>
      <c r="GO61" s="34"/>
      <c r="GP61" s="34"/>
      <c r="GQ61" s="34"/>
      <c r="GR61" s="34"/>
      <c r="GS61" s="34"/>
      <c r="GT61" s="34"/>
      <c r="GU61" s="34"/>
      <c r="GV61" s="34"/>
      <c r="GW61" s="34"/>
      <c r="GX61" s="34"/>
      <c r="GY61" s="34"/>
      <c r="GZ61" s="34"/>
      <c r="HA61" s="34"/>
      <c r="HB61" s="34"/>
      <c r="HC61" s="34"/>
      <c r="HD61" s="34"/>
      <c r="HE61" s="34"/>
      <c r="HF61" s="34"/>
      <c r="HG61" s="34"/>
      <c r="HH61" s="34"/>
      <c r="HI61" s="34"/>
      <c r="HJ61" s="34"/>
      <c r="HK61" s="34"/>
      <c r="HL61" s="34"/>
      <c r="HM61" s="34"/>
      <c r="HN61" s="34"/>
      <c r="HO61" s="34"/>
      <c r="HP61" s="34"/>
      <c r="HQ61" s="34"/>
      <c r="HR61" s="34"/>
      <c r="HS61" s="34"/>
      <c r="HT61" s="34"/>
      <c r="HU61" s="34"/>
      <c r="HV61" s="34"/>
      <c r="HW61" s="34"/>
      <c r="HX61" s="34"/>
      <c r="HY61" s="34"/>
      <c r="HZ61" s="34"/>
      <c r="IA61" s="34"/>
      <c r="IB61" s="34"/>
      <c r="IC61" s="34"/>
      <c r="ID61" s="34"/>
      <c r="IE61" s="34"/>
      <c r="IF61" s="34"/>
      <c r="IG61" s="34"/>
      <c r="IH61" s="34"/>
      <c r="II61" s="34"/>
      <c r="IJ61" s="34"/>
      <c r="IK61" s="34"/>
      <c r="IL61" s="34"/>
      <c r="IM61" s="34"/>
      <c r="IN61" s="34"/>
      <c r="IO61" s="34"/>
      <c r="IP61" s="34"/>
      <c r="IQ61" s="34"/>
      <c r="IR61" s="34"/>
      <c r="IS61" s="34"/>
      <c r="IT61" s="34"/>
      <c r="IU61" s="34"/>
      <c r="IV61" s="34"/>
      <c r="IW61" s="34"/>
    </row>
    <row r="62" customFormat="false" ht="16.5" hidden="false" customHeight="false" outlineLevel="0" collapsed="false">
      <c r="A62" s="109"/>
      <c r="B62" s="170"/>
      <c r="C62" s="170"/>
      <c r="D62" s="172"/>
      <c r="E62" s="106"/>
      <c r="F62" s="106"/>
      <c r="G62" s="106"/>
      <c r="H62" s="106"/>
      <c r="I62" s="106"/>
      <c r="J62" s="106"/>
      <c r="K62" s="106"/>
      <c r="L62" s="74"/>
      <c r="M62" s="187"/>
      <c r="N62" s="188"/>
      <c r="O62" s="188"/>
      <c r="P62" s="188"/>
      <c r="Q62" s="78"/>
      <c r="R62" s="106"/>
      <c r="S62" s="189"/>
      <c r="T62" s="108"/>
      <c r="U62" s="80"/>
      <c r="V62" s="80"/>
    </row>
    <row r="63" customFormat="false" ht="15" hidden="false" customHeight="false" outlineLevel="0" collapsed="false">
      <c r="A63" s="190"/>
      <c r="B63" s="191"/>
      <c r="C63" s="191"/>
      <c r="D63" s="192"/>
      <c r="E63" s="192"/>
      <c r="F63" s="192"/>
      <c r="G63" s="192"/>
      <c r="H63" s="192"/>
      <c r="I63" s="192"/>
      <c r="J63" s="192"/>
      <c r="K63" s="192"/>
      <c r="L63" s="152"/>
      <c r="M63" s="152"/>
      <c r="N63" s="99"/>
      <c r="O63" s="99"/>
      <c r="P63" s="99"/>
      <c r="Q63" s="152"/>
      <c r="R63" s="192"/>
      <c r="S63" s="152"/>
      <c r="T63" s="193"/>
      <c r="U63" s="156"/>
      <c r="V63" s="156"/>
      <c r="W63" s="157"/>
      <c r="X63" s="157"/>
      <c r="Y63" s="157"/>
      <c r="Z63" s="157"/>
      <c r="AA63" s="157"/>
      <c r="AB63" s="157"/>
      <c r="AC63" s="157"/>
      <c r="AD63" s="157"/>
      <c r="AE63" s="157"/>
      <c r="AF63" s="157"/>
      <c r="AG63" s="157"/>
      <c r="AH63" s="157"/>
      <c r="AI63" s="157"/>
      <c r="AJ63" s="157"/>
      <c r="AK63" s="157"/>
      <c r="AL63" s="157"/>
      <c r="AM63" s="157"/>
      <c r="AN63" s="157"/>
      <c r="AO63" s="157"/>
      <c r="AP63" s="157"/>
      <c r="AQ63" s="157"/>
      <c r="AR63" s="157"/>
      <c r="AS63" s="157"/>
      <c r="AT63" s="157"/>
      <c r="AU63" s="157"/>
      <c r="AV63" s="157"/>
      <c r="AW63" s="157"/>
      <c r="AX63" s="157"/>
      <c r="AY63" s="157"/>
      <c r="AZ63" s="157"/>
      <c r="BA63" s="157"/>
      <c r="BB63" s="157"/>
      <c r="BC63" s="157"/>
      <c r="BD63" s="157"/>
      <c r="BE63" s="157"/>
      <c r="BF63" s="157"/>
      <c r="BG63" s="157"/>
      <c r="BH63" s="157"/>
      <c r="BI63" s="157"/>
      <c r="BJ63" s="157"/>
      <c r="BK63" s="157"/>
      <c r="BL63" s="157"/>
      <c r="BM63" s="157"/>
      <c r="BN63" s="157"/>
      <c r="BO63" s="157"/>
      <c r="BP63" s="157"/>
      <c r="BQ63" s="157"/>
      <c r="BR63" s="157"/>
      <c r="BS63" s="157"/>
      <c r="BT63" s="157"/>
      <c r="BU63" s="157"/>
      <c r="BV63" s="157"/>
      <c r="BW63" s="157"/>
      <c r="BX63" s="157"/>
      <c r="BY63" s="157"/>
      <c r="BZ63" s="157"/>
      <c r="CA63" s="157"/>
      <c r="CB63" s="157"/>
      <c r="CC63" s="157"/>
      <c r="CD63" s="157"/>
      <c r="CE63" s="157"/>
      <c r="CF63" s="157"/>
      <c r="CG63" s="157"/>
      <c r="CH63" s="157"/>
      <c r="CI63" s="157"/>
      <c r="CJ63" s="157"/>
      <c r="CK63" s="157"/>
      <c r="CL63" s="157"/>
      <c r="CM63" s="157"/>
      <c r="CN63" s="157"/>
      <c r="CO63" s="157"/>
      <c r="CP63" s="157"/>
      <c r="CQ63" s="157"/>
      <c r="CR63" s="157"/>
      <c r="CS63" s="157"/>
      <c r="CT63" s="157"/>
      <c r="CU63" s="157"/>
      <c r="CV63" s="157"/>
      <c r="CW63" s="157"/>
      <c r="CX63" s="157"/>
      <c r="CY63" s="157"/>
      <c r="CZ63" s="157"/>
      <c r="DA63" s="157"/>
      <c r="DB63" s="157"/>
      <c r="DC63" s="157"/>
      <c r="DD63" s="157"/>
      <c r="DE63" s="157"/>
      <c r="DF63" s="157"/>
      <c r="DG63" s="157"/>
      <c r="DH63" s="157"/>
      <c r="DI63" s="157"/>
      <c r="DJ63" s="157"/>
      <c r="DK63" s="157"/>
      <c r="DL63" s="157"/>
      <c r="DM63" s="157"/>
      <c r="DN63" s="157"/>
      <c r="DO63" s="157"/>
      <c r="DP63" s="157"/>
      <c r="DQ63" s="157"/>
      <c r="DR63" s="157"/>
      <c r="DS63" s="157"/>
      <c r="DT63" s="157"/>
      <c r="DU63" s="157"/>
      <c r="DV63" s="157"/>
      <c r="DW63" s="157"/>
      <c r="DX63" s="157"/>
      <c r="DY63" s="157"/>
      <c r="DZ63" s="157"/>
      <c r="EA63" s="157"/>
      <c r="EB63" s="157"/>
      <c r="EC63" s="157"/>
      <c r="ED63" s="157"/>
      <c r="EE63" s="157"/>
      <c r="EF63" s="157"/>
      <c r="EG63" s="157"/>
      <c r="EH63" s="157"/>
      <c r="EI63" s="157"/>
      <c r="EJ63" s="157"/>
      <c r="EK63" s="157"/>
      <c r="EL63" s="157"/>
      <c r="EM63" s="157"/>
      <c r="EN63" s="157"/>
      <c r="EO63" s="157"/>
      <c r="EP63" s="157"/>
      <c r="EQ63" s="157"/>
      <c r="ER63" s="157"/>
      <c r="ES63" s="157"/>
      <c r="ET63" s="157"/>
      <c r="EU63" s="157"/>
      <c r="EV63" s="157"/>
      <c r="EW63" s="157"/>
      <c r="EX63" s="157"/>
      <c r="EY63" s="157"/>
      <c r="EZ63" s="157"/>
      <c r="FA63" s="157"/>
      <c r="FB63" s="157"/>
      <c r="FC63" s="157"/>
      <c r="FD63" s="157"/>
      <c r="FE63" s="157"/>
      <c r="FF63" s="157"/>
      <c r="FG63" s="157"/>
      <c r="FH63" s="157"/>
      <c r="FI63" s="157"/>
      <c r="FJ63" s="157"/>
      <c r="FK63" s="157"/>
      <c r="FL63" s="157"/>
      <c r="FM63" s="157"/>
      <c r="FN63" s="157"/>
      <c r="FO63" s="157"/>
      <c r="FP63" s="157"/>
      <c r="FQ63" s="157"/>
      <c r="FR63" s="157"/>
      <c r="FS63" s="157"/>
      <c r="FT63" s="157"/>
      <c r="FU63" s="157"/>
      <c r="FV63" s="157"/>
      <c r="FW63" s="157"/>
      <c r="FX63" s="157"/>
      <c r="FY63" s="157"/>
      <c r="FZ63" s="157"/>
      <c r="GA63" s="157"/>
      <c r="GB63" s="157"/>
      <c r="GC63" s="157"/>
      <c r="GD63" s="157"/>
      <c r="GE63" s="157"/>
      <c r="GF63" s="157"/>
      <c r="GG63" s="157"/>
      <c r="GH63" s="157"/>
      <c r="GI63" s="157"/>
      <c r="GJ63" s="157"/>
      <c r="GK63" s="157"/>
      <c r="GL63" s="157"/>
      <c r="GM63" s="157"/>
      <c r="GN63" s="157"/>
      <c r="GO63" s="157"/>
      <c r="GP63" s="157"/>
      <c r="GQ63" s="157"/>
      <c r="GR63" s="157"/>
      <c r="GS63" s="157"/>
      <c r="GT63" s="157"/>
      <c r="GU63" s="157"/>
      <c r="GV63" s="157"/>
      <c r="GW63" s="157"/>
      <c r="GX63" s="157"/>
      <c r="GY63" s="157"/>
      <c r="GZ63" s="157"/>
      <c r="HA63" s="157"/>
      <c r="HB63" s="157"/>
      <c r="HC63" s="157"/>
      <c r="HD63" s="157"/>
      <c r="HE63" s="157"/>
      <c r="HF63" s="157"/>
      <c r="HG63" s="157"/>
      <c r="HH63" s="157"/>
      <c r="HI63" s="157"/>
      <c r="HJ63" s="157"/>
      <c r="HK63" s="157"/>
      <c r="HL63" s="157"/>
      <c r="HM63" s="157"/>
      <c r="HN63" s="157"/>
      <c r="HO63" s="157"/>
      <c r="HP63" s="157"/>
      <c r="HQ63" s="157"/>
      <c r="HR63" s="157"/>
      <c r="HS63" s="157"/>
      <c r="HT63" s="157"/>
      <c r="HU63" s="157"/>
      <c r="HV63" s="157"/>
      <c r="HW63" s="157"/>
      <c r="HX63" s="157"/>
      <c r="HY63" s="157"/>
      <c r="HZ63" s="157"/>
      <c r="IA63" s="157"/>
      <c r="IB63" s="157"/>
      <c r="IC63" s="157"/>
      <c r="ID63" s="157"/>
      <c r="IE63" s="157"/>
      <c r="IF63" s="157"/>
      <c r="IG63" s="157"/>
      <c r="IH63" s="157"/>
      <c r="II63" s="157"/>
      <c r="IJ63" s="157"/>
      <c r="IK63" s="157"/>
      <c r="IL63" s="157"/>
      <c r="IM63" s="157"/>
      <c r="IN63" s="157"/>
      <c r="IO63" s="157"/>
      <c r="IP63" s="157"/>
      <c r="IQ63" s="157"/>
      <c r="IR63" s="157"/>
      <c r="IS63" s="157"/>
      <c r="IT63" s="157"/>
      <c r="IU63" s="157"/>
      <c r="IV63" s="157"/>
      <c r="IW63" s="157"/>
    </row>
    <row r="64" customFormat="false" ht="15.75" hidden="true" customHeight="false" outlineLevel="0" collapsed="false">
      <c r="A64" s="194"/>
      <c r="B64" s="195"/>
      <c r="C64" s="195"/>
      <c r="D64" s="152"/>
      <c r="E64" s="152"/>
      <c r="F64" s="152"/>
      <c r="G64" s="152"/>
      <c r="H64" s="152"/>
      <c r="I64" s="152"/>
      <c r="J64" s="152"/>
      <c r="K64" s="152"/>
      <c r="L64" s="152"/>
      <c r="M64" s="152"/>
      <c r="N64" s="99"/>
      <c r="O64" s="99"/>
      <c r="P64" s="99"/>
      <c r="Q64" s="196" t="n">
        <f aca="false">+Q15+Q48+Q57</f>
        <v>981779247.188043</v>
      </c>
      <c r="R64" s="196" t="n">
        <f aca="false">+R15+R48+R57</f>
        <v>-249407365.36</v>
      </c>
      <c r="S64" s="152"/>
      <c r="T64" s="154"/>
      <c r="U64" s="157"/>
      <c r="V64" s="156"/>
      <c r="W64" s="157"/>
      <c r="X64" s="157"/>
      <c r="Y64" s="157"/>
      <c r="Z64" s="157"/>
      <c r="AA64" s="157"/>
      <c r="AB64" s="157"/>
      <c r="AC64" s="157"/>
      <c r="AD64" s="157"/>
      <c r="AE64" s="157"/>
      <c r="AF64" s="157"/>
      <c r="AG64" s="157"/>
      <c r="AH64" s="157"/>
      <c r="AI64" s="157"/>
      <c r="AJ64" s="157"/>
      <c r="AK64" s="157"/>
      <c r="AL64" s="157"/>
      <c r="AM64" s="157"/>
      <c r="AN64" s="157"/>
      <c r="AO64" s="157"/>
      <c r="AP64" s="157"/>
      <c r="AQ64" s="157"/>
      <c r="AR64" s="157"/>
      <c r="AS64" s="157"/>
      <c r="AT64" s="157"/>
      <c r="AU64" s="157"/>
      <c r="AV64" s="157"/>
      <c r="AW64" s="157"/>
      <c r="AX64" s="157"/>
      <c r="AY64" s="157"/>
      <c r="AZ64" s="157"/>
      <c r="BA64" s="157"/>
      <c r="BB64" s="157"/>
      <c r="BC64" s="157"/>
      <c r="BD64" s="157"/>
      <c r="BE64" s="157"/>
      <c r="BF64" s="157"/>
      <c r="BG64" s="157"/>
      <c r="BH64" s="157"/>
      <c r="BI64" s="157"/>
      <c r="BJ64" s="157"/>
      <c r="BK64" s="157"/>
      <c r="BL64" s="157"/>
      <c r="BM64" s="157"/>
      <c r="BN64" s="157"/>
      <c r="BO64" s="157"/>
      <c r="BP64" s="157"/>
      <c r="BQ64" s="157"/>
      <c r="BR64" s="157"/>
      <c r="BS64" s="157"/>
      <c r="BT64" s="157"/>
      <c r="BU64" s="157"/>
      <c r="BV64" s="157"/>
      <c r="BW64" s="157"/>
      <c r="BX64" s="157"/>
      <c r="BY64" s="157"/>
      <c r="BZ64" s="157"/>
      <c r="CA64" s="157"/>
      <c r="CB64" s="157"/>
      <c r="CC64" s="157"/>
      <c r="CD64" s="157"/>
      <c r="CE64" s="157"/>
      <c r="CF64" s="157"/>
      <c r="CG64" s="157"/>
      <c r="CH64" s="157"/>
      <c r="CI64" s="157"/>
      <c r="CJ64" s="157"/>
      <c r="CK64" s="157"/>
      <c r="CL64" s="157"/>
      <c r="CM64" s="157"/>
      <c r="CN64" s="157"/>
      <c r="CO64" s="157"/>
      <c r="CP64" s="157"/>
      <c r="CQ64" s="157"/>
      <c r="CR64" s="157"/>
      <c r="CS64" s="157"/>
      <c r="CT64" s="157"/>
      <c r="CU64" s="157"/>
      <c r="CV64" s="157"/>
      <c r="CW64" s="157"/>
      <c r="CX64" s="157"/>
      <c r="CY64" s="157"/>
      <c r="CZ64" s="157"/>
      <c r="DA64" s="157"/>
      <c r="DB64" s="157"/>
      <c r="DC64" s="157"/>
      <c r="DD64" s="157"/>
      <c r="DE64" s="157"/>
      <c r="DF64" s="157"/>
      <c r="DG64" s="157"/>
      <c r="DH64" s="157"/>
      <c r="DI64" s="157"/>
      <c r="DJ64" s="157"/>
      <c r="DK64" s="157"/>
      <c r="DL64" s="157"/>
      <c r="DM64" s="157"/>
      <c r="DN64" s="157"/>
      <c r="DO64" s="157"/>
      <c r="DP64" s="157"/>
      <c r="DQ64" s="157"/>
      <c r="DR64" s="157"/>
      <c r="DS64" s="157"/>
      <c r="DT64" s="157"/>
      <c r="DU64" s="157"/>
      <c r="DV64" s="157"/>
      <c r="DW64" s="157"/>
      <c r="DX64" s="157"/>
      <c r="DY64" s="157"/>
      <c r="DZ64" s="157"/>
      <c r="EA64" s="157"/>
      <c r="EB64" s="157"/>
      <c r="EC64" s="157"/>
      <c r="ED64" s="157"/>
      <c r="EE64" s="157"/>
      <c r="EF64" s="157"/>
      <c r="EG64" s="157"/>
      <c r="EH64" s="157"/>
      <c r="EI64" s="157"/>
      <c r="EJ64" s="157"/>
      <c r="EK64" s="157"/>
      <c r="EL64" s="157"/>
      <c r="EM64" s="157"/>
      <c r="EN64" s="157"/>
      <c r="EO64" s="157"/>
      <c r="EP64" s="157"/>
      <c r="EQ64" s="157"/>
      <c r="ER64" s="157"/>
      <c r="ES64" s="157"/>
      <c r="ET64" s="157"/>
      <c r="EU64" s="157"/>
      <c r="EV64" s="157"/>
      <c r="EW64" s="157"/>
      <c r="EX64" s="157"/>
      <c r="EY64" s="157"/>
      <c r="EZ64" s="157"/>
      <c r="FA64" s="157"/>
      <c r="FB64" s="157"/>
      <c r="FC64" s="157"/>
      <c r="FD64" s="157"/>
      <c r="FE64" s="157"/>
      <c r="FF64" s="157"/>
      <c r="FG64" s="157"/>
      <c r="FH64" s="157"/>
      <c r="FI64" s="157"/>
      <c r="FJ64" s="157"/>
      <c r="FK64" s="157"/>
      <c r="FL64" s="157"/>
      <c r="FM64" s="157"/>
      <c r="FN64" s="157"/>
      <c r="FO64" s="157"/>
      <c r="FP64" s="157"/>
      <c r="FQ64" s="157"/>
      <c r="FR64" s="157"/>
      <c r="FS64" s="157"/>
      <c r="FT64" s="157"/>
      <c r="FU64" s="157"/>
      <c r="FV64" s="157"/>
      <c r="FW64" s="157"/>
      <c r="FX64" s="157"/>
      <c r="FY64" s="157"/>
      <c r="FZ64" s="157"/>
      <c r="GA64" s="157"/>
      <c r="GB64" s="157"/>
      <c r="GC64" s="157"/>
      <c r="GD64" s="157"/>
      <c r="GE64" s="157"/>
      <c r="GF64" s="157"/>
      <c r="GG64" s="157"/>
      <c r="GH64" s="157"/>
      <c r="GI64" s="157"/>
      <c r="GJ64" s="157"/>
      <c r="GK64" s="157"/>
      <c r="GL64" s="157"/>
      <c r="GM64" s="157"/>
      <c r="GN64" s="157"/>
      <c r="GO64" s="157"/>
      <c r="GP64" s="157"/>
      <c r="GQ64" s="157"/>
      <c r="GR64" s="157"/>
      <c r="GS64" s="157"/>
      <c r="GT64" s="157"/>
      <c r="GU64" s="157"/>
      <c r="GV64" s="157"/>
      <c r="GW64" s="157"/>
      <c r="GX64" s="157"/>
      <c r="GY64" s="157"/>
      <c r="GZ64" s="157"/>
      <c r="HA64" s="157"/>
      <c r="HB64" s="157"/>
      <c r="HC64" s="157"/>
      <c r="HD64" s="157"/>
      <c r="HE64" s="157"/>
      <c r="HF64" s="157"/>
      <c r="HG64" s="157"/>
      <c r="HH64" s="157"/>
      <c r="HI64" s="157"/>
      <c r="HJ64" s="157"/>
      <c r="HK64" s="157"/>
      <c r="HL64" s="157"/>
      <c r="HM64" s="157"/>
      <c r="HN64" s="157"/>
      <c r="HO64" s="157"/>
      <c r="HP64" s="157"/>
      <c r="HQ64" s="157"/>
      <c r="HR64" s="157"/>
      <c r="HS64" s="157"/>
      <c r="HT64" s="157"/>
      <c r="HU64" s="157"/>
      <c r="HV64" s="157"/>
      <c r="HW64" s="157"/>
      <c r="HX64" s="157"/>
      <c r="HY64" s="157"/>
      <c r="HZ64" s="157"/>
      <c r="IA64" s="157"/>
      <c r="IB64" s="157"/>
      <c r="IC64" s="157"/>
      <c r="ID64" s="157"/>
      <c r="IE64" s="157"/>
      <c r="IF64" s="157"/>
      <c r="IG64" s="157"/>
      <c r="IH64" s="157"/>
      <c r="II64" s="157"/>
      <c r="IJ64" s="157"/>
      <c r="IK64" s="157"/>
      <c r="IL64" s="157"/>
      <c r="IM64" s="157"/>
      <c r="IN64" s="157"/>
      <c r="IO64" s="157"/>
      <c r="IP64" s="157"/>
      <c r="IQ64" s="157"/>
      <c r="IR64" s="157"/>
      <c r="IS64" s="157"/>
      <c r="IT64" s="157"/>
      <c r="IU64" s="157"/>
      <c r="IV64" s="157"/>
      <c r="IW64" s="157"/>
    </row>
    <row r="65" customFormat="false" ht="15.75" hidden="false" customHeight="false" outlineLevel="0" collapsed="false">
      <c r="A65" s="149" t="s">
        <v>77</v>
      </c>
      <c r="B65" s="195"/>
      <c r="C65" s="195"/>
      <c r="D65" s="152"/>
      <c r="E65" s="152"/>
      <c r="F65" s="152"/>
      <c r="G65" s="152"/>
      <c r="H65" s="152"/>
      <c r="I65" s="152"/>
      <c r="J65" s="152"/>
      <c r="K65" s="152"/>
      <c r="L65" s="152"/>
      <c r="M65" s="152"/>
      <c r="N65" s="99"/>
      <c r="O65" s="99"/>
      <c r="P65" s="99"/>
      <c r="Q65" s="195"/>
      <c r="R65" s="195"/>
      <c r="S65" s="153" t="n">
        <f aca="false">+S50+S58</f>
        <v>495206509.598043</v>
      </c>
      <c r="T65" s="154" t="s">
        <v>78</v>
      </c>
      <c r="U65" s="156"/>
      <c r="V65" s="156"/>
      <c r="W65" s="157"/>
      <c r="X65" s="157"/>
      <c r="Y65" s="157"/>
      <c r="Z65" s="157"/>
      <c r="AA65" s="157"/>
      <c r="AB65" s="157"/>
      <c r="AC65" s="157"/>
      <c r="AD65" s="157"/>
      <c r="AE65" s="157"/>
      <c r="AF65" s="157"/>
      <c r="AG65" s="157"/>
      <c r="AH65" s="157"/>
      <c r="AI65" s="157"/>
      <c r="AJ65" s="157"/>
      <c r="AK65" s="157"/>
      <c r="AL65" s="157"/>
      <c r="AM65" s="157"/>
      <c r="AN65" s="157"/>
      <c r="AO65" s="157"/>
      <c r="AP65" s="157"/>
      <c r="AQ65" s="157"/>
      <c r="AR65" s="157"/>
      <c r="AS65" s="157"/>
      <c r="AT65" s="157"/>
      <c r="AU65" s="157"/>
      <c r="AV65" s="157"/>
      <c r="AW65" s="157"/>
      <c r="AX65" s="157"/>
      <c r="AY65" s="157"/>
      <c r="AZ65" s="157"/>
      <c r="BA65" s="157"/>
      <c r="BB65" s="157"/>
      <c r="BC65" s="157"/>
      <c r="BD65" s="157"/>
      <c r="BE65" s="157"/>
      <c r="BF65" s="157"/>
      <c r="BG65" s="157"/>
      <c r="BH65" s="157"/>
      <c r="BI65" s="157"/>
      <c r="BJ65" s="157"/>
      <c r="BK65" s="157"/>
      <c r="BL65" s="157"/>
      <c r="BM65" s="157"/>
      <c r="BN65" s="157"/>
      <c r="BO65" s="157"/>
      <c r="BP65" s="157"/>
      <c r="BQ65" s="157"/>
      <c r="BR65" s="157"/>
      <c r="BS65" s="157"/>
      <c r="BT65" s="157"/>
      <c r="BU65" s="157"/>
      <c r="BV65" s="157"/>
      <c r="BW65" s="157"/>
      <c r="BX65" s="157"/>
      <c r="BY65" s="157"/>
      <c r="BZ65" s="157"/>
      <c r="CA65" s="157"/>
      <c r="CB65" s="157"/>
      <c r="CC65" s="157"/>
      <c r="CD65" s="157"/>
      <c r="CE65" s="157"/>
      <c r="CF65" s="157"/>
      <c r="CG65" s="157"/>
      <c r="CH65" s="157"/>
      <c r="CI65" s="157"/>
      <c r="CJ65" s="157"/>
      <c r="CK65" s="157"/>
      <c r="CL65" s="157"/>
      <c r="CM65" s="157"/>
      <c r="CN65" s="157"/>
      <c r="CO65" s="157"/>
      <c r="CP65" s="157"/>
      <c r="CQ65" s="157"/>
      <c r="CR65" s="157"/>
      <c r="CS65" s="157"/>
      <c r="CT65" s="157"/>
      <c r="CU65" s="157"/>
      <c r="CV65" s="157"/>
      <c r="CW65" s="157"/>
      <c r="CX65" s="157"/>
      <c r="CY65" s="157"/>
      <c r="CZ65" s="157"/>
      <c r="DA65" s="157"/>
      <c r="DB65" s="157"/>
      <c r="DC65" s="157"/>
      <c r="DD65" s="157"/>
      <c r="DE65" s="157"/>
      <c r="DF65" s="157"/>
      <c r="DG65" s="157"/>
      <c r="DH65" s="157"/>
      <c r="DI65" s="157"/>
      <c r="DJ65" s="157"/>
      <c r="DK65" s="157"/>
      <c r="DL65" s="157"/>
      <c r="DM65" s="157"/>
      <c r="DN65" s="157"/>
      <c r="DO65" s="157"/>
      <c r="DP65" s="157"/>
      <c r="DQ65" s="157"/>
      <c r="DR65" s="157"/>
      <c r="DS65" s="157"/>
      <c r="DT65" s="157"/>
      <c r="DU65" s="157"/>
      <c r="DV65" s="157"/>
      <c r="DW65" s="157"/>
      <c r="DX65" s="157"/>
      <c r="DY65" s="157"/>
      <c r="DZ65" s="157"/>
      <c r="EA65" s="157"/>
      <c r="EB65" s="157"/>
      <c r="EC65" s="157"/>
      <c r="ED65" s="157"/>
      <c r="EE65" s="157"/>
      <c r="EF65" s="157"/>
      <c r="EG65" s="157"/>
      <c r="EH65" s="157"/>
      <c r="EI65" s="157"/>
      <c r="EJ65" s="157"/>
      <c r="EK65" s="157"/>
      <c r="EL65" s="157"/>
      <c r="EM65" s="157"/>
      <c r="EN65" s="157"/>
      <c r="EO65" s="157"/>
      <c r="EP65" s="157"/>
      <c r="EQ65" s="157"/>
      <c r="ER65" s="157"/>
      <c r="ES65" s="157"/>
      <c r="ET65" s="157"/>
      <c r="EU65" s="157"/>
      <c r="EV65" s="157"/>
      <c r="EW65" s="157"/>
      <c r="EX65" s="157"/>
      <c r="EY65" s="157"/>
      <c r="EZ65" s="157"/>
      <c r="FA65" s="157"/>
      <c r="FB65" s="157"/>
      <c r="FC65" s="157"/>
      <c r="FD65" s="157"/>
      <c r="FE65" s="157"/>
      <c r="FF65" s="157"/>
      <c r="FG65" s="157"/>
      <c r="FH65" s="157"/>
      <c r="FI65" s="157"/>
      <c r="FJ65" s="157"/>
      <c r="FK65" s="157"/>
      <c r="FL65" s="157"/>
      <c r="FM65" s="157"/>
      <c r="FN65" s="157"/>
      <c r="FO65" s="157"/>
      <c r="FP65" s="157"/>
      <c r="FQ65" s="157"/>
      <c r="FR65" s="157"/>
      <c r="FS65" s="157"/>
      <c r="FT65" s="157"/>
      <c r="FU65" s="157"/>
      <c r="FV65" s="157"/>
      <c r="FW65" s="157"/>
      <c r="FX65" s="157"/>
      <c r="FY65" s="157"/>
      <c r="FZ65" s="157"/>
      <c r="GA65" s="157"/>
      <c r="GB65" s="157"/>
      <c r="GC65" s="157"/>
      <c r="GD65" s="157"/>
      <c r="GE65" s="157"/>
      <c r="GF65" s="157"/>
      <c r="GG65" s="157"/>
      <c r="GH65" s="157"/>
      <c r="GI65" s="157"/>
      <c r="GJ65" s="157"/>
      <c r="GK65" s="157"/>
      <c r="GL65" s="157"/>
      <c r="GM65" s="157"/>
      <c r="GN65" s="157"/>
      <c r="GO65" s="157"/>
      <c r="GP65" s="157"/>
      <c r="GQ65" s="157"/>
      <c r="GR65" s="157"/>
      <c r="GS65" s="157"/>
      <c r="GT65" s="157"/>
      <c r="GU65" s="157"/>
      <c r="GV65" s="157"/>
      <c r="GW65" s="157"/>
      <c r="GX65" s="157"/>
      <c r="GY65" s="157"/>
      <c r="GZ65" s="157"/>
      <c r="HA65" s="157"/>
      <c r="HB65" s="157"/>
      <c r="HC65" s="157"/>
      <c r="HD65" s="157"/>
      <c r="HE65" s="157"/>
      <c r="HF65" s="157"/>
      <c r="HG65" s="157"/>
      <c r="HH65" s="157"/>
      <c r="HI65" s="157"/>
      <c r="HJ65" s="157"/>
      <c r="HK65" s="157"/>
      <c r="HL65" s="157"/>
      <c r="HM65" s="157"/>
      <c r="HN65" s="157"/>
      <c r="HO65" s="157"/>
      <c r="HP65" s="157"/>
      <c r="HQ65" s="157"/>
      <c r="HR65" s="157"/>
      <c r="HS65" s="157"/>
      <c r="HT65" s="157"/>
      <c r="HU65" s="157"/>
      <c r="HV65" s="157"/>
      <c r="HW65" s="157"/>
      <c r="HX65" s="157"/>
      <c r="HY65" s="157"/>
      <c r="HZ65" s="157"/>
      <c r="IA65" s="157"/>
      <c r="IB65" s="157"/>
      <c r="IC65" s="157"/>
      <c r="ID65" s="157"/>
      <c r="IE65" s="157"/>
      <c r="IF65" s="157"/>
      <c r="IG65" s="157"/>
      <c r="IH65" s="157"/>
      <c r="II65" s="157"/>
      <c r="IJ65" s="157"/>
      <c r="IK65" s="157"/>
      <c r="IL65" s="157"/>
      <c r="IM65" s="157"/>
      <c r="IN65" s="157"/>
      <c r="IO65" s="157"/>
      <c r="IP65" s="157"/>
      <c r="IQ65" s="157"/>
      <c r="IR65" s="157"/>
      <c r="IS65" s="157"/>
      <c r="IT65" s="157"/>
      <c r="IU65" s="157"/>
      <c r="IV65" s="157"/>
      <c r="IW65" s="157"/>
    </row>
    <row r="66" customFormat="false" ht="15.75" hidden="false" customHeight="false" outlineLevel="0" collapsed="false">
      <c r="A66" s="149" t="s">
        <v>67</v>
      </c>
      <c r="B66" s="195"/>
      <c r="C66" s="195"/>
      <c r="D66" s="152"/>
      <c r="E66" s="152"/>
      <c r="F66" s="152"/>
      <c r="G66" s="152"/>
      <c r="H66" s="152"/>
      <c r="I66" s="152"/>
      <c r="J66" s="152"/>
      <c r="K66" s="152"/>
      <c r="L66" s="152"/>
      <c r="M66" s="152"/>
      <c r="N66" s="99"/>
      <c r="O66" s="99"/>
      <c r="P66" s="99"/>
      <c r="Q66" s="195"/>
      <c r="R66" s="195"/>
      <c r="S66" s="158" t="n">
        <f aca="false">+S51</f>
        <v>-64138677.36</v>
      </c>
      <c r="T66" s="154"/>
      <c r="U66" s="156"/>
      <c r="V66" s="156"/>
      <c r="W66" s="157"/>
      <c r="X66" s="157"/>
      <c r="Y66" s="157"/>
      <c r="Z66" s="157"/>
      <c r="AA66" s="157"/>
      <c r="AB66" s="157"/>
      <c r="AC66" s="157"/>
      <c r="AD66" s="157"/>
      <c r="AE66" s="157"/>
      <c r="AF66" s="157"/>
      <c r="AG66" s="157"/>
      <c r="AH66" s="157"/>
      <c r="AI66" s="157"/>
      <c r="AJ66" s="157"/>
      <c r="AK66" s="157"/>
      <c r="AL66" s="157"/>
      <c r="AM66" s="157"/>
      <c r="AN66" s="157"/>
      <c r="AO66" s="157"/>
      <c r="AP66" s="157"/>
      <c r="AQ66" s="157"/>
      <c r="AR66" s="157"/>
      <c r="AS66" s="157"/>
      <c r="AT66" s="157"/>
      <c r="AU66" s="157"/>
      <c r="AV66" s="157"/>
      <c r="AW66" s="157"/>
      <c r="AX66" s="157"/>
      <c r="AY66" s="157"/>
      <c r="AZ66" s="157"/>
      <c r="BA66" s="157"/>
      <c r="BB66" s="157"/>
      <c r="BC66" s="157"/>
      <c r="BD66" s="157"/>
      <c r="BE66" s="157"/>
      <c r="BF66" s="157"/>
      <c r="BG66" s="157"/>
      <c r="BH66" s="157"/>
      <c r="BI66" s="157"/>
      <c r="BJ66" s="157"/>
      <c r="BK66" s="157"/>
      <c r="BL66" s="157"/>
      <c r="BM66" s="157"/>
      <c r="BN66" s="157"/>
      <c r="BO66" s="157"/>
      <c r="BP66" s="157"/>
      <c r="BQ66" s="157"/>
      <c r="BR66" s="157"/>
      <c r="BS66" s="157"/>
      <c r="BT66" s="157"/>
      <c r="BU66" s="157"/>
      <c r="BV66" s="157"/>
      <c r="BW66" s="157"/>
      <c r="BX66" s="157"/>
      <c r="BY66" s="157"/>
      <c r="BZ66" s="157"/>
      <c r="CA66" s="157"/>
      <c r="CB66" s="157"/>
      <c r="CC66" s="157"/>
      <c r="CD66" s="157"/>
      <c r="CE66" s="157"/>
      <c r="CF66" s="157"/>
      <c r="CG66" s="157"/>
      <c r="CH66" s="157"/>
      <c r="CI66" s="157"/>
      <c r="CJ66" s="157"/>
      <c r="CK66" s="157"/>
      <c r="CL66" s="157"/>
      <c r="CM66" s="157"/>
      <c r="CN66" s="157"/>
      <c r="CO66" s="157"/>
      <c r="CP66" s="157"/>
      <c r="CQ66" s="157"/>
      <c r="CR66" s="157"/>
      <c r="CS66" s="157"/>
      <c r="CT66" s="157"/>
      <c r="CU66" s="157"/>
      <c r="CV66" s="157"/>
      <c r="CW66" s="157"/>
      <c r="CX66" s="157"/>
      <c r="CY66" s="157"/>
      <c r="CZ66" s="157"/>
      <c r="DA66" s="157"/>
      <c r="DB66" s="157"/>
      <c r="DC66" s="157"/>
      <c r="DD66" s="157"/>
      <c r="DE66" s="157"/>
      <c r="DF66" s="157"/>
      <c r="DG66" s="157"/>
      <c r="DH66" s="157"/>
      <c r="DI66" s="157"/>
      <c r="DJ66" s="157"/>
      <c r="DK66" s="157"/>
      <c r="DL66" s="157"/>
      <c r="DM66" s="157"/>
      <c r="DN66" s="157"/>
      <c r="DO66" s="157"/>
      <c r="DP66" s="157"/>
      <c r="DQ66" s="157"/>
      <c r="DR66" s="157"/>
      <c r="DS66" s="157"/>
      <c r="DT66" s="157"/>
      <c r="DU66" s="157"/>
      <c r="DV66" s="157"/>
      <c r="DW66" s="157"/>
      <c r="DX66" s="157"/>
      <c r="DY66" s="157"/>
      <c r="DZ66" s="157"/>
      <c r="EA66" s="157"/>
      <c r="EB66" s="157"/>
      <c r="EC66" s="157"/>
      <c r="ED66" s="157"/>
      <c r="EE66" s="157"/>
      <c r="EF66" s="157"/>
      <c r="EG66" s="157"/>
      <c r="EH66" s="157"/>
      <c r="EI66" s="157"/>
      <c r="EJ66" s="157"/>
      <c r="EK66" s="157"/>
      <c r="EL66" s="157"/>
      <c r="EM66" s="157"/>
      <c r="EN66" s="157"/>
      <c r="EO66" s="157"/>
      <c r="EP66" s="157"/>
      <c r="EQ66" s="157"/>
      <c r="ER66" s="157"/>
      <c r="ES66" s="157"/>
      <c r="ET66" s="157"/>
      <c r="EU66" s="157"/>
      <c r="EV66" s="157"/>
      <c r="EW66" s="157"/>
      <c r="EX66" s="157"/>
      <c r="EY66" s="157"/>
      <c r="EZ66" s="157"/>
      <c r="FA66" s="157"/>
      <c r="FB66" s="157"/>
      <c r="FC66" s="157"/>
      <c r="FD66" s="157"/>
      <c r="FE66" s="157"/>
      <c r="FF66" s="157"/>
      <c r="FG66" s="157"/>
      <c r="FH66" s="157"/>
      <c r="FI66" s="157"/>
      <c r="FJ66" s="157"/>
      <c r="FK66" s="157"/>
      <c r="FL66" s="157"/>
      <c r="FM66" s="157"/>
      <c r="FN66" s="157"/>
      <c r="FO66" s="157"/>
      <c r="FP66" s="157"/>
      <c r="FQ66" s="157"/>
      <c r="FR66" s="157"/>
      <c r="FS66" s="157"/>
      <c r="FT66" s="157"/>
      <c r="FU66" s="157"/>
      <c r="FV66" s="157"/>
      <c r="FW66" s="157"/>
      <c r="FX66" s="157"/>
      <c r="FY66" s="157"/>
      <c r="FZ66" s="157"/>
      <c r="GA66" s="157"/>
      <c r="GB66" s="157"/>
      <c r="GC66" s="157"/>
      <c r="GD66" s="157"/>
      <c r="GE66" s="157"/>
      <c r="GF66" s="157"/>
      <c r="GG66" s="157"/>
      <c r="GH66" s="157"/>
      <c r="GI66" s="157"/>
      <c r="GJ66" s="157"/>
      <c r="GK66" s="157"/>
      <c r="GL66" s="157"/>
      <c r="GM66" s="157"/>
      <c r="GN66" s="157"/>
      <c r="GO66" s="157"/>
      <c r="GP66" s="157"/>
      <c r="GQ66" s="157"/>
      <c r="GR66" s="157"/>
      <c r="GS66" s="157"/>
      <c r="GT66" s="157"/>
      <c r="GU66" s="157"/>
      <c r="GV66" s="157"/>
      <c r="GW66" s="157"/>
      <c r="GX66" s="157"/>
      <c r="GY66" s="157"/>
      <c r="GZ66" s="157"/>
      <c r="HA66" s="157"/>
      <c r="HB66" s="157"/>
      <c r="HC66" s="157"/>
      <c r="HD66" s="157"/>
      <c r="HE66" s="157"/>
      <c r="HF66" s="157"/>
      <c r="HG66" s="157"/>
      <c r="HH66" s="157"/>
      <c r="HI66" s="157"/>
      <c r="HJ66" s="157"/>
      <c r="HK66" s="157"/>
      <c r="HL66" s="157"/>
      <c r="HM66" s="157"/>
      <c r="HN66" s="157"/>
      <c r="HO66" s="157"/>
      <c r="HP66" s="157"/>
      <c r="HQ66" s="157"/>
      <c r="HR66" s="157"/>
      <c r="HS66" s="157"/>
      <c r="HT66" s="157"/>
      <c r="HU66" s="157"/>
      <c r="HV66" s="157"/>
      <c r="HW66" s="157"/>
      <c r="HX66" s="157"/>
      <c r="HY66" s="157"/>
      <c r="HZ66" s="157"/>
      <c r="IA66" s="157"/>
      <c r="IB66" s="157"/>
      <c r="IC66" s="157"/>
      <c r="ID66" s="157"/>
      <c r="IE66" s="157"/>
      <c r="IF66" s="157"/>
      <c r="IG66" s="157"/>
      <c r="IH66" s="157"/>
      <c r="II66" s="157"/>
      <c r="IJ66" s="157"/>
      <c r="IK66" s="157"/>
      <c r="IL66" s="157"/>
      <c r="IM66" s="157"/>
      <c r="IN66" s="157"/>
      <c r="IO66" s="157"/>
      <c r="IP66" s="157"/>
      <c r="IQ66" s="157"/>
      <c r="IR66" s="157"/>
      <c r="IS66" s="157"/>
      <c r="IT66" s="157"/>
      <c r="IU66" s="157"/>
      <c r="IV66" s="157"/>
      <c r="IW66" s="157"/>
    </row>
    <row r="67" customFormat="false" ht="15.75" hidden="false" customHeight="false" outlineLevel="0" collapsed="false">
      <c r="A67" s="149" t="s">
        <v>79</v>
      </c>
      <c r="B67" s="195"/>
      <c r="C67" s="195"/>
      <c r="D67" s="152"/>
      <c r="E67" s="152"/>
      <c r="F67" s="152"/>
      <c r="G67" s="152"/>
      <c r="H67" s="152"/>
      <c r="I67" s="152"/>
      <c r="J67" s="152"/>
      <c r="K67" s="152"/>
      <c r="L67" s="152"/>
      <c r="M67" s="152"/>
      <c r="N67" s="99"/>
      <c r="O67" s="99"/>
      <c r="P67" s="99"/>
      <c r="Q67" s="195"/>
      <c r="R67" s="195"/>
      <c r="S67" s="153" t="n">
        <f aca="false">+S65+S66</f>
        <v>431067832.238043</v>
      </c>
      <c r="T67" s="154"/>
      <c r="U67" s="156"/>
      <c r="V67" s="156"/>
      <c r="W67" s="157"/>
      <c r="X67" s="157"/>
      <c r="Y67" s="157"/>
      <c r="Z67" s="157"/>
      <c r="AA67" s="157"/>
      <c r="AB67" s="157"/>
      <c r="AC67" s="157"/>
      <c r="AD67" s="157"/>
      <c r="AE67" s="157"/>
      <c r="AF67" s="157"/>
      <c r="AG67" s="157"/>
      <c r="AH67" s="157"/>
      <c r="AI67" s="157"/>
      <c r="AJ67" s="157"/>
      <c r="AK67" s="157"/>
      <c r="AL67" s="157"/>
      <c r="AM67" s="157"/>
      <c r="AN67" s="157"/>
      <c r="AO67" s="157"/>
      <c r="AP67" s="157"/>
      <c r="AQ67" s="157"/>
      <c r="AR67" s="157"/>
      <c r="AS67" s="157"/>
      <c r="AT67" s="157"/>
      <c r="AU67" s="157"/>
      <c r="AV67" s="157"/>
      <c r="AW67" s="157"/>
      <c r="AX67" s="157"/>
      <c r="AY67" s="157"/>
      <c r="AZ67" s="157"/>
      <c r="BA67" s="157"/>
      <c r="BB67" s="157"/>
      <c r="BC67" s="157"/>
      <c r="BD67" s="157"/>
      <c r="BE67" s="157"/>
      <c r="BF67" s="157"/>
      <c r="BG67" s="157"/>
      <c r="BH67" s="157"/>
      <c r="BI67" s="157"/>
      <c r="BJ67" s="157"/>
      <c r="BK67" s="157"/>
      <c r="BL67" s="157"/>
      <c r="BM67" s="157"/>
      <c r="BN67" s="157"/>
      <c r="BO67" s="157"/>
      <c r="BP67" s="157"/>
      <c r="BQ67" s="157"/>
      <c r="BR67" s="157"/>
      <c r="BS67" s="157"/>
      <c r="BT67" s="157"/>
      <c r="BU67" s="157"/>
      <c r="BV67" s="157"/>
      <c r="BW67" s="157"/>
      <c r="BX67" s="157"/>
      <c r="BY67" s="157"/>
      <c r="BZ67" s="157"/>
      <c r="CA67" s="157"/>
      <c r="CB67" s="157"/>
      <c r="CC67" s="157"/>
      <c r="CD67" s="157"/>
      <c r="CE67" s="157"/>
      <c r="CF67" s="157"/>
      <c r="CG67" s="157"/>
      <c r="CH67" s="157"/>
      <c r="CI67" s="157"/>
      <c r="CJ67" s="157"/>
      <c r="CK67" s="157"/>
      <c r="CL67" s="157"/>
      <c r="CM67" s="157"/>
      <c r="CN67" s="157"/>
      <c r="CO67" s="157"/>
      <c r="CP67" s="157"/>
      <c r="CQ67" s="157"/>
      <c r="CR67" s="157"/>
      <c r="CS67" s="157"/>
      <c r="CT67" s="157"/>
      <c r="CU67" s="157"/>
      <c r="CV67" s="157"/>
      <c r="CW67" s="157"/>
      <c r="CX67" s="157"/>
      <c r="CY67" s="157"/>
      <c r="CZ67" s="157"/>
      <c r="DA67" s="157"/>
      <c r="DB67" s="157"/>
      <c r="DC67" s="157"/>
      <c r="DD67" s="157"/>
      <c r="DE67" s="157"/>
      <c r="DF67" s="157"/>
      <c r="DG67" s="157"/>
      <c r="DH67" s="157"/>
      <c r="DI67" s="157"/>
      <c r="DJ67" s="157"/>
      <c r="DK67" s="157"/>
      <c r="DL67" s="157"/>
      <c r="DM67" s="157"/>
      <c r="DN67" s="157"/>
      <c r="DO67" s="157"/>
      <c r="DP67" s="157"/>
      <c r="DQ67" s="157"/>
      <c r="DR67" s="157"/>
      <c r="DS67" s="157"/>
      <c r="DT67" s="157"/>
      <c r="DU67" s="157"/>
      <c r="DV67" s="157"/>
      <c r="DW67" s="157"/>
      <c r="DX67" s="157"/>
      <c r="DY67" s="157"/>
      <c r="DZ67" s="157"/>
      <c r="EA67" s="157"/>
      <c r="EB67" s="157"/>
      <c r="EC67" s="157"/>
      <c r="ED67" s="157"/>
      <c r="EE67" s="157"/>
      <c r="EF67" s="157"/>
      <c r="EG67" s="157"/>
      <c r="EH67" s="157"/>
      <c r="EI67" s="157"/>
      <c r="EJ67" s="157"/>
      <c r="EK67" s="157"/>
      <c r="EL67" s="157"/>
      <c r="EM67" s="157"/>
      <c r="EN67" s="157"/>
      <c r="EO67" s="157"/>
      <c r="EP67" s="157"/>
      <c r="EQ67" s="157"/>
      <c r="ER67" s="157"/>
      <c r="ES67" s="157"/>
      <c r="ET67" s="157"/>
      <c r="EU67" s="157"/>
      <c r="EV67" s="157"/>
      <c r="EW67" s="157"/>
      <c r="EX67" s="157"/>
      <c r="EY67" s="157"/>
      <c r="EZ67" s="157"/>
      <c r="FA67" s="157"/>
      <c r="FB67" s="157"/>
      <c r="FC67" s="157"/>
      <c r="FD67" s="157"/>
      <c r="FE67" s="157"/>
      <c r="FF67" s="157"/>
      <c r="FG67" s="157"/>
      <c r="FH67" s="157"/>
      <c r="FI67" s="157"/>
      <c r="FJ67" s="157"/>
      <c r="FK67" s="157"/>
      <c r="FL67" s="157"/>
      <c r="FM67" s="157"/>
      <c r="FN67" s="157"/>
      <c r="FO67" s="157"/>
      <c r="FP67" s="157"/>
      <c r="FQ67" s="157"/>
      <c r="FR67" s="157"/>
      <c r="FS67" s="157"/>
      <c r="FT67" s="157"/>
      <c r="FU67" s="157"/>
      <c r="FV67" s="157"/>
      <c r="FW67" s="157"/>
      <c r="FX67" s="157"/>
      <c r="FY67" s="157"/>
      <c r="FZ67" s="157"/>
      <c r="GA67" s="157"/>
      <c r="GB67" s="157"/>
      <c r="GC67" s="157"/>
      <c r="GD67" s="157"/>
      <c r="GE67" s="157"/>
      <c r="GF67" s="157"/>
      <c r="GG67" s="157"/>
      <c r="GH67" s="157"/>
      <c r="GI67" s="157"/>
      <c r="GJ67" s="157"/>
      <c r="GK67" s="157"/>
      <c r="GL67" s="157"/>
      <c r="GM67" s="157"/>
      <c r="GN67" s="157"/>
      <c r="GO67" s="157"/>
      <c r="GP67" s="157"/>
      <c r="GQ67" s="157"/>
      <c r="GR67" s="157"/>
      <c r="GS67" s="157"/>
      <c r="GT67" s="157"/>
      <c r="GU67" s="157"/>
      <c r="GV67" s="157"/>
      <c r="GW67" s="157"/>
      <c r="GX67" s="157"/>
      <c r="GY67" s="157"/>
      <c r="GZ67" s="157"/>
      <c r="HA67" s="157"/>
      <c r="HB67" s="157"/>
      <c r="HC67" s="157"/>
      <c r="HD67" s="157"/>
      <c r="HE67" s="157"/>
      <c r="HF67" s="157"/>
      <c r="HG67" s="157"/>
      <c r="HH67" s="157"/>
      <c r="HI67" s="157"/>
      <c r="HJ67" s="157"/>
      <c r="HK67" s="157"/>
      <c r="HL67" s="157"/>
      <c r="HM67" s="157"/>
      <c r="HN67" s="157"/>
      <c r="HO67" s="157"/>
      <c r="HP67" s="157"/>
      <c r="HQ67" s="157"/>
      <c r="HR67" s="157"/>
      <c r="HS67" s="157"/>
      <c r="HT67" s="157"/>
      <c r="HU67" s="157"/>
      <c r="HV67" s="157"/>
      <c r="HW67" s="157"/>
      <c r="HX67" s="157"/>
      <c r="HY67" s="157"/>
      <c r="HZ67" s="157"/>
      <c r="IA67" s="157"/>
      <c r="IB67" s="157"/>
      <c r="IC67" s="157"/>
      <c r="ID67" s="157"/>
      <c r="IE67" s="157"/>
      <c r="IF67" s="157"/>
      <c r="IG67" s="157"/>
      <c r="IH67" s="157"/>
      <c r="II67" s="157"/>
      <c r="IJ67" s="157"/>
      <c r="IK67" s="157"/>
      <c r="IL67" s="157"/>
      <c r="IM67" s="157"/>
      <c r="IN67" s="157"/>
      <c r="IO67" s="157"/>
      <c r="IP67" s="157"/>
      <c r="IQ67" s="157"/>
      <c r="IR67" s="157"/>
      <c r="IS67" s="157"/>
      <c r="IT67" s="157"/>
      <c r="IU67" s="157"/>
      <c r="IV67" s="157"/>
      <c r="IW67" s="157"/>
    </row>
    <row r="68" customFormat="false" ht="15.75" hidden="false" customHeight="false" outlineLevel="0" collapsed="false">
      <c r="A68" s="149" t="s">
        <v>71</v>
      </c>
      <c r="B68" s="195"/>
      <c r="C68" s="195"/>
      <c r="D68" s="152"/>
      <c r="E68" s="152"/>
      <c r="F68" s="152"/>
      <c r="G68" s="152"/>
      <c r="H68" s="152"/>
      <c r="I68" s="152"/>
      <c r="J68" s="152"/>
      <c r="K68" s="152"/>
      <c r="L68" s="152"/>
      <c r="M68" s="152"/>
      <c r="N68" s="99"/>
      <c r="O68" s="99"/>
      <c r="P68" s="99"/>
      <c r="Q68" s="195"/>
      <c r="R68" s="195"/>
      <c r="S68" s="153" t="n">
        <f aca="false">+S53</f>
        <v>-130000000</v>
      </c>
      <c r="T68" s="154"/>
      <c r="U68" s="156"/>
      <c r="V68" s="156"/>
      <c r="W68" s="157"/>
      <c r="X68" s="157"/>
      <c r="Y68" s="157"/>
      <c r="Z68" s="157"/>
      <c r="AA68" s="157"/>
      <c r="AB68" s="157"/>
      <c r="AC68" s="157"/>
      <c r="AD68" s="157"/>
      <c r="AE68" s="157"/>
      <c r="AF68" s="157"/>
      <c r="AG68" s="157"/>
      <c r="AH68" s="157"/>
      <c r="AI68" s="157"/>
      <c r="AJ68" s="157"/>
      <c r="AK68" s="157"/>
      <c r="AL68" s="157"/>
      <c r="AM68" s="157"/>
      <c r="AN68" s="157"/>
      <c r="AO68" s="157"/>
      <c r="AP68" s="157"/>
      <c r="AQ68" s="157"/>
      <c r="AR68" s="157"/>
      <c r="AS68" s="157"/>
      <c r="AT68" s="157"/>
      <c r="AU68" s="157"/>
      <c r="AV68" s="157"/>
      <c r="AW68" s="157"/>
      <c r="AX68" s="157"/>
      <c r="AY68" s="157"/>
      <c r="AZ68" s="157"/>
      <c r="BA68" s="157"/>
      <c r="BB68" s="157"/>
      <c r="BC68" s="157"/>
      <c r="BD68" s="157"/>
      <c r="BE68" s="157"/>
      <c r="BF68" s="157"/>
      <c r="BG68" s="157"/>
      <c r="BH68" s="157"/>
      <c r="BI68" s="157"/>
      <c r="BJ68" s="157"/>
      <c r="BK68" s="157"/>
      <c r="BL68" s="157"/>
      <c r="BM68" s="157"/>
      <c r="BN68" s="157"/>
      <c r="BO68" s="157"/>
      <c r="BP68" s="157"/>
      <c r="BQ68" s="157"/>
      <c r="BR68" s="157"/>
      <c r="BS68" s="157"/>
      <c r="BT68" s="157"/>
      <c r="BU68" s="157"/>
      <c r="BV68" s="157"/>
      <c r="BW68" s="157"/>
      <c r="BX68" s="157"/>
      <c r="BY68" s="157"/>
      <c r="BZ68" s="157"/>
      <c r="CA68" s="157"/>
      <c r="CB68" s="157"/>
      <c r="CC68" s="157"/>
      <c r="CD68" s="157"/>
      <c r="CE68" s="157"/>
      <c r="CF68" s="157"/>
      <c r="CG68" s="157"/>
      <c r="CH68" s="157"/>
      <c r="CI68" s="157"/>
      <c r="CJ68" s="157"/>
      <c r="CK68" s="157"/>
      <c r="CL68" s="157"/>
      <c r="CM68" s="157"/>
      <c r="CN68" s="157"/>
      <c r="CO68" s="157"/>
      <c r="CP68" s="157"/>
      <c r="CQ68" s="157"/>
      <c r="CR68" s="157"/>
      <c r="CS68" s="157"/>
      <c r="CT68" s="157"/>
      <c r="CU68" s="157"/>
      <c r="CV68" s="157"/>
      <c r="CW68" s="157"/>
      <c r="CX68" s="157"/>
      <c r="CY68" s="157"/>
      <c r="CZ68" s="157"/>
      <c r="DA68" s="157"/>
      <c r="DB68" s="157"/>
      <c r="DC68" s="157"/>
      <c r="DD68" s="157"/>
      <c r="DE68" s="157"/>
      <c r="DF68" s="157"/>
      <c r="DG68" s="157"/>
      <c r="DH68" s="157"/>
      <c r="DI68" s="157"/>
      <c r="DJ68" s="157"/>
      <c r="DK68" s="157"/>
      <c r="DL68" s="157"/>
      <c r="DM68" s="157"/>
      <c r="DN68" s="157"/>
      <c r="DO68" s="157"/>
      <c r="DP68" s="157"/>
      <c r="DQ68" s="157"/>
      <c r="DR68" s="157"/>
      <c r="DS68" s="157"/>
      <c r="DT68" s="157"/>
      <c r="DU68" s="157"/>
      <c r="DV68" s="157"/>
      <c r="DW68" s="157"/>
      <c r="DX68" s="157"/>
      <c r="DY68" s="157"/>
      <c r="DZ68" s="157"/>
      <c r="EA68" s="157"/>
      <c r="EB68" s="157"/>
      <c r="EC68" s="157"/>
      <c r="ED68" s="157"/>
      <c r="EE68" s="157"/>
      <c r="EF68" s="157"/>
      <c r="EG68" s="157"/>
      <c r="EH68" s="157"/>
      <c r="EI68" s="157"/>
      <c r="EJ68" s="157"/>
      <c r="EK68" s="157"/>
      <c r="EL68" s="157"/>
      <c r="EM68" s="157"/>
      <c r="EN68" s="157"/>
      <c r="EO68" s="157"/>
      <c r="EP68" s="157"/>
      <c r="EQ68" s="157"/>
      <c r="ER68" s="157"/>
      <c r="ES68" s="157"/>
      <c r="ET68" s="157"/>
      <c r="EU68" s="157"/>
      <c r="EV68" s="157"/>
      <c r="EW68" s="157"/>
      <c r="EX68" s="157"/>
      <c r="EY68" s="157"/>
      <c r="EZ68" s="157"/>
      <c r="FA68" s="157"/>
      <c r="FB68" s="157"/>
      <c r="FC68" s="157"/>
      <c r="FD68" s="157"/>
      <c r="FE68" s="157"/>
      <c r="FF68" s="157"/>
      <c r="FG68" s="157"/>
      <c r="FH68" s="157"/>
      <c r="FI68" s="157"/>
      <c r="FJ68" s="157"/>
      <c r="FK68" s="157"/>
      <c r="FL68" s="157"/>
      <c r="FM68" s="157"/>
      <c r="FN68" s="157"/>
      <c r="FO68" s="157"/>
      <c r="FP68" s="157"/>
      <c r="FQ68" s="157"/>
      <c r="FR68" s="157"/>
      <c r="FS68" s="157"/>
      <c r="FT68" s="157"/>
      <c r="FU68" s="157"/>
      <c r="FV68" s="157"/>
      <c r="FW68" s="157"/>
      <c r="FX68" s="157"/>
      <c r="FY68" s="157"/>
      <c r="FZ68" s="157"/>
      <c r="GA68" s="157"/>
      <c r="GB68" s="157"/>
      <c r="GC68" s="157"/>
      <c r="GD68" s="157"/>
      <c r="GE68" s="157"/>
      <c r="GF68" s="157"/>
      <c r="GG68" s="157"/>
      <c r="GH68" s="157"/>
      <c r="GI68" s="157"/>
      <c r="GJ68" s="157"/>
      <c r="GK68" s="157"/>
      <c r="GL68" s="157"/>
      <c r="GM68" s="157"/>
      <c r="GN68" s="157"/>
      <c r="GO68" s="157"/>
      <c r="GP68" s="157"/>
      <c r="GQ68" s="157"/>
      <c r="GR68" s="157"/>
      <c r="GS68" s="157"/>
      <c r="GT68" s="157"/>
      <c r="GU68" s="157"/>
      <c r="GV68" s="157"/>
      <c r="GW68" s="157"/>
      <c r="GX68" s="157"/>
      <c r="GY68" s="157"/>
      <c r="GZ68" s="157"/>
      <c r="HA68" s="157"/>
      <c r="HB68" s="157"/>
      <c r="HC68" s="157"/>
      <c r="HD68" s="157"/>
      <c r="HE68" s="157"/>
      <c r="HF68" s="157"/>
      <c r="HG68" s="157"/>
      <c r="HH68" s="157"/>
      <c r="HI68" s="157"/>
      <c r="HJ68" s="157"/>
      <c r="HK68" s="157"/>
      <c r="HL68" s="157"/>
      <c r="HM68" s="157"/>
      <c r="HN68" s="157"/>
      <c r="HO68" s="157"/>
      <c r="HP68" s="157"/>
      <c r="HQ68" s="157"/>
      <c r="HR68" s="157"/>
      <c r="HS68" s="157"/>
      <c r="HT68" s="157"/>
      <c r="HU68" s="157"/>
      <c r="HV68" s="157"/>
      <c r="HW68" s="157"/>
      <c r="HX68" s="157"/>
      <c r="HY68" s="157"/>
      <c r="HZ68" s="157"/>
      <c r="IA68" s="157"/>
      <c r="IB68" s="157"/>
      <c r="IC68" s="157"/>
      <c r="ID68" s="157"/>
      <c r="IE68" s="157"/>
      <c r="IF68" s="157"/>
      <c r="IG68" s="157"/>
      <c r="IH68" s="157"/>
      <c r="II68" s="157"/>
      <c r="IJ68" s="157"/>
      <c r="IK68" s="157"/>
      <c r="IL68" s="157"/>
      <c r="IM68" s="157"/>
      <c r="IN68" s="157"/>
      <c r="IO68" s="157"/>
      <c r="IP68" s="157"/>
      <c r="IQ68" s="157"/>
      <c r="IR68" s="157"/>
      <c r="IS68" s="157"/>
      <c r="IT68" s="157"/>
      <c r="IU68" s="157"/>
      <c r="IV68" s="157"/>
      <c r="IW68" s="157"/>
    </row>
    <row r="69" customFormat="false" ht="16.5" hidden="false" customHeight="false" outlineLevel="0" collapsed="false">
      <c r="A69" s="149" t="s">
        <v>80</v>
      </c>
      <c r="B69" s="195"/>
      <c r="C69" s="195"/>
      <c r="D69" s="152"/>
      <c r="E69" s="152"/>
      <c r="F69" s="152"/>
      <c r="G69" s="152"/>
      <c r="H69" s="152"/>
      <c r="I69" s="152"/>
      <c r="J69" s="152"/>
      <c r="K69" s="152"/>
      <c r="L69" s="152"/>
      <c r="M69" s="152"/>
      <c r="N69" s="99"/>
      <c r="O69" s="99"/>
      <c r="P69" s="99"/>
      <c r="Q69" s="195"/>
      <c r="R69" s="195"/>
      <c r="S69" s="164" t="n">
        <f aca="false">SUM(S67:S68)</f>
        <v>301067832.238043</v>
      </c>
      <c r="T69" s="154"/>
      <c r="U69" s="156"/>
      <c r="V69" s="156"/>
      <c r="W69" s="157"/>
      <c r="X69" s="157"/>
      <c r="Y69" s="157"/>
      <c r="Z69" s="157"/>
      <c r="AA69" s="157"/>
      <c r="AB69" s="157"/>
      <c r="AC69" s="157"/>
      <c r="AD69" s="157"/>
      <c r="AE69" s="157"/>
      <c r="AF69" s="157"/>
      <c r="AG69" s="157"/>
      <c r="AH69" s="157"/>
      <c r="AI69" s="157"/>
      <c r="AJ69" s="157"/>
      <c r="AK69" s="157"/>
      <c r="AL69" s="157"/>
      <c r="AM69" s="157"/>
      <c r="AN69" s="157"/>
      <c r="AO69" s="157"/>
      <c r="AP69" s="157"/>
      <c r="AQ69" s="157"/>
      <c r="AR69" s="157"/>
      <c r="AS69" s="157"/>
      <c r="AT69" s="157"/>
      <c r="AU69" s="157"/>
      <c r="AV69" s="157"/>
      <c r="AW69" s="157"/>
      <c r="AX69" s="157"/>
      <c r="AY69" s="157"/>
      <c r="AZ69" s="157"/>
      <c r="BA69" s="157"/>
      <c r="BB69" s="157"/>
      <c r="BC69" s="157"/>
      <c r="BD69" s="157"/>
      <c r="BE69" s="157"/>
      <c r="BF69" s="157"/>
      <c r="BG69" s="157"/>
      <c r="BH69" s="157"/>
      <c r="BI69" s="157"/>
      <c r="BJ69" s="157"/>
      <c r="BK69" s="157"/>
      <c r="BL69" s="157"/>
      <c r="BM69" s="157"/>
      <c r="BN69" s="157"/>
      <c r="BO69" s="157"/>
      <c r="BP69" s="157"/>
      <c r="BQ69" s="157"/>
      <c r="BR69" s="157"/>
      <c r="BS69" s="157"/>
      <c r="BT69" s="157"/>
      <c r="BU69" s="157"/>
      <c r="BV69" s="157"/>
      <c r="BW69" s="157"/>
      <c r="BX69" s="157"/>
      <c r="BY69" s="157"/>
      <c r="BZ69" s="157"/>
      <c r="CA69" s="157"/>
      <c r="CB69" s="157"/>
      <c r="CC69" s="157"/>
      <c r="CD69" s="157"/>
      <c r="CE69" s="157"/>
      <c r="CF69" s="157"/>
      <c r="CG69" s="157"/>
      <c r="CH69" s="157"/>
      <c r="CI69" s="157"/>
      <c r="CJ69" s="157"/>
      <c r="CK69" s="157"/>
      <c r="CL69" s="157"/>
      <c r="CM69" s="157"/>
      <c r="CN69" s="157"/>
      <c r="CO69" s="157"/>
      <c r="CP69" s="157"/>
      <c r="CQ69" s="157"/>
      <c r="CR69" s="157"/>
      <c r="CS69" s="157"/>
      <c r="CT69" s="157"/>
      <c r="CU69" s="157"/>
      <c r="CV69" s="157"/>
      <c r="CW69" s="157"/>
      <c r="CX69" s="157"/>
      <c r="CY69" s="157"/>
      <c r="CZ69" s="157"/>
      <c r="DA69" s="157"/>
      <c r="DB69" s="157"/>
      <c r="DC69" s="157"/>
      <c r="DD69" s="157"/>
      <c r="DE69" s="157"/>
      <c r="DF69" s="157"/>
      <c r="DG69" s="157"/>
      <c r="DH69" s="157"/>
      <c r="DI69" s="157"/>
      <c r="DJ69" s="157"/>
      <c r="DK69" s="157"/>
      <c r="DL69" s="157"/>
      <c r="DM69" s="157"/>
      <c r="DN69" s="157"/>
      <c r="DO69" s="157"/>
      <c r="DP69" s="157"/>
      <c r="DQ69" s="157"/>
      <c r="DR69" s="157"/>
      <c r="DS69" s="157"/>
      <c r="DT69" s="157"/>
      <c r="DU69" s="157"/>
      <c r="DV69" s="157"/>
      <c r="DW69" s="157"/>
      <c r="DX69" s="157"/>
      <c r="DY69" s="157"/>
      <c r="DZ69" s="157"/>
      <c r="EA69" s="157"/>
      <c r="EB69" s="157"/>
      <c r="EC69" s="157"/>
      <c r="ED69" s="157"/>
      <c r="EE69" s="157"/>
      <c r="EF69" s="157"/>
      <c r="EG69" s="157"/>
      <c r="EH69" s="157"/>
      <c r="EI69" s="157"/>
      <c r="EJ69" s="157"/>
      <c r="EK69" s="157"/>
      <c r="EL69" s="157"/>
      <c r="EM69" s="157"/>
      <c r="EN69" s="157"/>
      <c r="EO69" s="157"/>
      <c r="EP69" s="157"/>
      <c r="EQ69" s="157"/>
      <c r="ER69" s="157"/>
      <c r="ES69" s="157"/>
      <c r="ET69" s="157"/>
      <c r="EU69" s="157"/>
      <c r="EV69" s="157"/>
      <c r="EW69" s="157"/>
      <c r="EX69" s="157"/>
      <c r="EY69" s="157"/>
      <c r="EZ69" s="157"/>
      <c r="FA69" s="157"/>
      <c r="FB69" s="157"/>
      <c r="FC69" s="157"/>
      <c r="FD69" s="157"/>
      <c r="FE69" s="157"/>
      <c r="FF69" s="157"/>
      <c r="FG69" s="157"/>
      <c r="FH69" s="157"/>
      <c r="FI69" s="157"/>
      <c r="FJ69" s="157"/>
      <c r="FK69" s="157"/>
      <c r="FL69" s="157"/>
      <c r="FM69" s="157"/>
      <c r="FN69" s="157"/>
      <c r="FO69" s="157"/>
      <c r="FP69" s="157"/>
      <c r="FQ69" s="157"/>
      <c r="FR69" s="157"/>
      <c r="FS69" s="157"/>
      <c r="FT69" s="157"/>
      <c r="FU69" s="157"/>
      <c r="FV69" s="157"/>
      <c r="FW69" s="157"/>
      <c r="FX69" s="157"/>
      <c r="FY69" s="157"/>
      <c r="FZ69" s="157"/>
      <c r="GA69" s="157"/>
      <c r="GB69" s="157"/>
      <c r="GC69" s="157"/>
      <c r="GD69" s="157"/>
      <c r="GE69" s="157"/>
      <c r="GF69" s="157"/>
      <c r="GG69" s="157"/>
      <c r="GH69" s="157"/>
      <c r="GI69" s="157"/>
      <c r="GJ69" s="157"/>
      <c r="GK69" s="157"/>
      <c r="GL69" s="157"/>
      <c r="GM69" s="157"/>
      <c r="GN69" s="157"/>
      <c r="GO69" s="157"/>
      <c r="GP69" s="157"/>
      <c r="GQ69" s="157"/>
      <c r="GR69" s="157"/>
      <c r="GS69" s="157"/>
      <c r="GT69" s="157"/>
      <c r="GU69" s="157"/>
      <c r="GV69" s="157"/>
      <c r="GW69" s="157"/>
      <c r="GX69" s="157"/>
      <c r="GY69" s="157"/>
      <c r="GZ69" s="157"/>
      <c r="HA69" s="157"/>
      <c r="HB69" s="157"/>
      <c r="HC69" s="157"/>
      <c r="HD69" s="157"/>
      <c r="HE69" s="157"/>
      <c r="HF69" s="157"/>
      <c r="HG69" s="157"/>
      <c r="HH69" s="157"/>
      <c r="HI69" s="157"/>
      <c r="HJ69" s="157"/>
      <c r="HK69" s="157"/>
      <c r="HL69" s="157"/>
      <c r="HM69" s="157"/>
      <c r="HN69" s="157"/>
      <c r="HO69" s="157"/>
      <c r="HP69" s="157"/>
      <c r="HQ69" s="157"/>
      <c r="HR69" s="157"/>
      <c r="HS69" s="157"/>
      <c r="HT69" s="157"/>
      <c r="HU69" s="157"/>
      <c r="HV69" s="157"/>
      <c r="HW69" s="157"/>
      <c r="HX69" s="157"/>
      <c r="HY69" s="157"/>
      <c r="HZ69" s="157"/>
      <c r="IA69" s="157"/>
      <c r="IB69" s="157"/>
      <c r="IC69" s="157"/>
      <c r="ID69" s="157"/>
      <c r="IE69" s="157"/>
      <c r="IF69" s="157"/>
      <c r="IG69" s="157"/>
      <c r="IH69" s="157"/>
      <c r="II69" s="157"/>
      <c r="IJ69" s="157"/>
      <c r="IK69" s="157"/>
      <c r="IL69" s="157"/>
      <c r="IM69" s="157"/>
      <c r="IN69" s="157"/>
      <c r="IO69" s="157"/>
      <c r="IP69" s="157"/>
      <c r="IQ69" s="157"/>
      <c r="IR69" s="157"/>
      <c r="IS69" s="157"/>
      <c r="IT69" s="157"/>
      <c r="IU69" s="157"/>
      <c r="IV69" s="157"/>
      <c r="IW69" s="157"/>
    </row>
    <row r="70" customFormat="false" ht="16.5" hidden="false" customHeight="false" outlineLevel="0" collapsed="false">
      <c r="A70" s="197"/>
      <c r="B70" s="198"/>
      <c r="C70" s="198"/>
      <c r="D70" s="199"/>
      <c r="E70" s="199"/>
      <c r="F70" s="199"/>
      <c r="G70" s="199"/>
      <c r="H70" s="199"/>
      <c r="I70" s="199"/>
      <c r="J70" s="199"/>
      <c r="K70" s="199"/>
      <c r="L70" s="199"/>
      <c r="M70" s="199"/>
      <c r="N70" s="188"/>
      <c r="O70" s="188"/>
      <c r="P70" s="188"/>
      <c r="Q70" s="199"/>
      <c r="R70" s="199"/>
      <c r="S70" s="199"/>
      <c r="T70" s="200"/>
      <c r="U70" s="156"/>
      <c r="V70" s="156"/>
      <c r="W70" s="157"/>
      <c r="X70" s="157"/>
      <c r="Y70" s="157"/>
      <c r="Z70" s="157"/>
      <c r="AA70" s="157"/>
      <c r="AB70" s="157"/>
      <c r="AC70" s="157"/>
      <c r="AD70" s="157"/>
      <c r="AE70" s="157"/>
      <c r="AF70" s="157"/>
      <c r="AG70" s="157"/>
      <c r="AH70" s="157"/>
      <c r="AI70" s="157"/>
      <c r="AJ70" s="157"/>
      <c r="AK70" s="157"/>
      <c r="AL70" s="157"/>
      <c r="AM70" s="157"/>
      <c r="AN70" s="157"/>
      <c r="AO70" s="157"/>
      <c r="AP70" s="157"/>
      <c r="AQ70" s="157"/>
      <c r="AR70" s="157"/>
      <c r="AS70" s="157"/>
      <c r="AT70" s="157"/>
      <c r="AU70" s="157"/>
      <c r="AV70" s="157"/>
      <c r="AW70" s="157"/>
      <c r="AX70" s="157"/>
      <c r="AY70" s="157"/>
      <c r="AZ70" s="157"/>
      <c r="BA70" s="157"/>
      <c r="BB70" s="157"/>
      <c r="BC70" s="157"/>
      <c r="BD70" s="157"/>
      <c r="BE70" s="157"/>
      <c r="BF70" s="157"/>
      <c r="BG70" s="157"/>
      <c r="BH70" s="157"/>
      <c r="BI70" s="157"/>
      <c r="BJ70" s="157"/>
      <c r="BK70" s="157"/>
      <c r="BL70" s="157"/>
      <c r="BM70" s="157"/>
      <c r="BN70" s="157"/>
      <c r="BO70" s="157"/>
      <c r="BP70" s="157"/>
      <c r="BQ70" s="157"/>
      <c r="BR70" s="157"/>
      <c r="BS70" s="157"/>
      <c r="BT70" s="157"/>
      <c r="BU70" s="157"/>
      <c r="BV70" s="157"/>
      <c r="BW70" s="157"/>
      <c r="BX70" s="157"/>
      <c r="BY70" s="157"/>
      <c r="BZ70" s="157"/>
      <c r="CA70" s="157"/>
      <c r="CB70" s="157"/>
      <c r="CC70" s="157"/>
      <c r="CD70" s="157"/>
      <c r="CE70" s="157"/>
      <c r="CF70" s="157"/>
      <c r="CG70" s="157"/>
      <c r="CH70" s="157"/>
      <c r="CI70" s="157"/>
      <c r="CJ70" s="157"/>
      <c r="CK70" s="157"/>
      <c r="CL70" s="157"/>
      <c r="CM70" s="157"/>
      <c r="CN70" s="157"/>
      <c r="CO70" s="157"/>
      <c r="CP70" s="157"/>
      <c r="CQ70" s="157"/>
      <c r="CR70" s="157"/>
      <c r="CS70" s="157"/>
      <c r="CT70" s="157"/>
      <c r="CU70" s="157"/>
      <c r="CV70" s="157"/>
      <c r="CW70" s="157"/>
      <c r="CX70" s="157"/>
      <c r="CY70" s="157"/>
      <c r="CZ70" s="157"/>
      <c r="DA70" s="157"/>
      <c r="DB70" s="157"/>
      <c r="DC70" s="157"/>
      <c r="DD70" s="157"/>
      <c r="DE70" s="157"/>
      <c r="DF70" s="157"/>
      <c r="DG70" s="157"/>
      <c r="DH70" s="157"/>
      <c r="DI70" s="157"/>
      <c r="DJ70" s="157"/>
      <c r="DK70" s="157"/>
      <c r="DL70" s="157"/>
      <c r="DM70" s="157"/>
      <c r="DN70" s="157"/>
      <c r="DO70" s="157"/>
      <c r="DP70" s="157"/>
      <c r="DQ70" s="157"/>
      <c r="DR70" s="157"/>
      <c r="DS70" s="157"/>
      <c r="DT70" s="157"/>
      <c r="DU70" s="157"/>
      <c r="DV70" s="157"/>
      <c r="DW70" s="157"/>
      <c r="DX70" s="157"/>
      <c r="DY70" s="157"/>
      <c r="DZ70" s="157"/>
      <c r="EA70" s="157"/>
      <c r="EB70" s="157"/>
      <c r="EC70" s="157"/>
      <c r="ED70" s="157"/>
      <c r="EE70" s="157"/>
      <c r="EF70" s="157"/>
      <c r="EG70" s="157"/>
      <c r="EH70" s="157"/>
      <c r="EI70" s="157"/>
      <c r="EJ70" s="157"/>
      <c r="EK70" s="157"/>
      <c r="EL70" s="157"/>
      <c r="EM70" s="157"/>
      <c r="EN70" s="157"/>
      <c r="EO70" s="157"/>
      <c r="EP70" s="157"/>
      <c r="EQ70" s="157"/>
      <c r="ER70" s="157"/>
      <c r="ES70" s="157"/>
      <c r="ET70" s="157"/>
      <c r="EU70" s="157"/>
      <c r="EV70" s="157"/>
      <c r="EW70" s="157"/>
      <c r="EX70" s="157"/>
      <c r="EY70" s="157"/>
      <c r="EZ70" s="157"/>
      <c r="FA70" s="157"/>
      <c r="FB70" s="157"/>
      <c r="FC70" s="157"/>
      <c r="FD70" s="157"/>
      <c r="FE70" s="157"/>
      <c r="FF70" s="157"/>
      <c r="FG70" s="157"/>
      <c r="FH70" s="157"/>
      <c r="FI70" s="157"/>
      <c r="FJ70" s="157"/>
      <c r="FK70" s="157"/>
      <c r="FL70" s="157"/>
      <c r="FM70" s="157"/>
      <c r="FN70" s="157"/>
      <c r="FO70" s="157"/>
      <c r="FP70" s="157"/>
      <c r="FQ70" s="157"/>
      <c r="FR70" s="157"/>
      <c r="FS70" s="157"/>
      <c r="FT70" s="157"/>
      <c r="FU70" s="157"/>
      <c r="FV70" s="157"/>
      <c r="FW70" s="157"/>
      <c r="FX70" s="157"/>
      <c r="FY70" s="157"/>
      <c r="FZ70" s="157"/>
      <c r="GA70" s="157"/>
      <c r="GB70" s="157"/>
      <c r="GC70" s="157"/>
      <c r="GD70" s="157"/>
      <c r="GE70" s="157"/>
      <c r="GF70" s="157"/>
      <c r="GG70" s="157"/>
      <c r="GH70" s="157"/>
      <c r="GI70" s="157"/>
      <c r="GJ70" s="157"/>
      <c r="GK70" s="157"/>
      <c r="GL70" s="157"/>
      <c r="GM70" s="157"/>
      <c r="GN70" s="157"/>
      <c r="GO70" s="157"/>
      <c r="GP70" s="157"/>
      <c r="GQ70" s="157"/>
      <c r="GR70" s="157"/>
      <c r="GS70" s="157"/>
      <c r="GT70" s="157"/>
      <c r="GU70" s="157"/>
      <c r="GV70" s="157"/>
      <c r="GW70" s="157"/>
      <c r="GX70" s="157"/>
      <c r="GY70" s="157"/>
      <c r="GZ70" s="157"/>
      <c r="HA70" s="157"/>
      <c r="HB70" s="157"/>
      <c r="HC70" s="157"/>
      <c r="HD70" s="157"/>
      <c r="HE70" s="157"/>
      <c r="HF70" s="157"/>
      <c r="HG70" s="157"/>
      <c r="HH70" s="157"/>
      <c r="HI70" s="157"/>
      <c r="HJ70" s="157"/>
      <c r="HK70" s="157"/>
      <c r="HL70" s="157"/>
      <c r="HM70" s="157"/>
      <c r="HN70" s="157"/>
      <c r="HO70" s="157"/>
      <c r="HP70" s="157"/>
      <c r="HQ70" s="157"/>
      <c r="HR70" s="157"/>
      <c r="HS70" s="157"/>
      <c r="HT70" s="157"/>
      <c r="HU70" s="157"/>
      <c r="HV70" s="157"/>
      <c r="HW70" s="157"/>
      <c r="HX70" s="157"/>
      <c r="HY70" s="157"/>
      <c r="HZ70" s="157"/>
      <c r="IA70" s="157"/>
      <c r="IB70" s="157"/>
      <c r="IC70" s="157"/>
      <c r="ID70" s="157"/>
      <c r="IE70" s="157"/>
      <c r="IF70" s="157"/>
      <c r="IG70" s="157"/>
      <c r="IH70" s="157"/>
      <c r="II70" s="157"/>
      <c r="IJ70" s="157"/>
      <c r="IK70" s="157"/>
      <c r="IL70" s="157"/>
      <c r="IM70" s="157"/>
      <c r="IN70" s="157"/>
      <c r="IO70" s="157"/>
      <c r="IP70" s="157"/>
      <c r="IQ70" s="157"/>
      <c r="IR70" s="157"/>
      <c r="IS70" s="157"/>
      <c r="IT70" s="157"/>
      <c r="IU70" s="157"/>
      <c r="IV70" s="157"/>
      <c r="IW70" s="157"/>
    </row>
    <row r="71" customFormat="false" ht="15.75" hidden="false" customHeight="false" outlineLevel="0" collapsed="false">
      <c r="D71" s="71"/>
      <c r="E71" s="80"/>
      <c r="F71" s="80"/>
      <c r="G71" s="80"/>
      <c r="H71" s="80"/>
      <c r="I71" s="80"/>
      <c r="J71" s="80"/>
      <c r="K71" s="80"/>
      <c r="L71" s="123"/>
      <c r="M71" s="201"/>
      <c r="N71" s="102"/>
      <c r="O71" s="102"/>
      <c r="P71" s="102"/>
      <c r="Q71" s="80"/>
      <c r="R71" s="80"/>
      <c r="S71" s="80"/>
      <c r="T71" s="80"/>
      <c r="U71" s="80"/>
      <c r="V71" s="80"/>
    </row>
    <row r="72" customFormat="false" ht="15" hidden="false" customHeight="false" outlineLevel="0" collapsed="false">
      <c r="A72" s="2"/>
      <c r="B72" s="2"/>
      <c r="C72" s="2"/>
      <c r="D72" s="71"/>
      <c r="E72" s="80"/>
      <c r="F72" s="80"/>
      <c r="G72" s="80"/>
      <c r="H72" s="80"/>
      <c r="I72" s="80"/>
      <c r="J72" s="80"/>
      <c r="K72" s="80"/>
      <c r="L72" s="80"/>
      <c r="M72" s="201"/>
      <c r="N72" s="102"/>
      <c r="O72" s="102"/>
      <c r="P72" s="102"/>
      <c r="Q72" s="80"/>
      <c r="R72" s="80"/>
      <c r="S72" s="80"/>
      <c r="T72" s="80"/>
      <c r="U72" s="80"/>
      <c r="V72" s="80"/>
    </row>
    <row r="73" customFormat="false" ht="15" hidden="false" customHeight="false" outlineLevel="0" collapsed="false">
      <c r="A73" s="2"/>
      <c r="B73" s="2"/>
      <c r="C73" s="2"/>
      <c r="D73" s="71"/>
      <c r="E73" s="80"/>
      <c r="F73" s="80"/>
      <c r="G73" s="80"/>
      <c r="H73" s="80"/>
      <c r="I73" s="80"/>
      <c r="J73" s="80"/>
      <c r="K73" s="80"/>
      <c r="L73" s="80"/>
      <c r="M73" s="201"/>
      <c r="N73" s="102"/>
      <c r="O73" s="102"/>
      <c r="P73" s="102"/>
      <c r="Q73" s="80"/>
      <c r="R73" s="80"/>
      <c r="S73" s="80"/>
      <c r="T73" s="80"/>
      <c r="U73" s="80"/>
      <c r="V73" s="80"/>
    </row>
    <row r="74" customFormat="false" ht="15" hidden="false" customHeight="false" outlineLevel="0" collapsed="false">
      <c r="A74" s="2"/>
      <c r="B74" s="2" t="n">
        <v>3806700</v>
      </c>
      <c r="C74" s="2" t="n">
        <v>-3175692</v>
      </c>
      <c r="D74" s="71" t="n">
        <v>-3175692</v>
      </c>
      <c r="E74" s="80"/>
      <c r="F74" s="80"/>
      <c r="G74" s="80"/>
      <c r="H74" s="80"/>
      <c r="I74" s="80"/>
      <c r="J74" s="80"/>
      <c r="K74" s="80"/>
      <c r="L74" s="80"/>
      <c r="M74" s="201"/>
      <c r="N74" s="102"/>
      <c r="O74" s="102"/>
      <c r="P74" s="102"/>
      <c r="Q74" s="80"/>
      <c r="R74" s="80"/>
      <c r="S74" s="80"/>
      <c r="T74" s="80"/>
      <c r="U74" s="80"/>
      <c r="V74" s="80"/>
    </row>
    <row r="75" customFormat="false" ht="15" hidden="false" customHeight="false" outlineLevel="0" collapsed="false">
      <c r="A75" s="2"/>
      <c r="B75" s="2"/>
      <c r="C75" s="2"/>
      <c r="F75" s="80"/>
      <c r="G75" s="80"/>
      <c r="H75" s="80"/>
      <c r="I75" s="80"/>
      <c r="J75" s="80"/>
      <c r="K75" s="80"/>
      <c r="L75" s="80"/>
      <c r="M75" s="201"/>
      <c r="N75" s="102"/>
      <c r="O75" s="102"/>
      <c r="P75" s="102"/>
      <c r="Q75" s="80"/>
      <c r="R75" s="80"/>
      <c r="S75" s="80"/>
      <c r="T75" s="80"/>
      <c r="U75" s="80"/>
      <c r="V75" s="80"/>
    </row>
    <row r="76" customFormat="false" ht="18.75" hidden="false" customHeight="false" outlineLevel="0" collapsed="false">
      <c r="A76" s="202"/>
      <c r="B76" s="2"/>
      <c r="C76" s="2"/>
      <c r="D76" s="71"/>
      <c r="E76" s="71"/>
      <c r="F76" s="71"/>
      <c r="G76" s="71"/>
      <c r="H76" s="71"/>
      <c r="I76" s="71"/>
      <c r="J76" s="71"/>
      <c r="K76" s="71"/>
      <c r="L76" s="71"/>
      <c r="M76" s="201"/>
      <c r="N76" s="102"/>
      <c r="O76" s="102"/>
      <c r="P76" s="102"/>
      <c r="Q76" s="71"/>
      <c r="R76" s="71"/>
      <c r="S76" s="71"/>
      <c r="T76" s="71"/>
      <c r="U76" s="71"/>
      <c r="V76" s="71"/>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2"/>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row>
    <row r="77" customFormat="false" ht="15.75" hidden="false" customHeight="false" outlineLevel="0" collapsed="false">
      <c r="D77" s="203" t="n">
        <f aca="false">+D56+SUM(D28:D45)+D26+D25+SUM(D8:D14)</f>
        <v>302232532</v>
      </c>
      <c r="E77" s="203" t="n">
        <f aca="false">+E56+SUM(E28:E45)+E26+E25+SUM(E8:E14)+E24</f>
        <v>-44987406</v>
      </c>
      <c r="F77" s="80"/>
      <c r="G77" s="80"/>
      <c r="H77" s="80"/>
      <c r="I77" s="71"/>
      <c r="J77" s="71"/>
      <c r="K77" s="80"/>
      <c r="L77" s="204" t="s">
        <v>81</v>
      </c>
      <c r="M77" s="201"/>
      <c r="N77" s="102"/>
      <c r="O77" s="102"/>
      <c r="P77" s="102"/>
      <c r="Q77" s="205" t="n">
        <f aca="false">+Q64-Q31-Q12-Q11-Q46-Q14</f>
        <v>589640557.598043</v>
      </c>
      <c r="R77" s="205" t="n">
        <f aca="false">+R64-R31-R12-R11-R46-R14</f>
        <v>-242881174.36</v>
      </c>
      <c r="S77" s="80"/>
      <c r="T77" s="80"/>
      <c r="U77" s="80"/>
      <c r="V77" s="80"/>
    </row>
    <row r="78" customFormat="false" ht="15" hidden="false" customHeight="false" outlineLevel="0" collapsed="false">
      <c r="D78" s="71"/>
      <c r="E78" s="80"/>
      <c r="F78" s="80"/>
      <c r="G78" s="80"/>
      <c r="H78" s="80"/>
      <c r="I78" s="71"/>
      <c r="J78" s="71"/>
      <c r="K78" s="80"/>
      <c r="L78" s="80"/>
      <c r="M78" s="201"/>
      <c r="N78" s="102"/>
      <c r="O78" s="102"/>
      <c r="P78" s="102"/>
      <c r="Q78" s="205"/>
      <c r="R78" s="205"/>
      <c r="S78" s="80"/>
      <c r="T78" s="80"/>
      <c r="U78" s="80"/>
      <c r="V78" s="80"/>
    </row>
    <row r="79" customFormat="false" ht="15" hidden="false" customHeight="false" outlineLevel="0" collapsed="false">
      <c r="D79" s="71"/>
      <c r="E79" s="80"/>
      <c r="F79" s="80"/>
      <c r="G79" s="80"/>
      <c r="H79" s="80"/>
      <c r="I79" s="71"/>
      <c r="J79" s="71"/>
      <c r="K79" s="80"/>
      <c r="L79" s="80"/>
      <c r="M79" s="201"/>
      <c r="N79" s="102"/>
      <c r="O79" s="102"/>
      <c r="P79" s="102"/>
      <c r="Q79" s="80"/>
      <c r="R79" s="80"/>
      <c r="S79" s="80"/>
      <c r="T79" s="80"/>
      <c r="U79" s="80"/>
      <c r="V79" s="80"/>
    </row>
    <row r="80" customFormat="false" ht="15" hidden="false" customHeight="false" outlineLevel="0" collapsed="false">
      <c r="D80" s="71"/>
      <c r="E80" s="80"/>
      <c r="F80" s="80"/>
      <c r="G80" s="80"/>
      <c r="H80" s="80"/>
      <c r="I80" s="71"/>
      <c r="J80" s="71"/>
      <c r="K80" s="80"/>
      <c r="L80" s="80"/>
      <c r="M80" s="201"/>
      <c r="N80" s="102"/>
      <c r="O80" s="102"/>
      <c r="P80" s="102"/>
      <c r="Q80" s="80"/>
      <c r="R80" s="80"/>
      <c r="S80" s="80"/>
      <c r="T80" s="80"/>
      <c r="U80" s="80"/>
      <c r="V80" s="80"/>
    </row>
    <row r="81" customFormat="false" ht="15" hidden="false" customHeight="false" outlineLevel="0" collapsed="false">
      <c r="D81" s="71"/>
      <c r="E81" s="80"/>
      <c r="F81" s="80"/>
      <c r="G81" s="80"/>
      <c r="H81" s="80"/>
      <c r="I81" s="71"/>
      <c r="J81" s="71"/>
      <c r="K81" s="80"/>
      <c r="L81" s="80"/>
      <c r="M81" s="201"/>
      <c r="N81" s="102"/>
      <c r="O81" s="102"/>
      <c r="P81" s="102"/>
      <c r="Q81" s="80"/>
      <c r="R81" s="80"/>
      <c r="S81" s="80"/>
      <c r="T81" s="80"/>
      <c r="U81" s="80"/>
      <c r="V81" s="80"/>
    </row>
    <row r="82" customFormat="false" ht="15" hidden="false" customHeight="false" outlineLevel="0" collapsed="false">
      <c r="D82" s="71"/>
      <c r="E82" s="80"/>
      <c r="F82" s="80"/>
      <c r="G82" s="80"/>
      <c r="H82" s="80"/>
      <c r="I82" s="71"/>
      <c r="J82" s="71"/>
      <c r="K82" s="80"/>
      <c r="L82" s="80"/>
      <c r="M82" s="201"/>
      <c r="N82" s="102"/>
      <c r="O82" s="102"/>
      <c r="P82" s="102"/>
      <c r="Q82" s="80"/>
      <c r="R82" s="80"/>
      <c r="S82" s="80"/>
      <c r="T82" s="80"/>
      <c r="U82" s="80"/>
      <c r="V82" s="80"/>
    </row>
    <row r="83" customFormat="false" ht="15.75" hidden="false" customHeight="false" outlineLevel="0" collapsed="false">
      <c r="B83" s="204" t="s">
        <v>82</v>
      </c>
      <c r="D83" s="205"/>
      <c r="E83" s="205"/>
      <c r="F83" s="106"/>
      <c r="G83" s="80"/>
      <c r="H83" s="80"/>
      <c r="I83" s="71"/>
      <c r="J83" s="71"/>
      <c r="K83" s="80"/>
      <c r="L83" s="80"/>
      <c r="M83" s="201"/>
      <c r="N83" s="102"/>
      <c r="O83" s="102"/>
      <c r="P83" s="102"/>
      <c r="Q83" s="80"/>
      <c r="R83" s="80"/>
      <c r="S83" s="80"/>
      <c r="T83" s="80"/>
      <c r="U83" s="80"/>
      <c r="V83" s="80"/>
    </row>
    <row r="84" customFormat="false" ht="15.75" hidden="false" customHeight="false" outlineLevel="0" collapsed="false">
      <c r="B84" s="206" t="s">
        <v>83</v>
      </c>
      <c r="D84" s="205" t="n">
        <f aca="false">SUM(D17:D47)-D31-D27</f>
        <v>242828522</v>
      </c>
      <c r="E84" s="205" t="n">
        <f aca="false">SUM(E17:E47)-E31-E27</f>
        <v>1817917.00000001</v>
      </c>
      <c r="F84" s="80"/>
      <c r="G84" s="80"/>
      <c r="H84" s="80"/>
      <c r="I84" s="71"/>
      <c r="J84" s="71"/>
      <c r="K84" s="80"/>
      <c r="L84" s="80"/>
      <c r="M84" s="201"/>
      <c r="N84" s="102"/>
      <c r="O84" s="102"/>
      <c r="P84" s="102"/>
      <c r="Q84" s="80"/>
      <c r="R84" s="80"/>
      <c r="S84" s="80"/>
      <c r="T84" s="80"/>
      <c r="U84" s="80"/>
      <c r="V84" s="80"/>
    </row>
    <row r="85" customFormat="false" ht="15" hidden="false" customHeight="false" outlineLevel="0" collapsed="false">
      <c r="D85" s="71"/>
      <c r="E85" s="80"/>
      <c r="F85" s="80"/>
      <c r="G85" s="80"/>
      <c r="H85" s="80"/>
      <c r="I85" s="71"/>
      <c r="J85" s="71"/>
      <c r="K85" s="80"/>
      <c r="L85" s="80"/>
      <c r="M85" s="201"/>
      <c r="N85" s="102"/>
      <c r="O85" s="102"/>
      <c r="P85" s="102"/>
      <c r="Q85" s="80"/>
      <c r="R85" s="80"/>
      <c r="S85" s="80"/>
      <c r="T85" s="80"/>
      <c r="U85" s="80"/>
      <c r="V85" s="80"/>
    </row>
    <row r="86" customFormat="false" ht="15" hidden="false" customHeight="false" outlineLevel="0" collapsed="false">
      <c r="D86" s="71"/>
      <c r="E86" s="80"/>
      <c r="F86" s="80"/>
      <c r="G86" s="80"/>
      <c r="H86" s="80"/>
      <c r="I86" s="71"/>
      <c r="J86" s="71"/>
      <c r="K86" s="80"/>
      <c r="L86" s="80"/>
      <c r="M86" s="201"/>
      <c r="N86" s="102"/>
      <c r="O86" s="102"/>
      <c r="P86" s="102"/>
      <c r="Q86" s="80"/>
      <c r="R86" s="80"/>
      <c r="S86" s="80"/>
      <c r="T86" s="80"/>
      <c r="U86" s="80"/>
      <c r="V86" s="80"/>
    </row>
    <row r="87" customFormat="false" ht="15" hidden="false" customHeight="false" outlineLevel="0" collapsed="false">
      <c r="D87" s="71"/>
      <c r="E87" s="80"/>
      <c r="F87" s="80"/>
      <c r="G87" s="80"/>
      <c r="H87" s="80"/>
      <c r="I87" s="71"/>
      <c r="J87" s="71"/>
      <c r="K87" s="80"/>
      <c r="L87" s="80"/>
      <c r="M87" s="201"/>
      <c r="N87" s="102"/>
      <c r="O87" s="102"/>
      <c r="P87" s="102"/>
      <c r="Q87" s="80"/>
      <c r="R87" s="80"/>
      <c r="S87" s="80"/>
      <c r="T87" s="80"/>
      <c r="U87" s="80"/>
      <c r="V87" s="80"/>
    </row>
    <row r="88" customFormat="false" ht="15" hidden="false" customHeight="false" outlineLevel="0" collapsed="false">
      <c r="D88" s="71"/>
      <c r="E88" s="80"/>
      <c r="F88" s="80"/>
      <c r="G88" s="80"/>
      <c r="H88" s="80"/>
      <c r="I88" s="71"/>
      <c r="J88" s="71"/>
      <c r="K88" s="80"/>
      <c r="L88" s="80"/>
      <c r="M88" s="201"/>
      <c r="N88" s="102"/>
      <c r="O88" s="102"/>
      <c r="P88" s="102"/>
      <c r="Q88" s="80"/>
      <c r="R88" s="80"/>
      <c r="S88" s="80"/>
      <c r="T88" s="80"/>
      <c r="U88" s="80"/>
      <c r="V88" s="80"/>
    </row>
    <row r="89" customFormat="false" ht="15" hidden="false" customHeight="false" outlineLevel="0" collapsed="false">
      <c r="D89" s="71"/>
      <c r="E89" s="80"/>
      <c r="F89" s="80"/>
      <c r="G89" s="80"/>
      <c r="H89" s="80"/>
      <c r="I89" s="71"/>
      <c r="J89" s="71"/>
      <c r="K89" s="80"/>
      <c r="L89" s="80"/>
      <c r="M89" s="201"/>
      <c r="N89" s="102"/>
      <c r="O89" s="102"/>
      <c r="P89" s="102"/>
      <c r="Q89" s="80"/>
      <c r="R89" s="80"/>
      <c r="S89" s="80"/>
      <c r="T89" s="80"/>
      <c r="U89" s="80"/>
      <c r="V89" s="80"/>
    </row>
    <row r="90" customFormat="false" ht="15" hidden="false" customHeight="false" outlineLevel="0" collapsed="false">
      <c r="D90" s="71"/>
      <c r="E90" s="80"/>
      <c r="F90" s="80"/>
      <c r="G90" s="80"/>
      <c r="H90" s="80"/>
      <c r="I90" s="71"/>
      <c r="J90" s="71"/>
      <c r="K90" s="80"/>
      <c r="L90" s="80"/>
      <c r="M90" s="201"/>
      <c r="N90" s="102"/>
      <c r="O90" s="102"/>
      <c r="P90" s="102"/>
      <c r="Q90" s="80"/>
      <c r="R90" s="80"/>
      <c r="S90" s="80"/>
      <c r="T90" s="80"/>
      <c r="U90" s="80"/>
      <c r="V90" s="80"/>
    </row>
    <row r="91" customFormat="false" ht="15" hidden="false" customHeight="false" outlineLevel="0" collapsed="false">
      <c r="D91" s="71"/>
      <c r="E91" s="80"/>
      <c r="F91" s="80"/>
      <c r="G91" s="80"/>
      <c r="H91" s="80"/>
      <c r="I91" s="71"/>
      <c r="J91" s="71"/>
      <c r="K91" s="80"/>
      <c r="L91" s="80"/>
      <c r="M91" s="201"/>
      <c r="N91" s="102"/>
      <c r="O91" s="102"/>
      <c r="P91" s="102"/>
      <c r="Q91" s="80"/>
      <c r="R91" s="80"/>
      <c r="S91" s="80"/>
      <c r="T91" s="80"/>
      <c r="U91" s="80"/>
      <c r="V91" s="80"/>
    </row>
    <row r="92" customFormat="false" ht="15" hidden="false" customHeight="false" outlineLevel="0" collapsed="false">
      <c r="D92" s="71"/>
      <c r="E92" s="80"/>
      <c r="F92" s="80"/>
      <c r="G92" s="80"/>
      <c r="H92" s="80"/>
      <c r="I92" s="71"/>
      <c r="J92" s="71"/>
      <c r="K92" s="80"/>
      <c r="L92" s="80"/>
      <c r="M92" s="201"/>
      <c r="N92" s="102"/>
      <c r="O92" s="102"/>
      <c r="P92" s="102"/>
      <c r="Q92" s="80"/>
      <c r="R92" s="80"/>
      <c r="S92" s="80"/>
      <c r="T92" s="80"/>
      <c r="U92" s="80"/>
      <c r="V92" s="80"/>
    </row>
    <row r="93" customFormat="false" ht="15.75" hidden="false" customHeight="false" outlineLevel="0" collapsed="false">
      <c r="D93" s="207" t="s">
        <v>84</v>
      </c>
      <c r="E93" s="208" t="s">
        <v>85</v>
      </c>
      <c r="F93" s="208"/>
      <c r="G93" s="208"/>
      <c r="H93" s="208"/>
      <c r="I93" s="207"/>
      <c r="J93" s="207"/>
      <c r="K93" s="208"/>
      <c r="L93" s="208" t="s">
        <v>86</v>
      </c>
      <c r="M93" s="209"/>
      <c r="N93" s="210"/>
      <c r="O93" s="210"/>
      <c r="P93" s="210"/>
      <c r="Q93" s="208" t="s">
        <v>87</v>
      </c>
      <c r="R93" s="80"/>
      <c r="S93" s="80"/>
      <c r="T93" s="80"/>
      <c r="U93" s="80"/>
      <c r="V93" s="80"/>
    </row>
    <row r="94" customFormat="false" ht="15" hidden="false" customHeight="false" outlineLevel="0" collapsed="false">
      <c r="D94" s="71"/>
      <c r="E94" s="80"/>
      <c r="F94" s="80"/>
      <c r="G94" s="80"/>
      <c r="H94" s="80"/>
      <c r="I94" s="71"/>
      <c r="J94" s="71"/>
      <c r="K94" s="80"/>
      <c r="L94" s="80"/>
      <c r="M94" s="201"/>
      <c r="N94" s="102"/>
      <c r="O94" s="102"/>
      <c r="P94" s="102"/>
      <c r="Q94" s="80"/>
      <c r="R94" s="80"/>
      <c r="S94" s="80"/>
      <c r="T94" s="80"/>
      <c r="U94" s="80"/>
      <c r="V94" s="80"/>
    </row>
    <row r="95" customFormat="false" ht="15.75" hidden="false" customHeight="false" outlineLevel="0" collapsed="false">
      <c r="B95" s="9" t="s">
        <v>27</v>
      </c>
      <c r="D95" s="205" t="n">
        <f aca="false">+D44+D43+D38+D37+D26+D25+D18</f>
        <v>235292483</v>
      </c>
      <c r="E95" s="205" t="n">
        <f aca="false">+E44+E43+E38+E37+E26+E25+E18</f>
        <v>-9952759</v>
      </c>
      <c r="F95" s="205"/>
      <c r="G95" s="205"/>
      <c r="H95" s="205"/>
      <c r="I95" s="205"/>
      <c r="J95" s="205"/>
      <c r="K95" s="205"/>
      <c r="L95" s="205" t="n">
        <f aca="false">+L44+L43+L38+L37+L26+L25+L18</f>
        <v>-28780775.4</v>
      </c>
      <c r="M95" s="205"/>
      <c r="N95" s="205"/>
      <c r="O95" s="205"/>
      <c r="P95" s="205"/>
      <c r="Q95" s="205"/>
      <c r="R95" s="80"/>
      <c r="S95" s="80"/>
      <c r="T95" s="80"/>
      <c r="U95" s="80"/>
      <c r="V95" s="80"/>
    </row>
    <row r="96" customFormat="false" ht="15.75" hidden="false" customHeight="false" outlineLevel="0" collapsed="false">
      <c r="B96" s="9" t="s">
        <v>88</v>
      </c>
      <c r="D96" s="205" t="n">
        <f aca="false">+D46+D28+D27+D20+D19</f>
        <v>3806700</v>
      </c>
      <c r="E96" s="205" t="n">
        <f aca="false">+E46+E28+E27+E20+E19</f>
        <v>80871820.5780431</v>
      </c>
      <c r="F96" s="211"/>
      <c r="G96" s="211"/>
      <c r="H96" s="211"/>
      <c r="I96" s="205"/>
      <c r="J96" s="205"/>
      <c r="K96" s="211"/>
      <c r="L96" s="205" t="n">
        <f aca="false">+L46+L28+L27+L20+L19</f>
        <v>9022335</v>
      </c>
      <c r="M96" s="211"/>
      <c r="N96" s="211"/>
      <c r="O96" s="211"/>
      <c r="P96" s="211"/>
      <c r="Q96" s="211"/>
      <c r="R96" s="1" t="n">
        <v>66000000</v>
      </c>
    </row>
    <row r="97" customFormat="false" ht="15.75" hidden="false" customHeight="false" outlineLevel="0" collapsed="false">
      <c r="B97" s="9" t="s">
        <v>89</v>
      </c>
      <c r="D97" s="205" t="n">
        <f aca="false">+D41+D36+D35+D17</f>
        <v>3729339</v>
      </c>
      <c r="E97" s="205" t="n">
        <f aca="false">+E41+E42+E36+E35+E17</f>
        <v>-33514454</v>
      </c>
      <c r="F97" s="211"/>
      <c r="G97" s="211"/>
      <c r="H97" s="211"/>
      <c r="I97" s="205"/>
      <c r="J97" s="205"/>
      <c r="K97" s="211"/>
      <c r="L97" s="205" t="n">
        <f aca="false">+L41+L36+L35+L17</f>
        <v>20798929</v>
      </c>
      <c r="M97" s="211"/>
      <c r="N97" s="211"/>
      <c r="O97" s="211"/>
      <c r="P97" s="211"/>
      <c r="Q97" s="211"/>
    </row>
    <row r="98" customFormat="false" ht="15.75" hidden="false" customHeight="false" outlineLevel="0" collapsed="false">
      <c r="B98" s="9" t="s">
        <v>90</v>
      </c>
      <c r="D98" s="205" t="n">
        <f aca="false">+D45</f>
        <v>0</v>
      </c>
      <c r="E98" s="205" t="n">
        <f aca="false">+E45</f>
        <v>0</v>
      </c>
      <c r="F98" s="211"/>
      <c r="G98" s="211"/>
      <c r="H98" s="211"/>
      <c r="I98" s="205"/>
      <c r="J98" s="205"/>
      <c r="K98" s="211"/>
      <c r="L98" s="205" t="n">
        <f aca="false">+L45</f>
        <v>-136233.94</v>
      </c>
      <c r="M98" s="211"/>
      <c r="N98" s="211"/>
      <c r="O98" s="211"/>
      <c r="P98" s="211"/>
      <c r="Q98" s="211"/>
    </row>
    <row r="99" customFormat="false" ht="15.75" hidden="false" customHeight="false" outlineLevel="0" collapsed="false">
      <c r="B99" s="9" t="s">
        <v>46</v>
      </c>
      <c r="D99" s="212" t="n">
        <f aca="false">+D24</f>
        <v>0</v>
      </c>
      <c r="E99" s="212" t="n">
        <f aca="false">+E24</f>
        <v>310662</v>
      </c>
      <c r="F99" s="213"/>
      <c r="G99" s="213"/>
      <c r="H99" s="213"/>
      <c r="I99" s="212"/>
      <c r="J99" s="212"/>
      <c r="K99" s="213"/>
      <c r="L99" s="212" t="n">
        <f aca="false">+L24</f>
        <v>0</v>
      </c>
      <c r="M99" s="211"/>
      <c r="N99" s="211"/>
      <c r="O99" s="211"/>
      <c r="P99" s="211"/>
      <c r="Q99" s="211"/>
    </row>
    <row r="100" customFormat="false" ht="15" hidden="false" customHeight="false" outlineLevel="0" collapsed="false">
      <c r="I100" s="71"/>
      <c r="J100" s="71"/>
    </row>
    <row r="101" customFormat="false" ht="16.5" hidden="false" customHeight="false" outlineLevel="0" collapsed="false">
      <c r="D101" s="214" t="n">
        <f aca="false">SUM(D95:D100)</f>
        <v>242828522</v>
      </c>
      <c r="E101" s="214" t="n">
        <f aca="false">SUM(E95:E100)</f>
        <v>37715269.5780431</v>
      </c>
      <c r="F101" s="215"/>
      <c r="G101" s="215"/>
      <c r="H101" s="215"/>
      <c r="I101" s="214"/>
      <c r="J101" s="214"/>
      <c r="K101" s="215"/>
      <c r="L101" s="214" t="n">
        <f aca="false">SUM(L95:L100)</f>
        <v>904254.660000002</v>
      </c>
      <c r="Q101" s="204" t="n">
        <f aca="false">SUM(D101:L101)</f>
        <v>281448046.238043</v>
      </c>
      <c r="IV101" s="71"/>
    </row>
    <row r="102" customFormat="false" ht="15.75" hidden="false" customHeight="false" outlineLevel="0" collapsed="false">
      <c r="I102" s="71"/>
      <c r="J102" s="71"/>
    </row>
    <row r="103" customFormat="false" ht="15" hidden="false" customHeight="false" outlineLevel="0" collapsed="false">
      <c r="E103" s="205" t="n">
        <f aca="false">+E101-E27</f>
        <v>1817917.00000001</v>
      </c>
      <c r="I103" s="71"/>
      <c r="J103" s="71"/>
    </row>
    <row r="104" customFormat="false" ht="15" hidden="false" customHeight="false" outlineLevel="0" collapsed="false">
      <c r="E104" s="80"/>
      <c r="I104" s="71"/>
      <c r="J104" s="71"/>
    </row>
    <row r="105" customFormat="false" ht="15" hidden="false" customHeight="false" outlineLevel="0" collapsed="false">
      <c r="I105" s="71"/>
      <c r="J105" s="71"/>
    </row>
    <row r="106" customFormat="false" ht="15" hidden="false" customHeight="false" outlineLevel="0" collapsed="false">
      <c r="I106" s="71"/>
      <c r="J106" s="71"/>
    </row>
    <row r="107" customFormat="false" ht="15" hidden="false" customHeight="false" outlineLevel="0" collapsed="false">
      <c r="I107" s="71"/>
      <c r="J107" s="71"/>
    </row>
    <row r="108" customFormat="false" ht="15" hidden="false" customHeight="false" outlineLevel="0" collapsed="false">
      <c r="I108" s="71"/>
      <c r="J108" s="71"/>
    </row>
    <row r="109" customFormat="false" ht="15" hidden="false" customHeight="false" outlineLevel="0" collapsed="false">
      <c r="I109" s="71"/>
      <c r="J109" s="71"/>
    </row>
    <row r="110" customFormat="false" ht="15" hidden="false" customHeight="false" outlineLevel="0" collapsed="false">
      <c r="I110" s="71"/>
      <c r="J110" s="71"/>
    </row>
    <row r="111" customFormat="false" ht="15" hidden="false" customHeight="false" outlineLevel="0" collapsed="false">
      <c r="I111" s="71"/>
      <c r="J111" s="71"/>
    </row>
    <row r="112" customFormat="false" ht="15" hidden="false" customHeight="false" outlineLevel="0" collapsed="false">
      <c r="I112" s="71"/>
      <c r="J112" s="71"/>
    </row>
    <row r="113" customFormat="false" ht="15" hidden="false" customHeight="false" outlineLevel="0" collapsed="false">
      <c r="I113" s="71"/>
      <c r="J113" s="71"/>
    </row>
    <row r="114" customFormat="false" ht="15" hidden="false" customHeight="false" outlineLevel="0" collapsed="false">
      <c r="I114" s="71"/>
      <c r="J114" s="71"/>
    </row>
    <row r="115" customFormat="false" ht="15" hidden="false" customHeight="false" outlineLevel="0" collapsed="false">
      <c r="I115" s="71"/>
      <c r="J115" s="71"/>
    </row>
    <row r="116" customFormat="false" ht="15" hidden="false" customHeight="false" outlineLevel="0" collapsed="false">
      <c r="I116" s="71"/>
      <c r="J116" s="71"/>
    </row>
    <row r="117" customFormat="false" ht="15" hidden="false" customHeight="false" outlineLevel="0" collapsed="false">
      <c r="I117" s="71"/>
      <c r="J117" s="71"/>
    </row>
    <row r="118" customFormat="false" ht="15" hidden="false" customHeight="false" outlineLevel="0" collapsed="false">
      <c r="I118" s="71"/>
      <c r="J118" s="71"/>
    </row>
    <row r="119" customFormat="false" ht="15" hidden="false" customHeight="false" outlineLevel="0" collapsed="false">
      <c r="I119" s="71"/>
      <c r="J119" s="71"/>
    </row>
    <row r="120" customFormat="false" ht="15" hidden="false" customHeight="false" outlineLevel="0" collapsed="false">
      <c r="I120" s="71"/>
      <c r="J120" s="71"/>
    </row>
    <row r="121" customFormat="false" ht="15" hidden="false" customHeight="false" outlineLevel="0" collapsed="false">
      <c r="I121" s="71"/>
      <c r="J121" s="71"/>
    </row>
    <row r="122" customFormat="false" ht="15" hidden="false" customHeight="false" outlineLevel="0" collapsed="false">
      <c r="I122" s="71"/>
      <c r="J122" s="71"/>
    </row>
    <row r="123" customFormat="false" ht="15" hidden="false" customHeight="false" outlineLevel="0" collapsed="false">
      <c r="I123" s="71"/>
      <c r="J123" s="71"/>
    </row>
    <row r="124" customFormat="false" ht="15" hidden="false" customHeight="false" outlineLevel="0" collapsed="false">
      <c r="I124" s="71"/>
      <c r="J124" s="71"/>
    </row>
    <row r="125" customFormat="false" ht="15" hidden="false" customHeight="false" outlineLevel="0" collapsed="false">
      <c r="I125" s="71"/>
      <c r="J125" s="71"/>
    </row>
    <row r="126" customFormat="false" ht="15" hidden="false" customHeight="false" outlineLevel="0" collapsed="false">
      <c r="I126" s="71"/>
      <c r="J126" s="71"/>
    </row>
    <row r="127" customFormat="false" ht="15" hidden="false" customHeight="false" outlineLevel="0" collapsed="false">
      <c r="I127" s="71"/>
      <c r="J127" s="71"/>
    </row>
    <row r="128" customFormat="false" ht="15" hidden="false" customHeight="false" outlineLevel="0" collapsed="false">
      <c r="I128" s="71"/>
      <c r="J128" s="71"/>
    </row>
    <row r="129" customFormat="false" ht="15" hidden="false" customHeight="false" outlineLevel="0" collapsed="false">
      <c r="I129" s="71"/>
      <c r="J129" s="71"/>
    </row>
    <row r="130" customFormat="false" ht="15" hidden="false" customHeight="false" outlineLevel="0" collapsed="false">
      <c r="I130" s="71"/>
      <c r="J130" s="71"/>
    </row>
    <row r="131" customFormat="false" ht="15" hidden="false" customHeight="false" outlineLevel="0" collapsed="false">
      <c r="I131" s="71"/>
      <c r="J131" s="71"/>
    </row>
    <row r="132" customFormat="false" ht="15" hidden="false" customHeight="false" outlineLevel="0" collapsed="false">
      <c r="I132" s="71"/>
      <c r="J132" s="71"/>
    </row>
    <row r="133" customFormat="false" ht="15" hidden="false" customHeight="false" outlineLevel="0" collapsed="false">
      <c r="I133" s="71"/>
      <c r="J133" s="71"/>
    </row>
    <row r="134" customFormat="false" ht="15" hidden="false" customHeight="false" outlineLevel="0" collapsed="false">
      <c r="I134" s="80"/>
      <c r="J134" s="80"/>
    </row>
    <row r="136" customFormat="false" ht="15" hidden="false" customHeight="false" outlineLevel="0" collapsed="false">
      <c r="I136" s="80"/>
      <c r="J136" s="80"/>
    </row>
  </sheetData>
  <mergeCells count="3">
    <mergeCell ref="F4:H4"/>
    <mergeCell ref="I4:K4"/>
    <mergeCell ref="N4:P4"/>
  </mergeCells>
  <printOptions headings="false" gridLines="false" gridLinesSet="true" horizontalCentered="false" verticalCentered="false"/>
  <pageMargins left="0.270138888888889" right="0.25" top="0.620138888888889" bottom="0.529861111111111" header="0.270138888888889" footer="0.5"/>
  <pageSetup paperSize="1" scale="100" fitToWidth="1" fitToHeight="1" pageOrder="downThenOver" orientation="landscape" blackAndWhite="false" draft="false" cellComments="none" horizontalDpi="300" verticalDpi="300" copies="1"/>
  <headerFooter differentFirst="false" differentOddEven="false">
    <oddHeader>&amp;C&amp;"Arial,Bold"&amp;16HIGHLY CONFIDENTIAL</oddHeader>
    <oddFooter>&amp;L&amp;D&amp;T</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136"/>
  <sheetViews>
    <sheetView showFormulas="false" showGridLines="true" showRowColHeaders="true" showZeros="true" rightToLeft="false" tabSelected="false" showOutlineSymbols="true" defaultGridColor="true" view="normal" topLeftCell="A1" colorId="64" zoomScale="75" zoomScaleNormal="75" zoomScalePageLayoutView="100" workbookViewId="0">
      <selection pane="topLeft" activeCell="R15" activeCellId="0" sqref="R15"/>
    </sheetView>
  </sheetViews>
  <sheetFormatPr defaultColWidth="20.5625" defaultRowHeight="15" customHeight="true" zeroHeight="false" outlineLevelRow="0" outlineLevelCol="0"/>
  <cols>
    <col collapsed="false" customWidth="true" hidden="false" outlineLevel="0" max="1" min="1" style="1" width="57.41"/>
    <col collapsed="false" customWidth="true" hidden="false" outlineLevel="0" max="2" min="2" style="1" width="23.14"/>
    <col collapsed="false" customWidth="true" hidden="true" outlineLevel="0" max="3" min="3" style="1" width="10.28"/>
    <col collapsed="false" customWidth="false" hidden="false" outlineLevel="0" max="4" min="4" style="2" width="20.56"/>
    <col collapsed="false" customWidth="true" hidden="false" outlineLevel="0" max="5" min="5" style="1" width="21.13"/>
    <col collapsed="false" customWidth="false" hidden="true" outlineLevel="0" max="11" min="6" style="1" width="20.56"/>
    <col collapsed="false" customWidth="true" hidden="false" outlineLevel="0" max="12" min="12" style="1" width="24.85"/>
    <col collapsed="false" customWidth="false" hidden="true" outlineLevel="0" max="13" min="13" style="3" width="20.56"/>
    <col collapsed="false" customWidth="true" hidden="true" outlineLevel="0" max="14" min="14" style="4" width="21.13"/>
    <col collapsed="false" customWidth="false" hidden="true" outlineLevel="0" max="16" min="15" style="4" width="20.56"/>
    <col collapsed="false" customWidth="false" hidden="false" outlineLevel="0" max="18" min="17" style="1" width="20.56"/>
    <col collapsed="false" customWidth="true" hidden="false" outlineLevel="0" max="19" min="19" style="1" width="46.56"/>
    <col collapsed="false" customWidth="true" hidden="false" outlineLevel="0" max="20" min="20" style="1" width="12.85"/>
    <col collapsed="false" customWidth="true" hidden="false" outlineLevel="0" max="21" min="21" style="1" width="26.84"/>
    <col collapsed="false" customWidth="false" hidden="false" outlineLevel="0" max="257" min="22" style="1" width="20.56"/>
  </cols>
  <sheetData>
    <row r="1" customFormat="false" ht="18" hidden="false" customHeight="false" outlineLevel="0" collapsed="false">
      <c r="A1" s="5" t="s">
        <v>0</v>
      </c>
      <c r="B1" s="6"/>
      <c r="C1" s="6"/>
    </row>
    <row r="2" customFormat="false" ht="18" hidden="false" customHeight="false" outlineLevel="0" collapsed="false">
      <c r="A2" s="7" t="s">
        <v>1</v>
      </c>
      <c r="B2" s="8" t="n">
        <v>36999</v>
      </c>
      <c r="C2" s="8"/>
    </row>
    <row r="3" customFormat="false" ht="18" hidden="false" customHeight="false" outlineLevel="0" collapsed="false">
      <c r="A3" s="8"/>
      <c r="B3" s="8"/>
      <c r="C3" s="8"/>
    </row>
    <row r="4" customFormat="false" ht="15.75" hidden="false" customHeight="false" outlineLevel="0" collapsed="false">
      <c r="A4" s="9"/>
      <c r="B4" s="9"/>
      <c r="C4" s="9"/>
      <c r="D4" s="10"/>
      <c r="E4" s="9"/>
      <c r="F4" s="11" t="s">
        <v>2</v>
      </c>
      <c r="G4" s="11"/>
      <c r="H4" s="11"/>
      <c r="I4" s="11" t="s">
        <v>3</v>
      </c>
      <c r="J4" s="11"/>
      <c r="K4" s="11"/>
      <c r="L4" s="12" t="s">
        <v>4</v>
      </c>
      <c r="M4" s="13"/>
      <c r="N4" s="14" t="s">
        <v>3</v>
      </c>
      <c r="O4" s="14"/>
      <c r="P4" s="14"/>
      <c r="Q4" s="9"/>
      <c r="R4" s="9"/>
      <c r="S4" s="9"/>
      <c r="T4" s="15"/>
      <c r="U4" s="16"/>
      <c r="V4" s="9"/>
      <c r="W4" s="9"/>
      <c r="X4" s="9"/>
      <c r="Y4" s="9"/>
      <c r="Z4" s="9"/>
      <c r="AA4" s="9"/>
      <c r="AB4" s="9"/>
      <c r="AC4" s="9"/>
      <c r="AD4" s="9"/>
      <c r="AE4" s="9"/>
      <c r="AF4" s="9"/>
      <c r="AG4" s="9"/>
      <c r="AH4" s="9"/>
      <c r="AI4" s="9"/>
      <c r="AJ4" s="9"/>
      <c r="AK4" s="9"/>
      <c r="AL4" s="9"/>
      <c r="AM4" s="9"/>
      <c r="AN4" s="9"/>
      <c r="AO4" s="9"/>
      <c r="AP4" s="9"/>
      <c r="AQ4" s="9"/>
      <c r="AR4" s="9"/>
      <c r="AS4" s="9"/>
      <c r="AT4" s="9"/>
      <c r="AU4" s="9"/>
      <c r="AV4" s="9"/>
      <c r="AW4" s="9"/>
      <c r="AX4" s="9"/>
      <c r="AY4" s="9"/>
      <c r="AZ4" s="9"/>
      <c r="BA4" s="9"/>
      <c r="BB4" s="9"/>
      <c r="BC4" s="9"/>
      <c r="BD4" s="9"/>
      <c r="BE4" s="9"/>
      <c r="BF4" s="9"/>
      <c r="BG4" s="9"/>
      <c r="BH4" s="9"/>
      <c r="BI4" s="9"/>
      <c r="BJ4" s="9"/>
      <c r="BK4" s="9"/>
      <c r="BL4" s="9"/>
      <c r="BM4" s="9"/>
      <c r="BN4" s="9"/>
      <c r="BO4" s="9"/>
      <c r="BP4" s="9"/>
      <c r="BQ4" s="9"/>
      <c r="BR4" s="9"/>
      <c r="BS4" s="9"/>
      <c r="BT4" s="9"/>
      <c r="BU4" s="9"/>
      <c r="BV4" s="9"/>
      <c r="BW4" s="9"/>
      <c r="BX4" s="9"/>
      <c r="BY4" s="9"/>
      <c r="BZ4" s="9"/>
      <c r="CA4" s="9"/>
      <c r="CB4" s="9"/>
      <c r="CC4" s="9"/>
      <c r="CD4" s="9"/>
      <c r="CE4" s="9"/>
      <c r="CF4" s="9"/>
      <c r="CG4" s="9"/>
      <c r="CH4" s="9"/>
      <c r="CI4" s="9"/>
      <c r="CJ4" s="9"/>
      <c r="CK4" s="9"/>
      <c r="CL4" s="9"/>
      <c r="CM4" s="9"/>
      <c r="CN4" s="9"/>
      <c r="CO4" s="9"/>
      <c r="CP4" s="9"/>
      <c r="CQ4" s="9"/>
      <c r="CR4" s="9"/>
      <c r="CS4" s="9"/>
      <c r="CT4" s="9"/>
      <c r="CU4" s="9"/>
      <c r="CV4" s="9"/>
      <c r="CW4" s="9"/>
      <c r="CX4" s="9"/>
      <c r="CY4" s="9"/>
      <c r="CZ4" s="9"/>
      <c r="DA4" s="9"/>
      <c r="DB4" s="9"/>
      <c r="DC4" s="9"/>
      <c r="DD4" s="9"/>
      <c r="DE4" s="9"/>
      <c r="DF4" s="9"/>
      <c r="DG4" s="9"/>
      <c r="DH4" s="9"/>
      <c r="DI4" s="9"/>
      <c r="DJ4" s="9"/>
      <c r="DK4" s="9"/>
      <c r="DL4" s="9"/>
      <c r="DM4" s="9"/>
      <c r="DN4" s="9"/>
      <c r="DO4" s="9"/>
      <c r="DP4" s="9"/>
      <c r="DQ4" s="9"/>
      <c r="DR4" s="9"/>
      <c r="DS4" s="9"/>
      <c r="DT4" s="9"/>
      <c r="DU4" s="9"/>
      <c r="DV4" s="9"/>
      <c r="DW4" s="9"/>
      <c r="DX4" s="9"/>
      <c r="DY4" s="9"/>
      <c r="DZ4" s="9"/>
      <c r="EA4" s="9"/>
      <c r="EB4" s="9"/>
      <c r="EC4" s="9"/>
      <c r="ED4" s="9"/>
      <c r="EE4" s="9"/>
      <c r="EF4" s="9"/>
      <c r="EG4" s="9"/>
      <c r="EH4" s="9"/>
      <c r="EI4" s="9"/>
      <c r="EJ4" s="9"/>
      <c r="EK4" s="9"/>
      <c r="EL4" s="9"/>
      <c r="EM4" s="9"/>
      <c r="EN4" s="9"/>
      <c r="EO4" s="9"/>
      <c r="EP4" s="9"/>
      <c r="EQ4" s="9"/>
      <c r="ER4" s="9"/>
      <c r="ES4" s="9"/>
      <c r="ET4" s="9"/>
      <c r="EU4" s="9"/>
      <c r="EV4" s="9"/>
      <c r="EW4" s="9"/>
      <c r="EX4" s="9"/>
      <c r="EY4" s="9"/>
      <c r="EZ4" s="9"/>
      <c r="FA4" s="9"/>
      <c r="FB4" s="9"/>
      <c r="FC4" s="9"/>
      <c r="FD4" s="9"/>
      <c r="FE4" s="9"/>
      <c r="FF4" s="9"/>
      <c r="FG4" s="9"/>
      <c r="FH4" s="9"/>
      <c r="FI4" s="9"/>
      <c r="FJ4" s="9"/>
      <c r="FK4" s="9"/>
      <c r="FL4" s="9"/>
      <c r="FM4" s="9"/>
      <c r="FN4" s="9"/>
      <c r="FO4" s="9"/>
      <c r="FP4" s="9"/>
      <c r="FQ4" s="9"/>
      <c r="FR4" s="9"/>
      <c r="FS4" s="9"/>
      <c r="FT4" s="9"/>
      <c r="FU4" s="9"/>
      <c r="FV4" s="9"/>
      <c r="FW4" s="9"/>
      <c r="FX4" s="9"/>
      <c r="FY4" s="9"/>
      <c r="FZ4" s="9"/>
      <c r="GA4" s="9"/>
      <c r="GB4" s="9"/>
      <c r="GC4" s="9"/>
      <c r="GD4" s="9"/>
      <c r="GE4" s="9"/>
      <c r="GF4" s="9"/>
      <c r="GG4" s="9"/>
      <c r="GH4" s="9"/>
      <c r="GI4" s="9"/>
      <c r="GJ4" s="9"/>
      <c r="GK4" s="9"/>
      <c r="GL4" s="9"/>
      <c r="GM4" s="9"/>
      <c r="GN4" s="9"/>
      <c r="GO4" s="9"/>
      <c r="GP4" s="9"/>
      <c r="GQ4" s="9"/>
      <c r="GR4" s="9"/>
      <c r="GS4" s="9"/>
      <c r="GT4" s="9"/>
      <c r="GU4" s="9"/>
      <c r="GV4" s="9"/>
      <c r="GW4" s="9"/>
      <c r="GX4" s="9"/>
      <c r="GY4" s="9"/>
      <c r="GZ4" s="9"/>
      <c r="HA4" s="9"/>
      <c r="HB4" s="9"/>
      <c r="HC4" s="9"/>
      <c r="HD4" s="9"/>
      <c r="HE4" s="9"/>
      <c r="HF4" s="9"/>
      <c r="HG4" s="9"/>
      <c r="HH4" s="9"/>
      <c r="HI4" s="9"/>
      <c r="HJ4" s="9"/>
      <c r="HK4" s="9"/>
      <c r="HL4" s="9"/>
      <c r="HM4" s="9"/>
      <c r="HN4" s="9"/>
      <c r="HO4" s="9"/>
      <c r="HP4" s="9"/>
      <c r="HQ4" s="9"/>
      <c r="HR4" s="9"/>
      <c r="HS4" s="9"/>
      <c r="HT4" s="9"/>
      <c r="HU4" s="9"/>
      <c r="HV4" s="9"/>
      <c r="HW4" s="9"/>
      <c r="HX4" s="9"/>
      <c r="HY4" s="9"/>
      <c r="HZ4" s="9"/>
      <c r="IA4" s="9"/>
      <c r="IB4" s="9"/>
      <c r="IC4" s="9"/>
      <c r="ID4" s="9"/>
      <c r="IE4" s="9"/>
      <c r="IF4" s="9"/>
      <c r="IG4" s="9"/>
      <c r="IH4" s="9"/>
      <c r="II4" s="9"/>
      <c r="IJ4" s="9"/>
      <c r="IK4" s="9"/>
      <c r="IL4" s="9"/>
      <c r="IM4" s="9"/>
      <c r="IN4" s="9"/>
      <c r="IO4" s="9"/>
      <c r="IP4" s="9"/>
      <c r="IQ4" s="9"/>
      <c r="IR4" s="9"/>
      <c r="IS4" s="9"/>
      <c r="IT4" s="9"/>
      <c r="IU4" s="9"/>
      <c r="IV4" s="9"/>
      <c r="IW4" s="9"/>
    </row>
    <row r="5" customFormat="false" ht="15.75" hidden="false" customHeight="false" outlineLevel="0" collapsed="false">
      <c r="A5" s="17"/>
      <c r="B5" s="17"/>
      <c r="C5" s="17"/>
      <c r="D5" s="18" t="s">
        <v>5</v>
      </c>
      <c r="E5" s="17" t="s">
        <v>6</v>
      </c>
      <c r="F5" s="17" t="s">
        <v>7</v>
      </c>
      <c r="G5" s="17" t="s">
        <v>8</v>
      </c>
      <c r="H5" s="17" t="s">
        <v>9</v>
      </c>
      <c r="I5" s="17" t="s">
        <v>7</v>
      </c>
      <c r="J5" s="17" t="s">
        <v>8</v>
      </c>
      <c r="K5" s="17" t="s">
        <v>9</v>
      </c>
      <c r="L5" s="12" t="s">
        <v>10</v>
      </c>
      <c r="M5" s="19" t="s">
        <v>11</v>
      </c>
      <c r="N5" s="20" t="s">
        <v>7</v>
      </c>
      <c r="O5" s="20" t="s">
        <v>8</v>
      </c>
      <c r="P5" s="20" t="s">
        <v>12</v>
      </c>
      <c r="Q5" s="17" t="s">
        <v>13</v>
      </c>
      <c r="R5" s="17" t="s">
        <v>14</v>
      </c>
      <c r="S5" s="12"/>
      <c r="T5" s="17"/>
      <c r="U5" s="16"/>
      <c r="V5" s="12"/>
      <c r="W5" s="12"/>
      <c r="X5" s="12"/>
      <c r="Y5" s="12"/>
      <c r="Z5" s="12"/>
      <c r="AA5" s="12"/>
      <c r="AB5" s="12"/>
      <c r="AC5" s="12"/>
      <c r="AD5" s="12"/>
      <c r="AE5" s="12"/>
      <c r="AF5" s="12"/>
      <c r="AG5" s="12"/>
      <c r="AH5" s="12"/>
      <c r="AI5" s="12"/>
      <c r="AJ5" s="12"/>
      <c r="AK5" s="12"/>
      <c r="AL5" s="12"/>
      <c r="AM5" s="12"/>
      <c r="AN5" s="12"/>
      <c r="AO5" s="12"/>
      <c r="AP5" s="12"/>
      <c r="AQ5" s="12"/>
      <c r="AR5" s="12"/>
      <c r="AS5" s="12"/>
      <c r="AT5" s="12"/>
      <c r="AU5" s="12"/>
      <c r="AV5" s="12"/>
      <c r="AW5" s="12"/>
      <c r="AX5" s="12"/>
      <c r="AY5" s="12"/>
      <c r="AZ5" s="12"/>
      <c r="BA5" s="12"/>
      <c r="BB5" s="12"/>
      <c r="BC5" s="12"/>
      <c r="BD5" s="12"/>
      <c r="BE5" s="12"/>
      <c r="BF5" s="12"/>
      <c r="BG5" s="12"/>
      <c r="BH5" s="12"/>
      <c r="BI5" s="12"/>
      <c r="BJ5" s="12"/>
      <c r="BK5" s="12"/>
      <c r="BL5" s="12"/>
      <c r="BM5" s="12"/>
      <c r="BN5" s="12"/>
      <c r="BO5" s="12"/>
      <c r="BP5" s="12"/>
      <c r="BQ5" s="12"/>
      <c r="BR5" s="12"/>
      <c r="BS5" s="12"/>
      <c r="BT5" s="12"/>
      <c r="BU5" s="12"/>
      <c r="BV5" s="12"/>
      <c r="BW5" s="12"/>
      <c r="BX5" s="12"/>
      <c r="BY5" s="12"/>
      <c r="BZ5" s="12"/>
      <c r="CA5" s="12"/>
      <c r="CB5" s="12"/>
      <c r="CC5" s="12"/>
      <c r="CD5" s="12"/>
      <c r="CE5" s="12"/>
      <c r="CF5" s="12"/>
      <c r="CG5" s="12"/>
      <c r="CH5" s="12"/>
      <c r="CI5" s="12"/>
      <c r="CJ5" s="12"/>
      <c r="CK5" s="12"/>
      <c r="CL5" s="12"/>
      <c r="CM5" s="12"/>
      <c r="CN5" s="12"/>
      <c r="CO5" s="12"/>
      <c r="CP5" s="12"/>
      <c r="CQ5" s="12"/>
      <c r="CR5" s="12"/>
      <c r="CS5" s="12"/>
      <c r="CT5" s="12"/>
      <c r="CU5" s="12"/>
      <c r="CV5" s="12"/>
      <c r="CW5" s="12"/>
      <c r="CX5" s="12"/>
      <c r="CY5" s="12"/>
      <c r="CZ5" s="12"/>
      <c r="DA5" s="12"/>
      <c r="DB5" s="12"/>
      <c r="DC5" s="12"/>
      <c r="DD5" s="12"/>
      <c r="DE5" s="12"/>
      <c r="DF5" s="12"/>
      <c r="DG5" s="12"/>
      <c r="DH5" s="12"/>
      <c r="DI5" s="12"/>
      <c r="DJ5" s="12"/>
      <c r="DK5" s="12"/>
      <c r="DL5" s="12"/>
      <c r="DM5" s="12"/>
      <c r="DN5" s="12"/>
      <c r="DO5" s="12"/>
      <c r="DP5" s="12"/>
      <c r="DQ5" s="12"/>
      <c r="DR5" s="12"/>
      <c r="DS5" s="12"/>
      <c r="DT5" s="12"/>
      <c r="DU5" s="12"/>
      <c r="DV5" s="12"/>
      <c r="DW5" s="12"/>
      <c r="DX5" s="12"/>
      <c r="DY5" s="12"/>
      <c r="DZ5" s="12"/>
      <c r="EA5" s="12"/>
      <c r="EB5" s="12"/>
      <c r="EC5" s="12"/>
      <c r="ED5" s="12"/>
      <c r="EE5" s="12"/>
      <c r="EF5" s="12"/>
      <c r="EG5" s="12"/>
      <c r="EH5" s="12"/>
      <c r="EI5" s="12"/>
      <c r="EJ5" s="12"/>
      <c r="EK5" s="12"/>
      <c r="EL5" s="12"/>
      <c r="EM5" s="12"/>
      <c r="EN5" s="12"/>
      <c r="EO5" s="12"/>
      <c r="EP5" s="12"/>
      <c r="EQ5" s="12"/>
      <c r="ER5" s="12"/>
      <c r="ES5" s="12"/>
      <c r="ET5" s="12"/>
      <c r="EU5" s="12"/>
      <c r="EV5" s="12"/>
      <c r="EW5" s="12"/>
      <c r="EX5" s="12"/>
      <c r="EY5" s="12"/>
      <c r="EZ5" s="12"/>
      <c r="FA5" s="12"/>
      <c r="FB5" s="12"/>
      <c r="FC5" s="12"/>
      <c r="FD5" s="12"/>
      <c r="FE5" s="12"/>
      <c r="FF5" s="12"/>
      <c r="FG5" s="12"/>
      <c r="FH5" s="12"/>
      <c r="FI5" s="12"/>
      <c r="FJ5" s="12"/>
      <c r="FK5" s="12"/>
      <c r="FL5" s="12"/>
      <c r="FM5" s="12"/>
      <c r="FN5" s="12"/>
      <c r="FO5" s="12"/>
      <c r="FP5" s="12"/>
      <c r="FQ5" s="12"/>
      <c r="FR5" s="12"/>
      <c r="FS5" s="12"/>
      <c r="FT5" s="12"/>
      <c r="FU5" s="12"/>
      <c r="FV5" s="12"/>
      <c r="FW5" s="12"/>
      <c r="FX5" s="12"/>
      <c r="FY5" s="12"/>
      <c r="FZ5" s="12"/>
      <c r="GA5" s="12"/>
      <c r="GB5" s="12"/>
      <c r="GC5" s="12"/>
      <c r="GD5" s="12"/>
      <c r="GE5" s="12"/>
      <c r="GF5" s="12"/>
      <c r="GG5" s="12"/>
      <c r="GH5" s="12"/>
      <c r="GI5" s="12"/>
      <c r="GJ5" s="12"/>
      <c r="GK5" s="12"/>
      <c r="GL5" s="12"/>
      <c r="GM5" s="12"/>
      <c r="GN5" s="12"/>
      <c r="GO5" s="12"/>
      <c r="GP5" s="12"/>
      <c r="GQ5" s="12"/>
      <c r="GR5" s="12"/>
      <c r="GS5" s="12"/>
      <c r="GT5" s="12"/>
      <c r="GU5" s="12"/>
      <c r="GV5" s="12"/>
      <c r="GW5" s="12"/>
      <c r="GX5" s="12"/>
      <c r="GY5" s="12"/>
      <c r="GZ5" s="12"/>
      <c r="HA5" s="12"/>
      <c r="HB5" s="12"/>
      <c r="HC5" s="12"/>
      <c r="HD5" s="12"/>
      <c r="HE5" s="12"/>
      <c r="HF5" s="12"/>
      <c r="HG5" s="12"/>
      <c r="HH5" s="12"/>
      <c r="HI5" s="12"/>
      <c r="HJ5" s="12"/>
      <c r="HK5" s="12"/>
      <c r="HL5" s="12"/>
      <c r="HM5" s="12"/>
      <c r="HN5" s="12"/>
      <c r="HO5" s="12"/>
      <c r="HP5" s="12"/>
      <c r="HQ5" s="12"/>
      <c r="HR5" s="12"/>
      <c r="HS5" s="12"/>
      <c r="HT5" s="12"/>
      <c r="HU5" s="12"/>
      <c r="HV5" s="12"/>
      <c r="HW5" s="12"/>
      <c r="HX5" s="12"/>
      <c r="HY5" s="12"/>
      <c r="HZ5" s="12"/>
      <c r="IA5" s="12"/>
      <c r="IB5" s="12"/>
      <c r="IC5" s="12"/>
      <c r="ID5" s="12"/>
      <c r="IE5" s="12"/>
      <c r="IF5" s="12"/>
      <c r="IG5" s="12"/>
      <c r="IH5" s="12"/>
      <c r="II5" s="12"/>
      <c r="IJ5" s="12"/>
      <c r="IK5" s="12"/>
      <c r="IL5" s="12"/>
      <c r="IM5" s="12"/>
      <c r="IN5" s="12"/>
      <c r="IO5" s="12"/>
      <c r="IP5" s="12"/>
      <c r="IQ5" s="12"/>
      <c r="IR5" s="12"/>
      <c r="IS5" s="12"/>
      <c r="IT5" s="12"/>
      <c r="IU5" s="12"/>
      <c r="IV5" s="12"/>
      <c r="IW5" s="12"/>
    </row>
    <row r="6" customFormat="false" ht="15.75" hidden="false" customHeight="false" outlineLevel="0" collapsed="false">
      <c r="A6" s="21" t="s">
        <v>15</v>
      </c>
      <c r="B6" s="21" t="s">
        <v>16</v>
      </c>
      <c r="C6" s="21" t="s">
        <v>17</v>
      </c>
      <c r="D6" s="18" t="s">
        <v>18</v>
      </c>
      <c r="E6" s="17" t="s">
        <v>18</v>
      </c>
      <c r="F6" s="17" t="s">
        <v>19</v>
      </c>
      <c r="G6" s="17" t="s">
        <v>20</v>
      </c>
      <c r="H6" s="17" t="s">
        <v>21</v>
      </c>
      <c r="I6" s="17" t="s">
        <v>19</v>
      </c>
      <c r="J6" s="17" t="s">
        <v>20</v>
      </c>
      <c r="K6" s="17" t="s">
        <v>21</v>
      </c>
      <c r="L6" s="17" t="s">
        <v>21</v>
      </c>
      <c r="M6" s="19" t="s">
        <v>22</v>
      </c>
      <c r="N6" s="20" t="s">
        <v>19</v>
      </c>
      <c r="O6" s="20" t="s">
        <v>20</v>
      </c>
      <c r="P6" s="20" t="s">
        <v>21</v>
      </c>
      <c r="Q6" s="17" t="s">
        <v>23</v>
      </c>
      <c r="R6" s="17" t="s">
        <v>24</v>
      </c>
      <c r="S6" s="12"/>
      <c r="T6" s="17"/>
      <c r="U6" s="16"/>
      <c r="V6" s="12"/>
      <c r="W6" s="12"/>
      <c r="X6" s="12"/>
      <c r="Y6" s="12"/>
      <c r="Z6" s="12"/>
      <c r="AA6" s="12"/>
      <c r="AB6" s="12"/>
      <c r="AC6" s="12"/>
      <c r="AD6" s="12"/>
      <c r="AE6" s="12"/>
      <c r="AF6" s="12"/>
      <c r="AG6" s="12"/>
      <c r="AH6" s="12"/>
      <c r="AI6" s="12"/>
      <c r="AJ6" s="12"/>
      <c r="AK6" s="12"/>
      <c r="AL6" s="12"/>
      <c r="AM6" s="12"/>
      <c r="AN6" s="12"/>
      <c r="AO6" s="12"/>
      <c r="AP6" s="12"/>
      <c r="AQ6" s="12"/>
      <c r="AR6" s="12"/>
      <c r="AS6" s="12"/>
      <c r="AT6" s="12"/>
      <c r="AU6" s="12"/>
      <c r="AV6" s="12"/>
      <c r="AW6" s="12"/>
      <c r="AX6" s="12"/>
      <c r="AY6" s="12"/>
      <c r="AZ6" s="12"/>
      <c r="BA6" s="12"/>
      <c r="BB6" s="12"/>
      <c r="BC6" s="12"/>
      <c r="BD6" s="12"/>
      <c r="BE6" s="12"/>
      <c r="BF6" s="12"/>
      <c r="BG6" s="12"/>
      <c r="BH6" s="12"/>
      <c r="BI6" s="12"/>
      <c r="BJ6" s="12"/>
      <c r="BK6" s="12"/>
      <c r="BL6" s="12"/>
      <c r="BM6" s="12"/>
      <c r="BN6" s="12"/>
      <c r="BO6" s="12"/>
      <c r="BP6" s="12"/>
      <c r="BQ6" s="12"/>
      <c r="BR6" s="12"/>
      <c r="BS6" s="12"/>
      <c r="BT6" s="12"/>
      <c r="BU6" s="12"/>
      <c r="BV6" s="12"/>
      <c r="BW6" s="12"/>
      <c r="BX6" s="12"/>
      <c r="BY6" s="12"/>
      <c r="BZ6" s="12"/>
      <c r="CA6" s="12"/>
      <c r="CB6" s="12"/>
      <c r="CC6" s="12"/>
      <c r="CD6" s="12"/>
      <c r="CE6" s="12"/>
      <c r="CF6" s="12"/>
      <c r="CG6" s="12"/>
      <c r="CH6" s="12"/>
      <c r="CI6" s="12"/>
      <c r="CJ6" s="12"/>
      <c r="CK6" s="12"/>
      <c r="CL6" s="12"/>
      <c r="CM6" s="12"/>
      <c r="CN6" s="12"/>
      <c r="CO6" s="12"/>
      <c r="CP6" s="12"/>
      <c r="CQ6" s="12"/>
      <c r="CR6" s="12"/>
      <c r="CS6" s="12"/>
      <c r="CT6" s="12"/>
      <c r="CU6" s="12"/>
      <c r="CV6" s="12"/>
      <c r="CW6" s="12"/>
      <c r="CX6" s="12"/>
      <c r="CY6" s="12"/>
      <c r="CZ6" s="12"/>
      <c r="DA6" s="12"/>
      <c r="DB6" s="12"/>
      <c r="DC6" s="12"/>
      <c r="DD6" s="12"/>
      <c r="DE6" s="12"/>
      <c r="DF6" s="12"/>
      <c r="DG6" s="12"/>
      <c r="DH6" s="12"/>
      <c r="DI6" s="12"/>
      <c r="DJ6" s="12"/>
      <c r="DK6" s="12"/>
      <c r="DL6" s="12"/>
      <c r="DM6" s="12"/>
      <c r="DN6" s="12"/>
      <c r="DO6" s="12"/>
      <c r="DP6" s="12"/>
      <c r="DQ6" s="12"/>
      <c r="DR6" s="12"/>
      <c r="DS6" s="12"/>
      <c r="DT6" s="12"/>
      <c r="DU6" s="12"/>
      <c r="DV6" s="12"/>
      <c r="DW6" s="12"/>
      <c r="DX6" s="12"/>
      <c r="DY6" s="12"/>
      <c r="DZ6" s="12"/>
      <c r="EA6" s="12"/>
      <c r="EB6" s="12"/>
      <c r="EC6" s="12"/>
      <c r="ED6" s="12"/>
      <c r="EE6" s="12"/>
      <c r="EF6" s="12"/>
      <c r="EG6" s="12"/>
      <c r="EH6" s="12"/>
      <c r="EI6" s="12"/>
      <c r="EJ6" s="12"/>
      <c r="EK6" s="12"/>
      <c r="EL6" s="12"/>
      <c r="EM6" s="12"/>
      <c r="EN6" s="12"/>
      <c r="EO6" s="12"/>
      <c r="EP6" s="12"/>
      <c r="EQ6" s="12"/>
      <c r="ER6" s="12"/>
      <c r="ES6" s="12"/>
      <c r="ET6" s="12"/>
      <c r="EU6" s="12"/>
      <c r="EV6" s="12"/>
      <c r="EW6" s="12"/>
      <c r="EX6" s="12"/>
      <c r="EY6" s="12"/>
      <c r="EZ6" s="12"/>
      <c r="FA6" s="12"/>
      <c r="FB6" s="12"/>
      <c r="FC6" s="12"/>
      <c r="FD6" s="12"/>
      <c r="FE6" s="12"/>
      <c r="FF6" s="12"/>
      <c r="FG6" s="12"/>
      <c r="FH6" s="12"/>
      <c r="FI6" s="12"/>
      <c r="FJ6" s="12"/>
      <c r="FK6" s="12"/>
      <c r="FL6" s="12"/>
      <c r="FM6" s="12"/>
      <c r="FN6" s="12"/>
      <c r="FO6" s="12"/>
      <c r="FP6" s="12"/>
      <c r="FQ6" s="12"/>
      <c r="FR6" s="12"/>
      <c r="FS6" s="12"/>
      <c r="FT6" s="12"/>
      <c r="FU6" s="12"/>
      <c r="FV6" s="12"/>
      <c r="FW6" s="12"/>
      <c r="FX6" s="12"/>
      <c r="FY6" s="12"/>
      <c r="FZ6" s="12"/>
      <c r="GA6" s="12"/>
      <c r="GB6" s="12"/>
      <c r="GC6" s="12"/>
      <c r="GD6" s="12"/>
      <c r="GE6" s="12"/>
      <c r="GF6" s="12"/>
      <c r="GG6" s="12"/>
      <c r="GH6" s="12"/>
      <c r="GI6" s="12"/>
      <c r="GJ6" s="12"/>
      <c r="GK6" s="12"/>
      <c r="GL6" s="12"/>
      <c r="GM6" s="12"/>
      <c r="GN6" s="12"/>
      <c r="GO6" s="12"/>
      <c r="GP6" s="12"/>
      <c r="GQ6" s="12"/>
      <c r="GR6" s="12"/>
      <c r="GS6" s="12"/>
      <c r="GT6" s="12"/>
      <c r="GU6" s="12"/>
      <c r="GV6" s="12"/>
      <c r="GW6" s="12"/>
      <c r="GX6" s="12"/>
      <c r="GY6" s="12"/>
      <c r="GZ6" s="12"/>
      <c r="HA6" s="12"/>
      <c r="HB6" s="12"/>
      <c r="HC6" s="12"/>
      <c r="HD6" s="12"/>
      <c r="HE6" s="12"/>
      <c r="HF6" s="12"/>
      <c r="HG6" s="12"/>
      <c r="HH6" s="12"/>
      <c r="HI6" s="12"/>
      <c r="HJ6" s="12"/>
      <c r="HK6" s="12"/>
      <c r="HL6" s="12"/>
      <c r="HM6" s="12"/>
      <c r="HN6" s="12"/>
      <c r="HO6" s="12"/>
      <c r="HP6" s="12"/>
      <c r="HQ6" s="12"/>
      <c r="HR6" s="12"/>
      <c r="HS6" s="12"/>
      <c r="HT6" s="12"/>
      <c r="HU6" s="12"/>
      <c r="HV6" s="12"/>
      <c r="HW6" s="12"/>
      <c r="HX6" s="12"/>
      <c r="HY6" s="12"/>
      <c r="HZ6" s="12"/>
      <c r="IA6" s="12"/>
      <c r="IB6" s="12"/>
      <c r="IC6" s="12"/>
      <c r="ID6" s="12"/>
      <c r="IE6" s="12"/>
      <c r="IF6" s="12"/>
      <c r="IG6" s="12"/>
      <c r="IH6" s="12"/>
      <c r="II6" s="12"/>
      <c r="IJ6" s="12"/>
      <c r="IK6" s="12"/>
      <c r="IL6" s="12"/>
      <c r="IM6" s="12"/>
      <c r="IN6" s="12"/>
      <c r="IO6" s="12"/>
      <c r="IP6" s="12"/>
      <c r="IQ6" s="12"/>
      <c r="IR6" s="12"/>
      <c r="IS6" s="12"/>
      <c r="IT6" s="12"/>
      <c r="IU6" s="12"/>
      <c r="IV6" s="12"/>
      <c r="IW6" s="12"/>
    </row>
    <row r="7" customFormat="false" ht="15.75" hidden="false" customHeight="false" outlineLevel="0" collapsed="false">
      <c r="A7" s="22"/>
      <c r="B7" s="22"/>
      <c r="C7" s="22"/>
      <c r="D7" s="23"/>
      <c r="E7" s="22"/>
      <c r="F7" s="22"/>
      <c r="G7" s="22"/>
      <c r="H7" s="22"/>
      <c r="I7" s="22"/>
      <c r="J7" s="22"/>
      <c r="K7" s="22"/>
      <c r="L7" s="22"/>
      <c r="M7" s="24"/>
      <c r="N7" s="25"/>
      <c r="O7" s="25"/>
      <c r="P7" s="25"/>
      <c r="Q7" s="22"/>
    </row>
    <row r="8" customFormat="false" ht="15.75" hidden="false" customHeight="false" outlineLevel="0" collapsed="false">
      <c r="A8" s="26" t="s">
        <v>25</v>
      </c>
      <c r="B8" s="27" t="s">
        <v>26</v>
      </c>
      <c r="C8" s="27" t="s">
        <v>27</v>
      </c>
      <c r="D8" s="28" t="n">
        <v>0</v>
      </c>
      <c r="E8" s="28" t="n">
        <v>-1915874</v>
      </c>
      <c r="F8" s="28" t="n">
        <v>24960484</v>
      </c>
      <c r="G8" s="28" t="n">
        <v>0</v>
      </c>
      <c r="H8" s="28" t="n">
        <f aca="false">SUM(F8:G8)</f>
        <v>24960484</v>
      </c>
      <c r="I8" s="28" t="n">
        <v>8651514</v>
      </c>
      <c r="J8" s="28" t="n">
        <v>0</v>
      </c>
      <c r="K8" s="28" t="n">
        <f aca="false">SUM(I8:J8)</f>
        <v>8651514</v>
      </c>
      <c r="L8" s="28" t="n">
        <f aca="false">+K8+H8</f>
        <v>33611998</v>
      </c>
      <c r="M8" s="29" t="n">
        <v>70169385</v>
      </c>
      <c r="N8" s="30" t="n">
        <v>7520451</v>
      </c>
      <c r="O8" s="30" t="n">
        <v>0</v>
      </c>
      <c r="P8" s="30" t="n">
        <f aca="false">SUM(N8:O8)</f>
        <v>7520451</v>
      </c>
      <c r="Q8" s="28" t="n">
        <f aca="false">+L8+E8</f>
        <v>31696124</v>
      </c>
      <c r="R8" s="31" t="n">
        <v>0</v>
      </c>
      <c r="S8" s="31"/>
      <c r="T8" s="32"/>
      <c r="U8" s="33"/>
      <c r="V8" s="33"/>
      <c r="W8" s="34"/>
      <c r="X8" s="34"/>
      <c r="Y8" s="34"/>
      <c r="Z8" s="34"/>
      <c r="AA8" s="34"/>
      <c r="AB8" s="34"/>
      <c r="AC8" s="34"/>
      <c r="AD8" s="34"/>
      <c r="AE8" s="34"/>
      <c r="AF8" s="34"/>
      <c r="AG8" s="34"/>
      <c r="AH8" s="34"/>
      <c r="AI8" s="34"/>
      <c r="AJ8" s="34"/>
      <c r="AK8" s="34"/>
      <c r="AL8" s="34"/>
      <c r="AM8" s="34"/>
      <c r="AN8" s="34"/>
      <c r="AO8" s="34"/>
      <c r="AP8" s="34"/>
      <c r="AQ8" s="34"/>
      <c r="AR8" s="34"/>
      <c r="AS8" s="34"/>
      <c r="AT8" s="34"/>
      <c r="AU8" s="34"/>
      <c r="AV8" s="34"/>
      <c r="AW8" s="34"/>
      <c r="AX8" s="34"/>
      <c r="AY8" s="34"/>
      <c r="AZ8" s="34"/>
      <c r="BA8" s="34"/>
      <c r="BB8" s="34"/>
      <c r="BC8" s="34"/>
      <c r="BD8" s="34"/>
      <c r="BE8" s="34"/>
      <c r="BF8" s="34"/>
      <c r="BG8" s="34"/>
      <c r="BH8" s="34"/>
      <c r="BI8" s="34"/>
      <c r="BJ8" s="34"/>
      <c r="BK8" s="34"/>
      <c r="BL8" s="34"/>
      <c r="BM8" s="34"/>
      <c r="BN8" s="34"/>
      <c r="BO8" s="34"/>
      <c r="BP8" s="34"/>
      <c r="BQ8" s="34"/>
      <c r="BR8" s="34"/>
      <c r="BS8" s="34"/>
      <c r="BT8" s="34"/>
      <c r="BU8" s="34"/>
      <c r="BV8" s="34"/>
      <c r="BW8" s="34"/>
      <c r="BX8" s="34"/>
      <c r="BY8" s="34"/>
      <c r="BZ8" s="34"/>
      <c r="CA8" s="34"/>
      <c r="CB8" s="34"/>
      <c r="CC8" s="34"/>
      <c r="CD8" s="34"/>
      <c r="CE8" s="34"/>
      <c r="CF8" s="34"/>
      <c r="CG8" s="34"/>
      <c r="CH8" s="34"/>
      <c r="CI8" s="34"/>
      <c r="CJ8" s="34"/>
      <c r="CK8" s="34"/>
      <c r="CL8" s="34"/>
      <c r="CM8" s="34"/>
      <c r="CN8" s="34"/>
      <c r="CO8" s="34"/>
      <c r="CP8" s="34"/>
      <c r="CQ8" s="34"/>
      <c r="CR8" s="34"/>
      <c r="CS8" s="34"/>
      <c r="CT8" s="34"/>
      <c r="CU8" s="34"/>
      <c r="CV8" s="34"/>
      <c r="CW8" s="34"/>
      <c r="CX8" s="34"/>
      <c r="CY8" s="34"/>
      <c r="CZ8" s="34"/>
      <c r="DA8" s="34"/>
      <c r="DB8" s="34"/>
      <c r="DC8" s="34"/>
      <c r="DD8" s="34"/>
      <c r="DE8" s="34"/>
      <c r="DF8" s="34"/>
      <c r="DG8" s="34"/>
      <c r="DH8" s="34"/>
      <c r="DI8" s="34"/>
      <c r="DJ8" s="34"/>
      <c r="DK8" s="34"/>
      <c r="DL8" s="34"/>
      <c r="DM8" s="34"/>
      <c r="DN8" s="34"/>
      <c r="DO8" s="34"/>
      <c r="DP8" s="34"/>
      <c r="DQ8" s="34"/>
      <c r="DR8" s="34"/>
      <c r="DS8" s="34"/>
      <c r="DT8" s="34"/>
      <c r="DU8" s="34"/>
      <c r="DV8" s="34"/>
      <c r="DW8" s="34"/>
      <c r="DX8" s="34"/>
      <c r="DY8" s="34"/>
      <c r="DZ8" s="34"/>
      <c r="EA8" s="34"/>
      <c r="EB8" s="34"/>
      <c r="EC8" s="34"/>
      <c r="ED8" s="34"/>
      <c r="EE8" s="34"/>
      <c r="EF8" s="34"/>
      <c r="EG8" s="34"/>
      <c r="EH8" s="34"/>
      <c r="EI8" s="34"/>
      <c r="EJ8" s="34"/>
      <c r="EK8" s="34"/>
      <c r="EL8" s="34"/>
      <c r="EM8" s="34"/>
      <c r="EN8" s="34"/>
      <c r="EO8" s="34"/>
      <c r="EP8" s="34"/>
      <c r="EQ8" s="34"/>
      <c r="ER8" s="34"/>
      <c r="ES8" s="34"/>
      <c r="ET8" s="34"/>
      <c r="EU8" s="34"/>
      <c r="EV8" s="34"/>
      <c r="EW8" s="34"/>
      <c r="EX8" s="34"/>
      <c r="EY8" s="34"/>
      <c r="EZ8" s="34"/>
      <c r="FA8" s="34"/>
      <c r="FB8" s="34"/>
      <c r="FC8" s="34"/>
      <c r="FD8" s="34"/>
      <c r="FE8" s="34"/>
      <c r="FF8" s="34"/>
      <c r="FG8" s="34"/>
      <c r="FH8" s="34"/>
      <c r="FI8" s="34"/>
      <c r="FJ8" s="34"/>
      <c r="FK8" s="34"/>
      <c r="FL8" s="34"/>
      <c r="FM8" s="34"/>
      <c r="FN8" s="34"/>
      <c r="FO8" s="34"/>
      <c r="FP8" s="34"/>
      <c r="FQ8" s="34"/>
      <c r="FR8" s="34"/>
      <c r="FS8" s="34"/>
      <c r="FT8" s="34"/>
      <c r="FU8" s="34"/>
      <c r="FV8" s="34"/>
      <c r="FW8" s="34"/>
      <c r="FX8" s="34"/>
      <c r="FY8" s="34"/>
      <c r="FZ8" s="34"/>
      <c r="GA8" s="34"/>
      <c r="GB8" s="34"/>
      <c r="GC8" s="34"/>
      <c r="GD8" s="34"/>
      <c r="GE8" s="34"/>
      <c r="GF8" s="34"/>
      <c r="GG8" s="34"/>
      <c r="GH8" s="34"/>
      <c r="GI8" s="34"/>
      <c r="GJ8" s="34"/>
      <c r="GK8" s="34"/>
      <c r="GL8" s="34"/>
      <c r="GM8" s="34"/>
      <c r="GN8" s="34"/>
      <c r="GO8" s="34"/>
      <c r="GP8" s="34"/>
      <c r="GQ8" s="34"/>
      <c r="GR8" s="34"/>
      <c r="GS8" s="34"/>
      <c r="GT8" s="34"/>
      <c r="GU8" s="34"/>
      <c r="GV8" s="34"/>
      <c r="GW8" s="34"/>
      <c r="GX8" s="34"/>
      <c r="GY8" s="34"/>
      <c r="GZ8" s="34"/>
      <c r="HA8" s="34"/>
      <c r="HB8" s="34"/>
      <c r="HC8" s="34"/>
      <c r="HD8" s="34"/>
      <c r="HE8" s="34"/>
      <c r="HF8" s="34"/>
      <c r="HG8" s="34"/>
      <c r="HH8" s="34"/>
      <c r="HI8" s="34"/>
      <c r="HJ8" s="34"/>
      <c r="HK8" s="34"/>
      <c r="HL8" s="34"/>
      <c r="HM8" s="34"/>
      <c r="HN8" s="34"/>
      <c r="HO8" s="34"/>
      <c r="HP8" s="34"/>
      <c r="HQ8" s="34"/>
      <c r="HR8" s="34"/>
      <c r="HS8" s="34"/>
      <c r="HT8" s="34"/>
      <c r="HU8" s="34"/>
      <c r="HV8" s="34"/>
      <c r="HW8" s="34"/>
      <c r="HX8" s="34"/>
      <c r="HY8" s="34"/>
      <c r="HZ8" s="34"/>
      <c r="IA8" s="34"/>
      <c r="IB8" s="34"/>
      <c r="IC8" s="34"/>
      <c r="ID8" s="34"/>
      <c r="IE8" s="34"/>
      <c r="IF8" s="34"/>
      <c r="IG8" s="34"/>
      <c r="IH8" s="34"/>
      <c r="II8" s="34"/>
      <c r="IJ8" s="34"/>
      <c r="IK8" s="34"/>
      <c r="IL8" s="34"/>
      <c r="IM8" s="34"/>
      <c r="IN8" s="34"/>
      <c r="IO8" s="34"/>
      <c r="IP8" s="34"/>
      <c r="IQ8" s="34"/>
      <c r="IR8" s="34"/>
      <c r="IS8" s="34"/>
      <c r="IT8" s="34"/>
      <c r="IU8" s="34"/>
      <c r="IV8" s="34"/>
      <c r="IW8" s="34"/>
    </row>
    <row r="9" customFormat="false" ht="15.75" hidden="false" customHeight="false" outlineLevel="0" collapsed="false">
      <c r="A9" s="35" t="s">
        <v>25</v>
      </c>
      <c r="B9" s="36" t="s">
        <v>28</v>
      </c>
      <c r="C9" s="36" t="s">
        <v>27</v>
      </c>
      <c r="D9" s="37" t="n">
        <v>65471620</v>
      </c>
      <c r="E9" s="37" t="n">
        <f aca="false">-95004531+11879284</f>
        <v>-83125247</v>
      </c>
      <c r="F9" s="37" t="n">
        <f aca="false">13825891+0</f>
        <v>13825891</v>
      </c>
      <c r="G9" s="37" t="n">
        <f aca="false">-1916245-89053.76-65494.87</f>
        <v>-2070793.63</v>
      </c>
      <c r="H9" s="38" t="n">
        <f aca="false">SUM(F9:G9)</f>
        <v>11755097.37</v>
      </c>
      <c r="I9" s="37" t="n">
        <v>5823000</v>
      </c>
      <c r="J9" s="37" t="n">
        <v>0</v>
      </c>
      <c r="K9" s="38" t="n">
        <f aca="false">SUM(I9:J9)</f>
        <v>5823000</v>
      </c>
      <c r="L9" s="38" t="n">
        <f aca="false">+K9+H9</f>
        <v>17578097.37</v>
      </c>
      <c r="M9" s="29" t="n">
        <v>-21241850</v>
      </c>
      <c r="N9" s="39" t="n">
        <v>0</v>
      </c>
      <c r="O9" s="40" t="n">
        <v>0</v>
      </c>
      <c r="P9" s="39" t="n">
        <f aca="false">SUM(N9:O9)</f>
        <v>0</v>
      </c>
      <c r="Q9" s="38" t="n">
        <f aca="false">+D9</f>
        <v>65471620</v>
      </c>
      <c r="R9" s="41" t="n">
        <f aca="false">+L9+E9</f>
        <v>-65547149.63</v>
      </c>
      <c r="S9" s="42"/>
      <c r="T9" s="43"/>
      <c r="U9" s="33"/>
      <c r="V9" s="33"/>
      <c r="W9" s="34"/>
      <c r="X9" s="34"/>
      <c r="Y9" s="34"/>
      <c r="Z9" s="34"/>
      <c r="AA9" s="34"/>
      <c r="AB9" s="34"/>
      <c r="AC9" s="34"/>
      <c r="AD9" s="34"/>
      <c r="AE9" s="34"/>
      <c r="AF9" s="34"/>
      <c r="AG9" s="34"/>
      <c r="AH9" s="34"/>
      <c r="AI9" s="34"/>
      <c r="AJ9" s="34"/>
      <c r="AK9" s="34"/>
      <c r="AL9" s="34"/>
      <c r="AM9" s="34"/>
      <c r="AN9" s="34"/>
      <c r="AO9" s="34"/>
      <c r="AP9" s="34"/>
      <c r="AQ9" s="34"/>
      <c r="AR9" s="34"/>
      <c r="AS9" s="34"/>
      <c r="AT9" s="34"/>
      <c r="AU9" s="34"/>
      <c r="AV9" s="34"/>
      <c r="AW9" s="34"/>
      <c r="AX9" s="34"/>
      <c r="AY9" s="34"/>
      <c r="AZ9" s="34"/>
      <c r="BA9" s="34"/>
      <c r="BB9" s="34"/>
      <c r="BC9" s="34"/>
      <c r="BD9" s="34"/>
      <c r="BE9" s="34"/>
      <c r="BF9" s="34"/>
      <c r="BG9" s="34"/>
      <c r="BH9" s="34"/>
      <c r="BI9" s="34"/>
      <c r="BJ9" s="34"/>
      <c r="BK9" s="34"/>
      <c r="BL9" s="34"/>
      <c r="BM9" s="34"/>
      <c r="BN9" s="34"/>
      <c r="BO9" s="34"/>
      <c r="BP9" s="34"/>
      <c r="BQ9" s="34"/>
      <c r="BR9" s="34"/>
      <c r="BS9" s="34"/>
      <c r="BT9" s="34"/>
      <c r="BU9" s="34"/>
      <c r="BV9" s="34"/>
      <c r="BW9" s="34"/>
      <c r="BX9" s="34"/>
      <c r="BY9" s="34"/>
      <c r="BZ9" s="34"/>
      <c r="CA9" s="34"/>
      <c r="CB9" s="34"/>
      <c r="CC9" s="34"/>
      <c r="CD9" s="34"/>
      <c r="CE9" s="34"/>
      <c r="CF9" s="34"/>
      <c r="CG9" s="34"/>
      <c r="CH9" s="34"/>
      <c r="CI9" s="34"/>
      <c r="CJ9" s="34"/>
      <c r="CK9" s="34"/>
      <c r="CL9" s="34"/>
      <c r="CM9" s="34"/>
      <c r="CN9" s="34"/>
      <c r="CO9" s="34"/>
      <c r="CP9" s="34"/>
      <c r="CQ9" s="34"/>
      <c r="CR9" s="34"/>
      <c r="CS9" s="34"/>
      <c r="CT9" s="34"/>
      <c r="CU9" s="34"/>
      <c r="CV9" s="34"/>
      <c r="CW9" s="34"/>
      <c r="CX9" s="34"/>
      <c r="CY9" s="34"/>
      <c r="CZ9" s="34"/>
      <c r="DA9" s="34"/>
      <c r="DB9" s="34"/>
      <c r="DC9" s="34"/>
      <c r="DD9" s="34"/>
      <c r="DE9" s="34"/>
      <c r="DF9" s="34"/>
      <c r="DG9" s="34"/>
      <c r="DH9" s="34"/>
      <c r="DI9" s="34"/>
      <c r="DJ9" s="34"/>
      <c r="DK9" s="34"/>
      <c r="DL9" s="34"/>
      <c r="DM9" s="34"/>
      <c r="DN9" s="34"/>
      <c r="DO9" s="34"/>
      <c r="DP9" s="34"/>
      <c r="DQ9" s="34"/>
      <c r="DR9" s="34"/>
      <c r="DS9" s="34"/>
      <c r="DT9" s="34"/>
      <c r="DU9" s="34"/>
      <c r="DV9" s="34"/>
      <c r="DW9" s="34"/>
      <c r="DX9" s="34"/>
      <c r="DY9" s="34"/>
      <c r="DZ9" s="34"/>
      <c r="EA9" s="34"/>
      <c r="EB9" s="34"/>
      <c r="EC9" s="34"/>
      <c r="ED9" s="34"/>
      <c r="EE9" s="34"/>
      <c r="EF9" s="34"/>
      <c r="EG9" s="34"/>
      <c r="EH9" s="34"/>
      <c r="EI9" s="34"/>
      <c r="EJ9" s="34"/>
      <c r="EK9" s="34"/>
      <c r="EL9" s="34"/>
      <c r="EM9" s="34"/>
      <c r="EN9" s="34"/>
      <c r="EO9" s="34"/>
      <c r="EP9" s="34"/>
      <c r="EQ9" s="34"/>
      <c r="ER9" s="34"/>
      <c r="ES9" s="34"/>
      <c r="ET9" s="34"/>
      <c r="EU9" s="34"/>
      <c r="EV9" s="34"/>
      <c r="EW9" s="34"/>
      <c r="EX9" s="34"/>
      <c r="EY9" s="34"/>
      <c r="EZ9" s="34"/>
      <c r="FA9" s="34"/>
      <c r="FB9" s="34"/>
      <c r="FC9" s="34"/>
      <c r="FD9" s="34"/>
      <c r="FE9" s="34"/>
      <c r="FF9" s="34"/>
      <c r="FG9" s="34"/>
      <c r="FH9" s="34"/>
      <c r="FI9" s="34"/>
      <c r="FJ9" s="34"/>
      <c r="FK9" s="34"/>
      <c r="FL9" s="34"/>
      <c r="FM9" s="34"/>
      <c r="FN9" s="34"/>
      <c r="FO9" s="34"/>
      <c r="FP9" s="34"/>
      <c r="FQ9" s="34"/>
      <c r="FR9" s="34"/>
      <c r="FS9" s="34"/>
      <c r="FT9" s="34"/>
      <c r="FU9" s="34"/>
      <c r="FV9" s="34"/>
      <c r="FW9" s="34"/>
      <c r="FX9" s="34"/>
      <c r="FY9" s="34"/>
      <c r="FZ9" s="34"/>
      <c r="GA9" s="34"/>
      <c r="GB9" s="34"/>
      <c r="GC9" s="34"/>
      <c r="GD9" s="34"/>
      <c r="GE9" s="34"/>
      <c r="GF9" s="34"/>
      <c r="GG9" s="34"/>
      <c r="GH9" s="34"/>
      <c r="GI9" s="34"/>
      <c r="GJ9" s="34"/>
      <c r="GK9" s="34"/>
      <c r="GL9" s="34"/>
      <c r="GM9" s="34"/>
      <c r="GN9" s="34"/>
      <c r="GO9" s="34"/>
      <c r="GP9" s="34"/>
      <c r="GQ9" s="34"/>
      <c r="GR9" s="34"/>
      <c r="GS9" s="34"/>
      <c r="GT9" s="34"/>
      <c r="GU9" s="34"/>
      <c r="GV9" s="34"/>
      <c r="GW9" s="34"/>
      <c r="GX9" s="34"/>
      <c r="GY9" s="34"/>
      <c r="GZ9" s="34"/>
      <c r="HA9" s="34"/>
      <c r="HB9" s="34"/>
      <c r="HC9" s="34"/>
      <c r="HD9" s="34"/>
      <c r="HE9" s="34"/>
      <c r="HF9" s="34"/>
      <c r="HG9" s="34"/>
      <c r="HH9" s="34"/>
      <c r="HI9" s="34"/>
      <c r="HJ9" s="34"/>
      <c r="HK9" s="34"/>
      <c r="HL9" s="34"/>
      <c r="HM9" s="34"/>
      <c r="HN9" s="34"/>
      <c r="HO9" s="34"/>
      <c r="HP9" s="34"/>
      <c r="HQ9" s="34"/>
      <c r="HR9" s="34"/>
      <c r="HS9" s="34"/>
      <c r="HT9" s="34"/>
      <c r="HU9" s="34"/>
      <c r="HV9" s="34"/>
      <c r="HW9" s="34"/>
      <c r="HX9" s="34"/>
      <c r="HY9" s="34"/>
      <c r="HZ9" s="34"/>
      <c r="IA9" s="34"/>
      <c r="IB9" s="34"/>
      <c r="IC9" s="34"/>
      <c r="ID9" s="34"/>
      <c r="IE9" s="34"/>
      <c r="IF9" s="34"/>
      <c r="IG9" s="34"/>
      <c r="IH9" s="34"/>
      <c r="II9" s="34"/>
      <c r="IJ9" s="34"/>
      <c r="IK9" s="34"/>
      <c r="IL9" s="34"/>
      <c r="IM9" s="34"/>
      <c r="IN9" s="34"/>
      <c r="IO9" s="34"/>
      <c r="IP9" s="34"/>
      <c r="IQ9" s="34"/>
      <c r="IR9" s="34"/>
      <c r="IS9" s="34"/>
      <c r="IT9" s="34"/>
      <c r="IU9" s="34"/>
      <c r="IV9" s="34"/>
      <c r="IW9" s="34"/>
    </row>
    <row r="10" customFormat="false" ht="15.75" hidden="false" customHeight="false" outlineLevel="0" collapsed="false">
      <c r="A10" s="44" t="s">
        <v>25</v>
      </c>
      <c r="B10" s="45" t="s">
        <v>29</v>
      </c>
      <c r="C10" s="36" t="s">
        <v>27</v>
      </c>
      <c r="D10" s="37" t="n">
        <v>0</v>
      </c>
      <c r="E10" s="37" t="n">
        <v>-142941950</v>
      </c>
      <c r="F10" s="37" t="n">
        <v>3614880</v>
      </c>
      <c r="G10" s="37" t="n">
        <v>0</v>
      </c>
      <c r="H10" s="38" t="n">
        <f aca="false">SUM(F10:G10)</f>
        <v>3614880</v>
      </c>
      <c r="I10" s="37" t="n">
        <f aca="false">749440+1592560</f>
        <v>2342000</v>
      </c>
      <c r="J10" s="37" t="n">
        <v>0</v>
      </c>
      <c r="K10" s="38" t="n">
        <f aca="false">SUM(I10:J10)</f>
        <v>2342000</v>
      </c>
      <c r="L10" s="38" t="n">
        <f aca="false">+K10+H10</f>
        <v>5956880</v>
      </c>
      <c r="M10" s="29" t="n">
        <v>-102163008</v>
      </c>
      <c r="N10" s="39" t="n">
        <v>2342000</v>
      </c>
      <c r="O10" s="40" t="n">
        <v>0</v>
      </c>
      <c r="P10" s="39" t="n">
        <f aca="false">SUM(N10:O10)</f>
        <v>2342000</v>
      </c>
      <c r="Q10" s="37" t="n">
        <v>0</v>
      </c>
      <c r="R10" s="41" t="n">
        <f aca="false">+L10+E10</f>
        <v>-136985070</v>
      </c>
      <c r="S10" s="41"/>
      <c r="T10" s="43"/>
      <c r="U10" s="33"/>
      <c r="V10" s="33"/>
      <c r="W10" s="34"/>
      <c r="X10" s="34"/>
      <c r="Y10" s="34"/>
      <c r="Z10" s="34"/>
      <c r="AA10" s="34"/>
      <c r="AB10" s="34"/>
      <c r="AC10" s="34"/>
      <c r="AD10" s="34"/>
      <c r="AE10" s="34"/>
      <c r="AF10" s="34"/>
      <c r="AG10" s="34"/>
      <c r="AH10" s="34"/>
      <c r="AI10" s="34"/>
      <c r="AJ10" s="34"/>
      <c r="AK10" s="34"/>
      <c r="AL10" s="34"/>
      <c r="AM10" s="34"/>
      <c r="AN10" s="34"/>
      <c r="AO10" s="34"/>
      <c r="AP10" s="34"/>
      <c r="AQ10" s="34"/>
      <c r="AR10" s="34"/>
      <c r="AS10" s="34"/>
      <c r="AT10" s="34"/>
      <c r="AU10" s="34"/>
      <c r="AV10" s="34"/>
      <c r="AW10" s="34"/>
      <c r="AX10" s="34"/>
      <c r="AY10" s="34"/>
      <c r="AZ10" s="34"/>
      <c r="BA10" s="34"/>
      <c r="BB10" s="34"/>
      <c r="BC10" s="34"/>
      <c r="BD10" s="34"/>
      <c r="BE10" s="34"/>
      <c r="BF10" s="34"/>
      <c r="BG10" s="34"/>
      <c r="BH10" s="34"/>
      <c r="BI10" s="34"/>
      <c r="BJ10" s="34"/>
      <c r="BK10" s="34"/>
      <c r="BL10" s="34"/>
      <c r="BM10" s="34"/>
      <c r="BN10" s="34"/>
      <c r="BO10" s="34"/>
      <c r="BP10" s="34"/>
      <c r="BQ10" s="34"/>
      <c r="BR10" s="34"/>
      <c r="BS10" s="34"/>
      <c r="BT10" s="34"/>
      <c r="BU10" s="34"/>
      <c r="BV10" s="34"/>
      <c r="BW10" s="34"/>
      <c r="BX10" s="34"/>
      <c r="BY10" s="34"/>
      <c r="BZ10" s="34"/>
      <c r="CA10" s="34"/>
      <c r="CB10" s="34"/>
      <c r="CC10" s="34"/>
      <c r="CD10" s="34"/>
      <c r="CE10" s="34"/>
      <c r="CF10" s="34"/>
      <c r="CG10" s="34"/>
      <c r="CH10" s="34"/>
      <c r="CI10" s="34"/>
      <c r="CJ10" s="34"/>
      <c r="CK10" s="34"/>
      <c r="CL10" s="34"/>
      <c r="CM10" s="34"/>
      <c r="CN10" s="34"/>
      <c r="CO10" s="34"/>
      <c r="CP10" s="34"/>
      <c r="CQ10" s="34"/>
      <c r="CR10" s="34"/>
      <c r="CS10" s="34"/>
      <c r="CT10" s="34"/>
      <c r="CU10" s="34"/>
      <c r="CV10" s="34"/>
      <c r="CW10" s="34"/>
      <c r="CX10" s="34"/>
      <c r="CY10" s="34"/>
      <c r="CZ10" s="34"/>
      <c r="DA10" s="34"/>
      <c r="DB10" s="34"/>
      <c r="DC10" s="34"/>
      <c r="DD10" s="34"/>
      <c r="DE10" s="34"/>
      <c r="DF10" s="34"/>
      <c r="DG10" s="34"/>
      <c r="DH10" s="34"/>
      <c r="DI10" s="34"/>
      <c r="DJ10" s="34"/>
      <c r="DK10" s="34"/>
      <c r="DL10" s="34"/>
      <c r="DM10" s="34"/>
      <c r="DN10" s="34"/>
      <c r="DO10" s="34"/>
      <c r="DP10" s="34"/>
      <c r="DQ10" s="34"/>
      <c r="DR10" s="34"/>
      <c r="DS10" s="34"/>
      <c r="DT10" s="34"/>
      <c r="DU10" s="34"/>
      <c r="DV10" s="34"/>
      <c r="DW10" s="34"/>
      <c r="DX10" s="34"/>
      <c r="DY10" s="34"/>
      <c r="DZ10" s="34"/>
      <c r="EA10" s="34"/>
      <c r="EB10" s="34"/>
      <c r="EC10" s="34"/>
      <c r="ED10" s="34"/>
      <c r="EE10" s="34"/>
      <c r="EF10" s="34"/>
      <c r="EG10" s="34"/>
      <c r="EH10" s="34"/>
      <c r="EI10" s="34"/>
      <c r="EJ10" s="34"/>
      <c r="EK10" s="34"/>
      <c r="EL10" s="34"/>
      <c r="EM10" s="34"/>
      <c r="EN10" s="34"/>
      <c r="EO10" s="34"/>
      <c r="EP10" s="34"/>
      <c r="EQ10" s="34"/>
      <c r="ER10" s="34"/>
      <c r="ES10" s="34"/>
      <c r="ET10" s="34"/>
      <c r="EU10" s="34"/>
      <c r="EV10" s="34"/>
      <c r="EW10" s="34"/>
      <c r="EX10" s="34"/>
      <c r="EY10" s="34"/>
      <c r="EZ10" s="34"/>
      <c r="FA10" s="34"/>
      <c r="FB10" s="34"/>
      <c r="FC10" s="34"/>
      <c r="FD10" s="34"/>
      <c r="FE10" s="34"/>
      <c r="FF10" s="34"/>
      <c r="FG10" s="34"/>
      <c r="FH10" s="34"/>
      <c r="FI10" s="34"/>
      <c r="FJ10" s="34"/>
      <c r="FK10" s="34"/>
      <c r="FL10" s="34"/>
      <c r="FM10" s="34"/>
      <c r="FN10" s="34"/>
      <c r="FO10" s="34"/>
      <c r="FP10" s="34"/>
      <c r="FQ10" s="34"/>
      <c r="FR10" s="34"/>
      <c r="FS10" s="34"/>
      <c r="FT10" s="34"/>
      <c r="FU10" s="34"/>
      <c r="FV10" s="34"/>
      <c r="FW10" s="34"/>
      <c r="FX10" s="34"/>
      <c r="FY10" s="34"/>
      <c r="FZ10" s="34"/>
      <c r="GA10" s="34"/>
      <c r="GB10" s="34"/>
      <c r="GC10" s="34"/>
      <c r="GD10" s="34"/>
      <c r="GE10" s="34"/>
      <c r="GF10" s="34"/>
      <c r="GG10" s="34"/>
      <c r="GH10" s="34"/>
      <c r="GI10" s="34"/>
      <c r="GJ10" s="34"/>
      <c r="GK10" s="34"/>
      <c r="GL10" s="34"/>
      <c r="GM10" s="34"/>
      <c r="GN10" s="34"/>
      <c r="GO10" s="34"/>
      <c r="GP10" s="34"/>
      <c r="GQ10" s="34"/>
      <c r="GR10" s="34"/>
      <c r="GS10" s="34"/>
      <c r="GT10" s="34"/>
      <c r="GU10" s="34"/>
      <c r="GV10" s="34"/>
      <c r="GW10" s="34"/>
      <c r="GX10" s="34"/>
      <c r="GY10" s="34"/>
      <c r="GZ10" s="34"/>
      <c r="HA10" s="34"/>
      <c r="HB10" s="34"/>
      <c r="HC10" s="34"/>
      <c r="HD10" s="34"/>
      <c r="HE10" s="34"/>
      <c r="HF10" s="34"/>
      <c r="HG10" s="34"/>
      <c r="HH10" s="34"/>
      <c r="HI10" s="34"/>
      <c r="HJ10" s="34"/>
      <c r="HK10" s="34"/>
      <c r="HL10" s="34"/>
      <c r="HM10" s="34"/>
      <c r="HN10" s="34"/>
      <c r="HO10" s="34"/>
      <c r="HP10" s="34"/>
      <c r="HQ10" s="34"/>
      <c r="HR10" s="34"/>
      <c r="HS10" s="34"/>
      <c r="HT10" s="34"/>
      <c r="HU10" s="34"/>
      <c r="HV10" s="34"/>
      <c r="HW10" s="34"/>
      <c r="HX10" s="34"/>
      <c r="HY10" s="34"/>
      <c r="HZ10" s="34"/>
      <c r="IA10" s="34"/>
      <c r="IB10" s="34"/>
      <c r="IC10" s="34"/>
      <c r="ID10" s="34"/>
      <c r="IE10" s="34"/>
      <c r="IF10" s="34"/>
      <c r="IG10" s="34"/>
      <c r="IH10" s="34"/>
      <c r="II10" s="34"/>
      <c r="IJ10" s="34"/>
      <c r="IK10" s="34"/>
      <c r="IL10" s="34"/>
      <c r="IM10" s="34"/>
      <c r="IN10" s="34"/>
      <c r="IO10" s="34"/>
      <c r="IP10" s="34"/>
      <c r="IQ10" s="34"/>
      <c r="IR10" s="34"/>
      <c r="IS10" s="34"/>
      <c r="IT10" s="34"/>
      <c r="IU10" s="34"/>
      <c r="IV10" s="34"/>
      <c r="IW10" s="34"/>
    </row>
    <row r="11" customFormat="false" ht="78.75" hidden="false" customHeight="false" outlineLevel="0" collapsed="false">
      <c r="A11" s="46" t="s">
        <v>25</v>
      </c>
      <c r="B11" s="47" t="s">
        <v>30</v>
      </c>
      <c r="C11" s="47" t="s">
        <v>30</v>
      </c>
      <c r="D11" s="48" t="n">
        <v>0</v>
      </c>
      <c r="E11" s="48" t="n">
        <v>0</v>
      </c>
      <c r="F11" s="49" t="n">
        <f aca="false">195409610.06+31766489.68+5061508.06</f>
        <v>232237607.8</v>
      </c>
      <c r="G11" s="49" t="n">
        <v>0</v>
      </c>
      <c r="H11" s="50" t="n">
        <f aca="false">SUM(F11:G11)</f>
        <v>232237607.8</v>
      </c>
      <c r="I11" s="49" t="n">
        <v>0</v>
      </c>
      <c r="J11" s="49" t="n">
        <v>0</v>
      </c>
      <c r="K11" s="50" t="n">
        <f aca="false">SUM(I11:J11)</f>
        <v>0</v>
      </c>
      <c r="L11" s="50" t="n">
        <f aca="false">+K11+H11</f>
        <v>232237607.8</v>
      </c>
      <c r="M11" s="49"/>
      <c r="N11" s="40" t="n">
        <v>0</v>
      </c>
      <c r="O11" s="40" t="n">
        <v>0</v>
      </c>
      <c r="P11" s="39" t="n">
        <f aca="false">SUM(N11:O11)</f>
        <v>0</v>
      </c>
      <c r="Q11" s="49" t="n">
        <f aca="false">+L11+E11+D11</f>
        <v>232237607.8</v>
      </c>
      <c r="R11" s="48" t="n">
        <v>0</v>
      </c>
      <c r="S11" s="51" t="s">
        <v>91</v>
      </c>
      <c r="T11" s="43"/>
      <c r="U11" s="33"/>
      <c r="V11" s="33"/>
      <c r="W11" s="34"/>
      <c r="X11" s="34"/>
      <c r="Y11" s="34"/>
      <c r="Z11" s="34"/>
      <c r="AA11" s="34"/>
      <c r="AB11" s="34"/>
      <c r="AC11" s="34"/>
      <c r="AD11" s="34"/>
      <c r="AE11" s="34"/>
      <c r="AF11" s="34"/>
      <c r="AG11" s="34"/>
      <c r="AH11" s="34"/>
      <c r="AI11" s="34"/>
      <c r="AJ11" s="34"/>
      <c r="AK11" s="34"/>
      <c r="AL11" s="34"/>
      <c r="AM11" s="34"/>
      <c r="AN11" s="34"/>
      <c r="AO11" s="34"/>
      <c r="AP11" s="34"/>
      <c r="AQ11" s="34"/>
      <c r="AR11" s="34"/>
      <c r="AS11" s="34"/>
      <c r="AT11" s="34"/>
      <c r="AU11" s="34"/>
      <c r="AV11" s="34"/>
      <c r="AW11" s="34"/>
      <c r="AX11" s="34"/>
      <c r="AY11" s="34"/>
      <c r="AZ11" s="34"/>
      <c r="BA11" s="34"/>
      <c r="BB11" s="34"/>
      <c r="BC11" s="34"/>
      <c r="BD11" s="34"/>
      <c r="BE11" s="34"/>
      <c r="BF11" s="34"/>
      <c r="BG11" s="34"/>
      <c r="BH11" s="34"/>
      <c r="BI11" s="34"/>
      <c r="BJ11" s="34"/>
      <c r="BK11" s="34"/>
      <c r="BL11" s="34"/>
      <c r="BM11" s="34"/>
      <c r="BN11" s="34"/>
      <c r="BO11" s="34"/>
      <c r="BP11" s="34"/>
      <c r="BQ11" s="34"/>
      <c r="BR11" s="34"/>
      <c r="BS11" s="34"/>
      <c r="BT11" s="34"/>
      <c r="BU11" s="34"/>
      <c r="BV11" s="34"/>
      <c r="BW11" s="34"/>
      <c r="BX11" s="34"/>
      <c r="BY11" s="34"/>
      <c r="BZ11" s="34"/>
      <c r="CA11" s="34"/>
      <c r="CB11" s="34"/>
      <c r="CC11" s="34"/>
      <c r="CD11" s="34"/>
      <c r="CE11" s="34"/>
      <c r="CF11" s="34"/>
      <c r="CG11" s="34"/>
      <c r="CH11" s="34"/>
      <c r="CI11" s="34"/>
      <c r="CJ11" s="34"/>
      <c r="CK11" s="34"/>
      <c r="CL11" s="34"/>
      <c r="CM11" s="34"/>
      <c r="CN11" s="34"/>
      <c r="CO11" s="34"/>
      <c r="CP11" s="34"/>
      <c r="CQ11" s="34"/>
      <c r="CR11" s="34"/>
      <c r="CS11" s="34"/>
      <c r="CT11" s="34"/>
      <c r="CU11" s="34"/>
      <c r="CV11" s="34"/>
      <c r="CW11" s="34"/>
      <c r="CX11" s="34"/>
      <c r="CY11" s="34"/>
      <c r="CZ11" s="34"/>
      <c r="DA11" s="34"/>
      <c r="DB11" s="34"/>
      <c r="DC11" s="34"/>
      <c r="DD11" s="34"/>
      <c r="DE11" s="34"/>
      <c r="DF11" s="34"/>
      <c r="DG11" s="34"/>
      <c r="DH11" s="34"/>
      <c r="DI11" s="34"/>
      <c r="DJ11" s="34"/>
      <c r="DK11" s="34"/>
      <c r="DL11" s="34"/>
      <c r="DM11" s="34"/>
      <c r="DN11" s="34"/>
      <c r="DO11" s="34"/>
      <c r="DP11" s="34"/>
      <c r="DQ11" s="34"/>
      <c r="DR11" s="34"/>
      <c r="DS11" s="34"/>
      <c r="DT11" s="34"/>
      <c r="DU11" s="34"/>
      <c r="DV11" s="34"/>
      <c r="DW11" s="34"/>
      <c r="DX11" s="34"/>
      <c r="DY11" s="34"/>
      <c r="DZ11" s="34"/>
      <c r="EA11" s="34"/>
      <c r="EB11" s="34"/>
      <c r="EC11" s="34"/>
      <c r="ED11" s="34"/>
      <c r="EE11" s="34"/>
      <c r="EF11" s="34"/>
      <c r="EG11" s="34"/>
      <c r="EH11" s="34"/>
      <c r="EI11" s="34"/>
      <c r="EJ11" s="34"/>
      <c r="EK11" s="34"/>
      <c r="EL11" s="34"/>
      <c r="EM11" s="34"/>
      <c r="EN11" s="34"/>
      <c r="EO11" s="34"/>
      <c r="EP11" s="34"/>
      <c r="EQ11" s="34"/>
      <c r="ER11" s="34"/>
      <c r="ES11" s="34"/>
      <c r="ET11" s="34"/>
      <c r="EU11" s="34"/>
      <c r="EV11" s="34"/>
      <c r="EW11" s="34"/>
      <c r="EX11" s="34"/>
      <c r="EY11" s="34"/>
      <c r="EZ11" s="34"/>
      <c r="FA11" s="34"/>
      <c r="FB11" s="34"/>
      <c r="FC11" s="34"/>
      <c r="FD11" s="34"/>
      <c r="FE11" s="34"/>
      <c r="FF11" s="34"/>
      <c r="FG11" s="34"/>
      <c r="FH11" s="34"/>
      <c r="FI11" s="34"/>
      <c r="FJ11" s="34"/>
      <c r="FK11" s="34"/>
      <c r="FL11" s="34"/>
      <c r="FM11" s="34"/>
      <c r="FN11" s="34"/>
      <c r="FO11" s="34"/>
      <c r="FP11" s="34"/>
      <c r="FQ11" s="34"/>
      <c r="FR11" s="34"/>
      <c r="FS11" s="34"/>
      <c r="FT11" s="34"/>
      <c r="FU11" s="34"/>
      <c r="FV11" s="34"/>
      <c r="FW11" s="34"/>
      <c r="FX11" s="34"/>
      <c r="FY11" s="34"/>
      <c r="FZ11" s="34"/>
      <c r="GA11" s="34"/>
      <c r="GB11" s="34"/>
      <c r="GC11" s="34"/>
      <c r="GD11" s="34"/>
      <c r="GE11" s="34"/>
      <c r="GF11" s="34"/>
      <c r="GG11" s="34"/>
      <c r="GH11" s="34"/>
      <c r="GI11" s="34"/>
      <c r="GJ11" s="34"/>
      <c r="GK11" s="34"/>
      <c r="GL11" s="34"/>
      <c r="GM11" s="34"/>
      <c r="GN11" s="34"/>
      <c r="GO11" s="34"/>
      <c r="GP11" s="34"/>
      <c r="GQ11" s="34"/>
      <c r="GR11" s="34"/>
      <c r="GS11" s="34"/>
      <c r="GT11" s="34"/>
      <c r="GU11" s="34"/>
      <c r="GV11" s="34"/>
      <c r="GW11" s="34"/>
      <c r="GX11" s="34"/>
      <c r="GY11" s="34"/>
      <c r="GZ11" s="34"/>
      <c r="HA11" s="34"/>
      <c r="HB11" s="34"/>
      <c r="HC11" s="34"/>
      <c r="HD11" s="34"/>
      <c r="HE11" s="34"/>
      <c r="HF11" s="34"/>
      <c r="HG11" s="34"/>
      <c r="HH11" s="34"/>
      <c r="HI11" s="34"/>
      <c r="HJ11" s="34"/>
      <c r="HK11" s="34"/>
      <c r="HL11" s="34"/>
      <c r="HM11" s="34"/>
      <c r="HN11" s="34"/>
      <c r="HO11" s="34"/>
      <c r="HP11" s="34"/>
      <c r="HQ11" s="34"/>
      <c r="HR11" s="34"/>
      <c r="HS11" s="34"/>
      <c r="HT11" s="34"/>
      <c r="HU11" s="34"/>
      <c r="HV11" s="34"/>
      <c r="HW11" s="34"/>
      <c r="HX11" s="34"/>
      <c r="HY11" s="34"/>
      <c r="HZ11" s="34"/>
      <c r="IA11" s="34"/>
      <c r="IB11" s="34"/>
      <c r="IC11" s="34"/>
      <c r="ID11" s="34"/>
      <c r="IE11" s="34"/>
      <c r="IF11" s="34"/>
      <c r="IG11" s="34"/>
      <c r="IH11" s="34"/>
      <c r="II11" s="34"/>
      <c r="IJ11" s="34"/>
      <c r="IK11" s="34"/>
      <c r="IL11" s="34"/>
      <c r="IM11" s="34"/>
      <c r="IN11" s="34"/>
      <c r="IO11" s="34"/>
      <c r="IP11" s="34"/>
      <c r="IQ11" s="34"/>
      <c r="IR11" s="34"/>
      <c r="IS11" s="34"/>
      <c r="IT11" s="34"/>
      <c r="IU11" s="34"/>
      <c r="IV11" s="34"/>
      <c r="IW11" s="34"/>
    </row>
    <row r="12" customFormat="false" ht="78.75" hidden="false" customHeight="false" outlineLevel="0" collapsed="false">
      <c r="A12" s="46" t="s">
        <v>25</v>
      </c>
      <c r="B12" s="47" t="s">
        <v>32</v>
      </c>
      <c r="C12" s="47" t="s">
        <v>30</v>
      </c>
      <c r="D12" s="48" t="n">
        <v>0</v>
      </c>
      <c r="E12" s="48" t="n">
        <v>0</v>
      </c>
      <c r="F12" s="48" t="n">
        <f aca="false">161582433.99</f>
        <v>161582433.99</v>
      </c>
      <c r="G12" s="48" t="n">
        <v>0</v>
      </c>
      <c r="H12" s="50" t="n">
        <f aca="false">SUM(F12:G12)</f>
        <v>161582433.99</v>
      </c>
      <c r="I12" s="49" t="n">
        <v>0</v>
      </c>
      <c r="J12" s="49" t="n">
        <v>0</v>
      </c>
      <c r="K12" s="50" t="n">
        <f aca="false">SUM(I12:J12)</f>
        <v>0</v>
      </c>
      <c r="L12" s="50" t="n">
        <f aca="false">+K12+H12</f>
        <v>161582433.99</v>
      </c>
      <c r="M12" s="48"/>
      <c r="N12" s="40" t="n">
        <v>0</v>
      </c>
      <c r="O12" s="40" t="n">
        <v>0</v>
      </c>
      <c r="P12" s="39" t="n">
        <f aca="false">SUM(N12:O12)</f>
        <v>0</v>
      </c>
      <c r="Q12" s="48" t="n">
        <f aca="false">+L12+E12+D12</f>
        <v>161582433.99</v>
      </c>
      <c r="R12" s="48" t="n">
        <v>0</v>
      </c>
      <c r="S12" s="51" t="s">
        <v>92</v>
      </c>
      <c r="T12" s="52"/>
      <c r="U12" s="34"/>
      <c r="V12" s="34"/>
      <c r="W12" s="34"/>
      <c r="X12" s="34"/>
      <c r="Y12" s="34"/>
      <c r="Z12" s="34"/>
      <c r="AA12" s="34"/>
      <c r="AB12" s="34"/>
      <c r="AC12" s="34"/>
      <c r="AD12" s="34"/>
      <c r="AE12" s="34"/>
      <c r="AF12" s="34"/>
      <c r="AG12" s="34"/>
      <c r="AH12" s="34"/>
      <c r="AI12" s="34"/>
      <c r="AJ12" s="34"/>
      <c r="AK12" s="34"/>
      <c r="AL12" s="34"/>
      <c r="AM12" s="34"/>
      <c r="AN12" s="34"/>
      <c r="AO12" s="34"/>
      <c r="AP12" s="34"/>
      <c r="AQ12" s="34"/>
      <c r="AR12" s="34"/>
      <c r="AS12" s="34"/>
      <c r="AT12" s="34"/>
      <c r="AU12" s="34"/>
      <c r="AV12" s="34"/>
      <c r="AW12" s="34"/>
      <c r="AX12" s="34"/>
      <c r="AY12" s="34"/>
      <c r="AZ12" s="34"/>
      <c r="BA12" s="34"/>
      <c r="BB12" s="34"/>
      <c r="BC12" s="34"/>
      <c r="BD12" s="34"/>
      <c r="BE12" s="34"/>
      <c r="BF12" s="34"/>
      <c r="BG12" s="34"/>
      <c r="BH12" s="34"/>
      <c r="BI12" s="34"/>
      <c r="BJ12" s="34"/>
      <c r="BK12" s="34"/>
      <c r="BL12" s="34"/>
      <c r="BM12" s="34"/>
      <c r="BN12" s="34"/>
      <c r="BO12" s="34"/>
      <c r="BP12" s="34"/>
      <c r="BQ12" s="34"/>
      <c r="BR12" s="34"/>
      <c r="BS12" s="34"/>
      <c r="BT12" s="34"/>
      <c r="BU12" s="34"/>
      <c r="BV12" s="34"/>
      <c r="BW12" s="34"/>
      <c r="BX12" s="34"/>
      <c r="BY12" s="34"/>
      <c r="BZ12" s="34"/>
      <c r="CA12" s="34"/>
      <c r="CB12" s="34"/>
      <c r="CC12" s="34"/>
      <c r="CD12" s="34"/>
      <c r="CE12" s="34"/>
      <c r="CF12" s="34"/>
      <c r="CG12" s="34"/>
      <c r="CH12" s="34"/>
      <c r="CI12" s="34"/>
      <c r="CJ12" s="34"/>
      <c r="CK12" s="34"/>
      <c r="CL12" s="34"/>
      <c r="CM12" s="34"/>
      <c r="CN12" s="34"/>
      <c r="CO12" s="34"/>
      <c r="CP12" s="34"/>
      <c r="CQ12" s="34"/>
      <c r="CR12" s="34"/>
      <c r="CS12" s="34"/>
      <c r="CT12" s="34"/>
      <c r="CU12" s="34"/>
      <c r="CV12" s="34"/>
      <c r="CW12" s="34"/>
      <c r="CX12" s="34"/>
      <c r="CY12" s="34"/>
      <c r="CZ12" s="34"/>
      <c r="DA12" s="34"/>
      <c r="DB12" s="34"/>
      <c r="DC12" s="34"/>
      <c r="DD12" s="34"/>
      <c r="DE12" s="34"/>
      <c r="DF12" s="34"/>
      <c r="DG12" s="34"/>
      <c r="DH12" s="34"/>
      <c r="DI12" s="34"/>
      <c r="DJ12" s="34"/>
      <c r="DK12" s="34"/>
      <c r="DL12" s="34"/>
      <c r="DM12" s="34"/>
      <c r="DN12" s="34"/>
      <c r="DO12" s="34"/>
      <c r="DP12" s="34"/>
      <c r="DQ12" s="34"/>
      <c r="DR12" s="34"/>
      <c r="DS12" s="34"/>
      <c r="DT12" s="34"/>
      <c r="DU12" s="34"/>
      <c r="DV12" s="34"/>
      <c r="DW12" s="34"/>
      <c r="DX12" s="34"/>
      <c r="DY12" s="34"/>
      <c r="DZ12" s="34"/>
      <c r="EA12" s="34"/>
      <c r="EB12" s="34"/>
      <c r="EC12" s="34"/>
      <c r="ED12" s="34"/>
      <c r="EE12" s="34"/>
      <c r="EF12" s="34"/>
      <c r="EG12" s="34"/>
      <c r="EH12" s="34"/>
      <c r="EI12" s="34"/>
      <c r="EJ12" s="34"/>
      <c r="EK12" s="34"/>
      <c r="EL12" s="34"/>
      <c r="EM12" s="34"/>
      <c r="EN12" s="34"/>
      <c r="EO12" s="34"/>
      <c r="EP12" s="34"/>
      <c r="EQ12" s="34"/>
      <c r="ER12" s="34"/>
      <c r="ES12" s="34"/>
      <c r="ET12" s="34"/>
      <c r="EU12" s="34"/>
      <c r="EV12" s="34"/>
      <c r="EW12" s="34"/>
      <c r="EX12" s="34"/>
      <c r="EY12" s="34"/>
      <c r="EZ12" s="34"/>
      <c r="FA12" s="34"/>
      <c r="FB12" s="34"/>
      <c r="FC12" s="34"/>
      <c r="FD12" s="34"/>
      <c r="FE12" s="34"/>
      <c r="FF12" s="34"/>
      <c r="FG12" s="34"/>
      <c r="FH12" s="34"/>
      <c r="FI12" s="34"/>
      <c r="FJ12" s="34"/>
      <c r="FK12" s="34"/>
      <c r="FL12" s="34"/>
      <c r="FM12" s="34"/>
      <c r="FN12" s="34"/>
      <c r="FO12" s="34"/>
      <c r="FP12" s="34"/>
      <c r="FQ12" s="34"/>
      <c r="FR12" s="34"/>
      <c r="FS12" s="34"/>
      <c r="FT12" s="34"/>
      <c r="FU12" s="34"/>
      <c r="FV12" s="34"/>
      <c r="FW12" s="34"/>
      <c r="FX12" s="34"/>
      <c r="FY12" s="34"/>
      <c r="FZ12" s="34"/>
      <c r="GA12" s="34"/>
      <c r="GB12" s="34"/>
      <c r="GC12" s="34"/>
      <c r="GD12" s="34"/>
      <c r="GE12" s="34"/>
      <c r="GF12" s="34"/>
      <c r="GG12" s="34"/>
      <c r="GH12" s="34"/>
      <c r="GI12" s="34"/>
      <c r="GJ12" s="34"/>
      <c r="GK12" s="34"/>
      <c r="GL12" s="34"/>
      <c r="GM12" s="34"/>
      <c r="GN12" s="34"/>
      <c r="GO12" s="34"/>
      <c r="GP12" s="34"/>
      <c r="GQ12" s="34"/>
      <c r="GR12" s="34"/>
      <c r="GS12" s="34"/>
      <c r="GT12" s="34"/>
      <c r="GU12" s="34"/>
      <c r="GV12" s="34"/>
      <c r="GW12" s="34"/>
      <c r="GX12" s="34"/>
      <c r="GY12" s="34"/>
      <c r="GZ12" s="34"/>
      <c r="HA12" s="34"/>
      <c r="HB12" s="34"/>
      <c r="HC12" s="34"/>
      <c r="HD12" s="34"/>
      <c r="HE12" s="34"/>
      <c r="HF12" s="34"/>
      <c r="HG12" s="34"/>
      <c r="HH12" s="34"/>
      <c r="HI12" s="34"/>
      <c r="HJ12" s="34"/>
      <c r="HK12" s="34"/>
      <c r="HL12" s="34"/>
      <c r="HM12" s="34"/>
      <c r="HN12" s="34"/>
      <c r="HO12" s="34"/>
      <c r="HP12" s="34"/>
      <c r="HQ12" s="34"/>
      <c r="HR12" s="34"/>
      <c r="HS12" s="34"/>
      <c r="HT12" s="34"/>
      <c r="HU12" s="34"/>
      <c r="HV12" s="34"/>
      <c r="HW12" s="34"/>
      <c r="HX12" s="34"/>
      <c r="HY12" s="34"/>
      <c r="HZ12" s="34"/>
      <c r="IA12" s="34"/>
      <c r="IB12" s="34"/>
      <c r="IC12" s="34"/>
      <c r="ID12" s="34"/>
      <c r="IE12" s="34"/>
      <c r="IF12" s="34"/>
      <c r="IG12" s="34"/>
      <c r="IH12" s="34"/>
      <c r="II12" s="34"/>
      <c r="IJ12" s="34"/>
      <c r="IK12" s="34"/>
      <c r="IL12" s="34"/>
      <c r="IM12" s="34"/>
      <c r="IN12" s="34"/>
      <c r="IO12" s="34"/>
      <c r="IP12" s="34"/>
      <c r="IQ12" s="34"/>
      <c r="IR12" s="34"/>
      <c r="IS12" s="34"/>
      <c r="IT12" s="34"/>
      <c r="IU12" s="34"/>
      <c r="IV12" s="34"/>
      <c r="IW12" s="34"/>
    </row>
    <row r="13" customFormat="false" ht="15.75" hidden="false" customHeight="false" outlineLevel="0" collapsed="false">
      <c r="A13" s="53" t="s">
        <v>25</v>
      </c>
      <c r="B13" s="47" t="s">
        <v>30</v>
      </c>
      <c r="C13" s="54" t="s">
        <v>30</v>
      </c>
      <c r="D13" s="48" t="n">
        <v>0</v>
      </c>
      <c r="E13" s="48" t="n">
        <v>0</v>
      </c>
      <c r="F13" s="48" t="n">
        <v>0</v>
      </c>
      <c r="G13" s="48" t="n">
        <f aca="false">-100000-925908</f>
        <v>-1025908</v>
      </c>
      <c r="H13" s="38" t="n">
        <f aca="false">SUM(F13:G13)</f>
        <v>-1025908</v>
      </c>
      <c r="I13" s="55" t="n">
        <v>0</v>
      </c>
      <c r="J13" s="55" t="n">
        <v>0</v>
      </c>
      <c r="K13" s="38" t="n">
        <f aca="false">SUM(I13:J13)</f>
        <v>0</v>
      </c>
      <c r="L13" s="38" t="n">
        <f aca="false">+K13+H13</f>
        <v>-1025908</v>
      </c>
      <c r="M13" s="48"/>
      <c r="N13" s="56" t="n">
        <v>0</v>
      </c>
      <c r="O13" s="56" t="n">
        <v>0</v>
      </c>
      <c r="P13" s="57" t="n">
        <f aca="false">SUM(N13:O13)</f>
        <v>0</v>
      </c>
      <c r="Q13" s="48" t="n">
        <v>0</v>
      </c>
      <c r="R13" s="41" t="n">
        <f aca="false">+L13+E13</f>
        <v>-1025908</v>
      </c>
      <c r="S13" s="58"/>
      <c r="T13" s="52"/>
      <c r="U13" s="34"/>
      <c r="V13" s="34"/>
      <c r="W13" s="34"/>
      <c r="X13" s="34"/>
      <c r="Y13" s="34"/>
      <c r="Z13" s="34"/>
      <c r="AA13" s="34"/>
      <c r="AB13" s="34"/>
      <c r="AC13" s="34"/>
      <c r="AD13" s="34"/>
      <c r="AE13" s="34"/>
      <c r="AF13" s="34"/>
      <c r="AG13" s="34"/>
      <c r="AH13" s="34"/>
      <c r="AI13" s="34"/>
      <c r="AJ13" s="34"/>
      <c r="AK13" s="34"/>
      <c r="AL13" s="34"/>
      <c r="AM13" s="34"/>
      <c r="AN13" s="34"/>
      <c r="AO13" s="34"/>
      <c r="AP13" s="34"/>
      <c r="AQ13" s="34"/>
      <c r="AR13" s="34"/>
      <c r="AS13" s="34"/>
      <c r="AT13" s="34"/>
      <c r="AU13" s="34"/>
      <c r="AV13" s="34"/>
      <c r="AW13" s="34"/>
      <c r="AX13" s="34"/>
      <c r="AY13" s="34"/>
      <c r="AZ13" s="34"/>
      <c r="BA13" s="34"/>
      <c r="BB13" s="34"/>
      <c r="BC13" s="34"/>
      <c r="BD13" s="34"/>
      <c r="BE13" s="34"/>
      <c r="BF13" s="34"/>
      <c r="BG13" s="34"/>
      <c r="BH13" s="34"/>
      <c r="BI13" s="34"/>
      <c r="BJ13" s="34"/>
      <c r="BK13" s="34"/>
      <c r="BL13" s="34"/>
      <c r="BM13" s="34"/>
      <c r="BN13" s="34"/>
      <c r="BO13" s="34"/>
      <c r="BP13" s="34"/>
      <c r="BQ13" s="34"/>
      <c r="BR13" s="34"/>
      <c r="BS13" s="34"/>
      <c r="BT13" s="34"/>
      <c r="BU13" s="34"/>
      <c r="BV13" s="34"/>
      <c r="BW13" s="34"/>
      <c r="BX13" s="34"/>
      <c r="BY13" s="34"/>
      <c r="BZ13" s="34"/>
      <c r="CA13" s="34"/>
      <c r="CB13" s="34"/>
      <c r="CC13" s="34"/>
      <c r="CD13" s="34"/>
      <c r="CE13" s="34"/>
      <c r="CF13" s="34"/>
      <c r="CG13" s="34"/>
      <c r="CH13" s="34"/>
      <c r="CI13" s="34"/>
      <c r="CJ13" s="34"/>
      <c r="CK13" s="34"/>
      <c r="CL13" s="34"/>
      <c r="CM13" s="34"/>
      <c r="CN13" s="34"/>
      <c r="CO13" s="34"/>
      <c r="CP13" s="34"/>
      <c r="CQ13" s="34"/>
      <c r="CR13" s="34"/>
      <c r="CS13" s="34"/>
      <c r="CT13" s="34"/>
      <c r="CU13" s="34"/>
      <c r="CV13" s="34"/>
      <c r="CW13" s="34"/>
      <c r="CX13" s="34"/>
      <c r="CY13" s="34"/>
      <c r="CZ13" s="34"/>
      <c r="DA13" s="34"/>
      <c r="DB13" s="34"/>
      <c r="DC13" s="34"/>
      <c r="DD13" s="34"/>
      <c r="DE13" s="34"/>
      <c r="DF13" s="34"/>
      <c r="DG13" s="34"/>
      <c r="DH13" s="34"/>
      <c r="DI13" s="34"/>
      <c r="DJ13" s="34"/>
      <c r="DK13" s="34"/>
      <c r="DL13" s="34"/>
      <c r="DM13" s="34"/>
      <c r="DN13" s="34"/>
      <c r="DO13" s="34"/>
      <c r="DP13" s="34"/>
      <c r="DQ13" s="34"/>
      <c r="DR13" s="34"/>
      <c r="DS13" s="34"/>
      <c r="DT13" s="34"/>
      <c r="DU13" s="34"/>
      <c r="DV13" s="34"/>
      <c r="DW13" s="34"/>
      <c r="DX13" s="34"/>
      <c r="DY13" s="34"/>
      <c r="DZ13" s="34"/>
      <c r="EA13" s="34"/>
      <c r="EB13" s="34"/>
      <c r="EC13" s="34"/>
      <c r="ED13" s="34"/>
      <c r="EE13" s="34"/>
      <c r="EF13" s="34"/>
      <c r="EG13" s="34"/>
      <c r="EH13" s="34"/>
      <c r="EI13" s="34"/>
      <c r="EJ13" s="34"/>
      <c r="EK13" s="34"/>
      <c r="EL13" s="34"/>
      <c r="EM13" s="34"/>
      <c r="EN13" s="34"/>
      <c r="EO13" s="34"/>
      <c r="EP13" s="34"/>
      <c r="EQ13" s="34"/>
      <c r="ER13" s="34"/>
      <c r="ES13" s="34"/>
      <c r="ET13" s="34"/>
      <c r="EU13" s="34"/>
      <c r="EV13" s="34"/>
      <c r="EW13" s="34"/>
      <c r="EX13" s="34"/>
      <c r="EY13" s="34"/>
      <c r="EZ13" s="34"/>
      <c r="FA13" s="34"/>
      <c r="FB13" s="34"/>
      <c r="FC13" s="34"/>
      <c r="FD13" s="34"/>
      <c r="FE13" s="34"/>
      <c r="FF13" s="34"/>
      <c r="FG13" s="34"/>
      <c r="FH13" s="34"/>
      <c r="FI13" s="34"/>
      <c r="FJ13" s="34"/>
      <c r="FK13" s="34"/>
      <c r="FL13" s="34"/>
      <c r="FM13" s="34"/>
      <c r="FN13" s="34"/>
      <c r="FO13" s="34"/>
      <c r="FP13" s="34"/>
      <c r="FQ13" s="34"/>
      <c r="FR13" s="34"/>
      <c r="FS13" s="34"/>
      <c r="FT13" s="34"/>
      <c r="FU13" s="34"/>
      <c r="FV13" s="34"/>
      <c r="FW13" s="34"/>
      <c r="FX13" s="34"/>
      <c r="FY13" s="34"/>
      <c r="FZ13" s="34"/>
      <c r="GA13" s="34"/>
      <c r="GB13" s="34"/>
      <c r="GC13" s="34"/>
      <c r="GD13" s="34"/>
      <c r="GE13" s="34"/>
      <c r="GF13" s="34"/>
      <c r="GG13" s="34"/>
      <c r="GH13" s="34"/>
      <c r="GI13" s="34"/>
      <c r="GJ13" s="34"/>
      <c r="GK13" s="34"/>
      <c r="GL13" s="34"/>
      <c r="GM13" s="34"/>
      <c r="GN13" s="34"/>
      <c r="GO13" s="34"/>
      <c r="GP13" s="34"/>
      <c r="GQ13" s="34"/>
      <c r="GR13" s="34"/>
      <c r="GS13" s="34"/>
      <c r="GT13" s="34"/>
      <c r="GU13" s="34"/>
      <c r="GV13" s="34"/>
      <c r="GW13" s="34"/>
      <c r="GX13" s="34"/>
      <c r="GY13" s="34"/>
      <c r="GZ13" s="34"/>
      <c r="HA13" s="34"/>
      <c r="HB13" s="34"/>
      <c r="HC13" s="34"/>
      <c r="HD13" s="34"/>
      <c r="HE13" s="34"/>
      <c r="HF13" s="34"/>
      <c r="HG13" s="34"/>
      <c r="HH13" s="34"/>
      <c r="HI13" s="34"/>
      <c r="HJ13" s="34"/>
      <c r="HK13" s="34"/>
      <c r="HL13" s="34"/>
      <c r="HM13" s="34"/>
      <c r="HN13" s="34"/>
      <c r="HO13" s="34"/>
      <c r="HP13" s="34"/>
      <c r="HQ13" s="34"/>
      <c r="HR13" s="34"/>
      <c r="HS13" s="34"/>
      <c r="HT13" s="34"/>
      <c r="HU13" s="34"/>
      <c r="HV13" s="34"/>
      <c r="HW13" s="34"/>
      <c r="HX13" s="34"/>
      <c r="HY13" s="34"/>
      <c r="HZ13" s="34"/>
      <c r="IA13" s="34"/>
      <c r="IB13" s="34"/>
      <c r="IC13" s="34"/>
      <c r="ID13" s="34"/>
      <c r="IE13" s="34"/>
      <c r="IF13" s="34"/>
      <c r="IG13" s="34"/>
      <c r="IH13" s="34"/>
      <c r="II13" s="34"/>
      <c r="IJ13" s="34"/>
      <c r="IK13" s="34"/>
      <c r="IL13" s="34"/>
      <c r="IM13" s="34"/>
      <c r="IN13" s="34"/>
      <c r="IO13" s="34"/>
      <c r="IP13" s="34"/>
      <c r="IQ13" s="34"/>
      <c r="IR13" s="34"/>
      <c r="IS13" s="34"/>
      <c r="IT13" s="34"/>
      <c r="IU13" s="34"/>
      <c r="IV13" s="34"/>
      <c r="IW13" s="34"/>
    </row>
    <row r="14" customFormat="false" ht="16.5" hidden="false" customHeight="false" outlineLevel="0" collapsed="false">
      <c r="A14" s="53" t="s">
        <v>25</v>
      </c>
      <c r="B14" s="59" t="s">
        <v>34</v>
      </c>
      <c r="C14" s="47" t="s">
        <v>35</v>
      </c>
      <c r="D14" s="60" t="n">
        <v>0</v>
      </c>
      <c r="E14" s="60" t="n">
        <v>-629598.665988839</v>
      </c>
      <c r="F14" s="60" t="n">
        <v>216336.38</v>
      </c>
      <c r="G14" s="60" t="n">
        <v>0</v>
      </c>
      <c r="H14" s="38" t="n">
        <f aca="false">SUM(F14:G14)</f>
        <v>216336.38</v>
      </c>
      <c r="I14" s="55" t="n">
        <v>0</v>
      </c>
      <c r="J14" s="55" t="n">
        <v>0</v>
      </c>
      <c r="K14" s="38" t="n">
        <f aca="false">SUM(I14:J14)</f>
        <v>0</v>
      </c>
      <c r="L14" s="38" t="n">
        <f aca="false">+K14+H14</f>
        <v>216336.38</v>
      </c>
      <c r="M14" s="60"/>
      <c r="N14" s="56" t="n">
        <v>0</v>
      </c>
      <c r="O14" s="56" t="n">
        <v>0</v>
      </c>
      <c r="P14" s="57" t="n">
        <f aca="false">SUM(N14:O14)</f>
        <v>0</v>
      </c>
      <c r="Q14" s="61" t="n">
        <v>0</v>
      </c>
      <c r="R14" s="61" t="n">
        <f aca="false">+L14+E14</f>
        <v>-413262.285988839</v>
      </c>
      <c r="S14" s="62"/>
      <c r="T14" s="63"/>
      <c r="U14" s="34"/>
      <c r="V14" s="34"/>
      <c r="W14" s="34"/>
      <c r="X14" s="34"/>
      <c r="Y14" s="34"/>
      <c r="Z14" s="34"/>
      <c r="AA14" s="34"/>
      <c r="AB14" s="34"/>
      <c r="AC14" s="34"/>
      <c r="AD14" s="34"/>
      <c r="AE14" s="34"/>
      <c r="AF14" s="34"/>
      <c r="AG14" s="34"/>
      <c r="AH14" s="34"/>
      <c r="AI14" s="34"/>
      <c r="AJ14" s="34"/>
      <c r="AK14" s="34"/>
      <c r="AL14" s="34"/>
      <c r="AM14" s="34"/>
      <c r="AN14" s="34"/>
      <c r="AO14" s="34"/>
      <c r="AP14" s="34"/>
      <c r="AQ14" s="34"/>
      <c r="AR14" s="34"/>
      <c r="AS14" s="34"/>
      <c r="AT14" s="34"/>
      <c r="AU14" s="34"/>
      <c r="AV14" s="34"/>
      <c r="AW14" s="34"/>
      <c r="AX14" s="34"/>
      <c r="AY14" s="34"/>
      <c r="AZ14" s="34"/>
      <c r="BA14" s="34"/>
      <c r="BB14" s="34"/>
      <c r="BC14" s="34"/>
      <c r="BD14" s="34"/>
      <c r="BE14" s="34"/>
      <c r="BF14" s="34"/>
      <c r="BG14" s="34"/>
      <c r="BH14" s="34"/>
      <c r="BI14" s="34"/>
      <c r="BJ14" s="34"/>
      <c r="BK14" s="34"/>
      <c r="BL14" s="34"/>
      <c r="BM14" s="34"/>
      <c r="BN14" s="34"/>
      <c r="BO14" s="34"/>
      <c r="BP14" s="34"/>
      <c r="BQ14" s="34"/>
      <c r="BR14" s="34"/>
      <c r="BS14" s="34"/>
      <c r="BT14" s="34"/>
      <c r="BU14" s="34"/>
      <c r="BV14" s="34"/>
      <c r="BW14" s="34"/>
      <c r="BX14" s="34"/>
      <c r="BY14" s="34"/>
      <c r="BZ14" s="34"/>
      <c r="CA14" s="34"/>
      <c r="CB14" s="34"/>
      <c r="CC14" s="34"/>
      <c r="CD14" s="34"/>
      <c r="CE14" s="34"/>
      <c r="CF14" s="34"/>
      <c r="CG14" s="34"/>
      <c r="CH14" s="34"/>
      <c r="CI14" s="34"/>
      <c r="CJ14" s="34"/>
      <c r="CK14" s="34"/>
      <c r="CL14" s="34"/>
      <c r="CM14" s="34"/>
      <c r="CN14" s="34"/>
      <c r="CO14" s="34"/>
      <c r="CP14" s="34"/>
      <c r="CQ14" s="34"/>
      <c r="CR14" s="34"/>
      <c r="CS14" s="34"/>
      <c r="CT14" s="34"/>
      <c r="CU14" s="34"/>
      <c r="CV14" s="34"/>
      <c r="CW14" s="34"/>
      <c r="CX14" s="34"/>
      <c r="CY14" s="34"/>
      <c r="CZ14" s="34"/>
      <c r="DA14" s="34"/>
      <c r="DB14" s="34"/>
      <c r="DC14" s="34"/>
      <c r="DD14" s="34"/>
      <c r="DE14" s="34"/>
      <c r="DF14" s="34"/>
      <c r="DG14" s="34"/>
      <c r="DH14" s="34"/>
      <c r="DI14" s="34"/>
      <c r="DJ14" s="34"/>
      <c r="DK14" s="34"/>
      <c r="DL14" s="34"/>
      <c r="DM14" s="34"/>
      <c r="DN14" s="34"/>
      <c r="DO14" s="34"/>
      <c r="DP14" s="34"/>
      <c r="DQ14" s="34"/>
      <c r="DR14" s="34"/>
      <c r="DS14" s="34"/>
      <c r="DT14" s="34"/>
      <c r="DU14" s="34"/>
      <c r="DV14" s="34"/>
      <c r="DW14" s="34"/>
      <c r="DX14" s="34"/>
      <c r="DY14" s="34"/>
      <c r="DZ14" s="34"/>
      <c r="EA14" s="34"/>
      <c r="EB14" s="34"/>
      <c r="EC14" s="34"/>
      <c r="ED14" s="34"/>
      <c r="EE14" s="34"/>
      <c r="EF14" s="34"/>
      <c r="EG14" s="34"/>
      <c r="EH14" s="34"/>
      <c r="EI14" s="34"/>
      <c r="EJ14" s="34"/>
      <c r="EK14" s="34"/>
      <c r="EL14" s="34"/>
      <c r="EM14" s="34"/>
      <c r="EN14" s="34"/>
      <c r="EO14" s="34"/>
      <c r="EP14" s="34"/>
      <c r="EQ14" s="34"/>
      <c r="ER14" s="34"/>
      <c r="ES14" s="34"/>
      <c r="ET14" s="34"/>
      <c r="EU14" s="34"/>
      <c r="EV14" s="34"/>
      <c r="EW14" s="34"/>
      <c r="EX14" s="34"/>
      <c r="EY14" s="34"/>
      <c r="EZ14" s="34"/>
      <c r="FA14" s="34"/>
      <c r="FB14" s="34"/>
      <c r="FC14" s="34"/>
      <c r="FD14" s="34"/>
      <c r="FE14" s="34"/>
      <c r="FF14" s="34"/>
      <c r="FG14" s="34"/>
      <c r="FH14" s="34"/>
      <c r="FI14" s="34"/>
      <c r="FJ14" s="34"/>
      <c r="FK14" s="34"/>
      <c r="FL14" s="34"/>
      <c r="FM14" s="34"/>
      <c r="FN14" s="34"/>
      <c r="FO14" s="34"/>
      <c r="FP14" s="34"/>
      <c r="FQ14" s="34"/>
      <c r="FR14" s="34"/>
      <c r="FS14" s="34"/>
      <c r="FT14" s="34"/>
      <c r="FU14" s="34"/>
      <c r="FV14" s="34"/>
      <c r="FW14" s="34"/>
      <c r="FX14" s="34"/>
      <c r="FY14" s="34"/>
      <c r="FZ14" s="34"/>
      <c r="GA14" s="34"/>
      <c r="GB14" s="34"/>
      <c r="GC14" s="34"/>
      <c r="GD14" s="34"/>
      <c r="GE14" s="34"/>
      <c r="GF14" s="34"/>
      <c r="GG14" s="34"/>
      <c r="GH14" s="34"/>
      <c r="GI14" s="34"/>
      <c r="GJ14" s="34"/>
      <c r="GK14" s="34"/>
      <c r="GL14" s="34"/>
      <c r="GM14" s="34"/>
      <c r="GN14" s="34"/>
      <c r="GO14" s="34"/>
      <c r="GP14" s="34"/>
      <c r="GQ14" s="34"/>
      <c r="GR14" s="34"/>
      <c r="GS14" s="34"/>
      <c r="GT14" s="34"/>
      <c r="GU14" s="34"/>
      <c r="GV14" s="34"/>
      <c r="GW14" s="34"/>
      <c r="GX14" s="34"/>
      <c r="GY14" s="34"/>
      <c r="GZ14" s="34"/>
      <c r="HA14" s="34"/>
      <c r="HB14" s="34"/>
      <c r="HC14" s="34"/>
      <c r="HD14" s="34"/>
      <c r="HE14" s="34"/>
      <c r="HF14" s="34"/>
      <c r="HG14" s="34"/>
      <c r="HH14" s="34"/>
      <c r="HI14" s="34"/>
      <c r="HJ14" s="34"/>
      <c r="HK14" s="34"/>
      <c r="HL14" s="34"/>
      <c r="HM14" s="34"/>
      <c r="HN14" s="34"/>
      <c r="HO14" s="34"/>
      <c r="HP14" s="34"/>
      <c r="HQ14" s="34"/>
      <c r="HR14" s="34"/>
      <c r="HS14" s="34"/>
      <c r="HT14" s="34"/>
      <c r="HU14" s="34"/>
      <c r="HV14" s="34"/>
      <c r="HW14" s="34"/>
      <c r="HX14" s="34"/>
      <c r="HY14" s="34"/>
      <c r="HZ14" s="34"/>
      <c r="IA14" s="34"/>
      <c r="IB14" s="34"/>
      <c r="IC14" s="34"/>
      <c r="ID14" s="34"/>
      <c r="IE14" s="34"/>
      <c r="IF14" s="34"/>
      <c r="IG14" s="34"/>
      <c r="IH14" s="34"/>
      <c r="II14" s="34"/>
      <c r="IJ14" s="34"/>
      <c r="IK14" s="34"/>
      <c r="IL14" s="34"/>
      <c r="IM14" s="34"/>
      <c r="IN14" s="34"/>
      <c r="IO14" s="34"/>
      <c r="IP14" s="34"/>
      <c r="IQ14" s="34"/>
      <c r="IR14" s="34"/>
      <c r="IS14" s="34"/>
      <c r="IT14" s="34"/>
      <c r="IU14" s="34"/>
      <c r="IV14" s="34"/>
      <c r="IW14" s="34"/>
    </row>
    <row r="15" customFormat="false" ht="17.25" hidden="false" customHeight="false" outlineLevel="0" collapsed="false">
      <c r="A15" s="64" t="s">
        <v>36</v>
      </c>
      <c r="B15" s="65"/>
      <c r="C15" s="65"/>
      <c r="D15" s="66"/>
      <c r="E15" s="66"/>
      <c r="F15" s="66"/>
      <c r="G15" s="66"/>
      <c r="H15" s="66"/>
      <c r="I15" s="67"/>
      <c r="J15" s="67"/>
      <c r="K15" s="66"/>
      <c r="L15" s="66"/>
      <c r="M15" s="68"/>
      <c r="N15" s="56"/>
      <c r="O15" s="56"/>
      <c r="P15" s="57"/>
      <c r="Q15" s="66" t="n">
        <f aca="false">SUM(Q8:Q14)</f>
        <v>490987785.79</v>
      </c>
      <c r="R15" s="66" t="n">
        <f aca="false">SUM(R8:R14)</f>
        <v>-203971389.915989</v>
      </c>
      <c r="S15" s="69" t="n">
        <f aca="false">+Q15+R15</f>
        <v>287016395.874011</v>
      </c>
      <c r="T15" s="70" t="s">
        <v>37</v>
      </c>
      <c r="U15" s="71"/>
      <c r="V15" s="71"/>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row>
    <row r="16" customFormat="false" ht="15.75" hidden="false" customHeight="true" outlineLevel="0" collapsed="false">
      <c r="A16" s="72"/>
      <c r="B16" s="73"/>
      <c r="C16" s="73"/>
      <c r="D16" s="74"/>
      <c r="E16" s="75"/>
      <c r="F16" s="75"/>
      <c r="G16" s="75"/>
      <c r="H16" s="74"/>
      <c r="I16" s="75"/>
      <c r="J16" s="75"/>
      <c r="K16" s="75"/>
      <c r="L16" s="75"/>
      <c r="M16" s="76"/>
      <c r="N16" s="77"/>
      <c r="O16" s="77"/>
      <c r="P16" s="77"/>
      <c r="Q16" s="75"/>
      <c r="R16" s="78"/>
      <c r="S16" s="78"/>
      <c r="T16" s="79"/>
      <c r="U16" s="80"/>
      <c r="V16" s="80"/>
    </row>
    <row r="17" customFormat="false" ht="15.75" hidden="false" customHeight="false" outlineLevel="0" collapsed="false">
      <c r="A17" s="81" t="s">
        <v>38</v>
      </c>
      <c r="B17" s="82" t="s">
        <v>26</v>
      </c>
      <c r="C17" s="83" t="s">
        <v>27</v>
      </c>
      <c r="D17" s="91" t="n">
        <v>0</v>
      </c>
      <c r="E17" s="91" t="n">
        <v>0</v>
      </c>
      <c r="F17" s="91" t="n">
        <v>0</v>
      </c>
      <c r="G17" s="91" t="n">
        <v>0</v>
      </c>
      <c r="H17" s="116" t="n">
        <v>0</v>
      </c>
      <c r="I17" s="91" t="n">
        <v>0</v>
      </c>
      <c r="J17" s="91" t="n">
        <v>0</v>
      </c>
      <c r="K17" s="116" t="n">
        <v>0</v>
      </c>
      <c r="L17" s="92" t="n">
        <f aca="false">+K17+H17</f>
        <v>0</v>
      </c>
      <c r="M17" s="91" t="n">
        <v>50460</v>
      </c>
      <c r="N17" s="93" t="n">
        <v>0</v>
      </c>
      <c r="O17" s="93" t="n">
        <v>0</v>
      </c>
      <c r="P17" s="93" t="n">
        <f aca="false">SUM(N17:O17)</f>
        <v>0</v>
      </c>
      <c r="Q17" s="91" t="n">
        <f aca="false">+L17+E17</f>
        <v>0</v>
      </c>
      <c r="R17" s="85" t="n">
        <v>0</v>
      </c>
      <c r="S17" s="85"/>
      <c r="T17" s="86"/>
      <c r="U17" s="87"/>
      <c r="V17" s="87"/>
      <c r="W17" s="88"/>
      <c r="X17" s="88"/>
      <c r="Y17" s="88"/>
      <c r="Z17" s="88"/>
      <c r="AA17" s="88"/>
      <c r="AB17" s="88"/>
      <c r="AC17" s="88"/>
      <c r="AD17" s="88"/>
      <c r="AE17" s="88"/>
      <c r="AF17" s="88"/>
      <c r="AG17" s="88"/>
      <c r="AH17" s="88"/>
      <c r="AI17" s="88"/>
      <c r="AJ17" s="88"/>
      <c r="AK17" s="88"/>
      <c r="AL17" s="88"/>
      <c r="AM17" s="88"/>
      <c r="AN17" s="88"/>
      <c r="AO17" s="88"/>
      <c r="AP17" s="88"/>
      <c r="AQ17" s="88"/>
      <c r="AR17" s="88"/>
      <c r="AS17" s="88"/>
      <c r="AT17" s="88"/>
      <c r="AU17" s="88"/>
      <c r="AV17" s="88"/>
      <c r="AW17" s="88"/>
      <c r="AX17" s="88"/>
      <c r="AY17" s="88"/>
      <c r="AZ17" s="88"/>
      <c r="BA17" s="88"/>
      <c r="BB17" s="88"/>
      <c r="BC17" s="88"/>
      <c r="BD17" s="88"/>
      <c r="BE17" s="88"/>
      <c r="BF17" s="88"/>
      <c r="BG17" s="88"/>
      <c r="BH17" s="88"/>
      <c r="BI17" s="88"/>
      <c r="BJ17" s="88"/>
      <c r="BK17" s="88"/>
      <c r="BL17" s="88"/>
      <c r="BM17" s="88"/>
      <c r="BN17" s="88"/>
      <c r="BO17" s="88"/>
      <c r="BP17" s="88"/>
      <c r="BQ17" s="88"/>
      <c r="BR17" s="88"/>
      <c r="BS17" s="88"/>
      <c r="BT17" s="88"/>
      <c r="BU17" s="88"/>
      <c r="BV17" s="88"/>
      <c r="BW17" s="88"/>
      <c r="BX17" s="88"/>
      <c r="BY17" s="88"/>
      <c r="BZ17" s="88"/>
      <c r="CA17" s="88"/>
      <c r="CB17" s="88"/>
      <c r="CC17" s="88"/>
      <c r="CD17" s="88"/>
      <c r="CE17" s="88"/>
      <c r="CF17" s="88"/>
      <c r="CG17" s="88"/>
      <c r="CH17" s="88"/>
      <c r="CI17" s="88"/>
      <c r="CJ17" s="88"/>
      <c r="CK17" s="88"/>
      <c r="CL17" s="88"/>
      <c r="CM17" s="88"/>
      <c r="CN17" s="88"/>
      <c r="CO17" s="88"/>
      <c r="CP17" s="88"/>
      <c r="CQ17" s="88"/>
      <c r="CR17" s="88"/>
      <c r="CS17" s="88"/>
      <c r="CT17" s="88"/>
      <c r="CU17" s="88"/>
      <c r="CV17" s="88"/>
      <c r="CW17" s="88"/>
      <c r="CX17" s="88"/>
      <c r="CY17" s="88"/>
      <c r="CZ17" s="88"/>
      <c r="DA17" s="88"/>
      <c r="DB17" s="88"/>
      <c r="DC17" s="88"/>
      <c r="DD17" s="88"/>
      <c r="DE17" s="88"/>
      <c r="DF17" s="88"/>
      <c r="DG17" s="88"/>
      <c r="DH17" s="88"/>
      <c r="DI17" s="88"/>
      <c r="DJ17" s="88"/>
      <c r="DK17" s="88"/>
      <c r="DL17" s="88"/>
      <c r="DM17" s="88"/>
      <c r="DN17" s="88"/>
      <c r="DO17" s="88"/>
      <c r="DP17" s="88"/>
      <c r="DQ17" s="88"/>
      <c r="DR17" s="88"/>
      <c r="DS17" s="88"/>
      <c r="DT17" s="88"/>
      <c r="DU17" s="88"/>
      <c r="DV17" s="88"/>
      <c r="DW17" s="88"/>
      <c r="DX17" s="88"/>
      <c r="DY17" s="88"/>
      <c r="DZ17" s="88"/>
      <c r="EA17" s="88"/>
      <c r="EB17" s="88"/>
      <c r="EC17" s="88"/>
      <c r="ED17" s="88"/>
      <c r="EE17" s="88"/>
      <c r="EF17" s="88"/>
      <c r="EG17" s="88"/>
      <c r="EH17" s="88"/>
      <c r="EI17" s="88"/>
      <c r="EJ17" s="88"/>
      <c r="EK17" s="88"/>
      <c r="EL17" s="88"/>
      <c r="EM17" s="88"/>
      <c r="EN17" s="88"/>
      <c r="EO17" s="88"/>
      <c r="EP17" s="88"/>
      <c r="EQ17" s="88"/>
      <c r="ER17" s="88"/>
      <c r="ES17" s="88"/>
      <c r="ET17" s="88"/>
      <c r="EU17" s="88"/>
      <c r="EV17" s="88"/>
      <c r="EW17" s="88"/>
      <c r="EX17" s="88"/>
      <c r="EY17" s="88"/>
      <c r="EZ17" s="88"/>
      <c r="FA17" s="88"/>
      <c r="FB17" s="88"/>
      <c r="FC17" s="88"/>
      <c r="FD17" s="88"/>
      <c r="FE17" s="88"/>
      <c r="FF17" s="88"/>
      <c r="FG17" s="88"/>
      <c r="FH17" s="88"/>
      <c r="FI17" s="88"/>
      <c r="FJ17" s="88"/>
      <c r="FK17" s="88"/>
      <c r="FL17" s="88"/>
      <c r="FM17" s="88"/>
      <c r="FN17" s="88"/>
      <c r="FO17" s="88"/>
      <c r="FP17" s="88"/>
      <c r="FQ17" s="88"/>
      <c r="FR17" s="88"/>
      <c r="FS17" s="88"/>
      <c r="FT17" s="88"/>
      <c r="FU17" s="88"/>
      <c r="FV17" s="88"/>
      <c r="FW17" s="88"/>
      <c r="FX17" s="88"/>
      <c r="FY17" s="88"/>
      <c r="FZ17" s="88"/>
      <c r="GA17" s="88"/>
      <c r="GB17" s="88"/>
      <c r="GC17" s="88"/>
      <c r="GD17" s="88"/>
      <c r="GE17" s="88"/>
      <c r="GF17" s="88"/>
      <c r="GG17" s="88"/>
      <c r="GH17" s="88"/>
      <c r="GI17" s="88"/>
      <c r="GJ17" s="88"/>
      <c r="GK17" s="88"/>
      <c r="GL17" s="88"/>
      <c r="GM17" s="88"/>
      <c r="GN17" s="88"/>
      <c r="GO17" s="88"/>
      <c r="GP17" s="88"/>
      <c r="GQ17" s="88"/>
      <c r="GR17" s="88"/>
      <c r="GS17" s="88"/>
      <c r="GT17" s="88"/>
      <c r="GU17" s="88"/>
      <c r="GV17" s="88"/>
      <c r="GW17" s="88"/>
      <c r="GX17" s="88"/>
      <c r="GY17" s="88"/>
      <c r="GZ17" s="88"/>
      <c r="HA17" s="88"/>
      <c r="HB17" s="88"/>
      <c r="HC17" s="88"/>
      <c r="HD17" s="88"/>
      <c r="HE17" s="88"/>
      <c r="HF17" s="88"/>
      <c r="HG17" s="88"/>
      <c r="HH17" s="88"/>
      <c r="HI17" s="88"/>
      <c r="HJ17" s="88"/>
      <c r="HK17" s="88"/>
      <c r="HL17" s="88"/>
      <c r="HM17" s="88"/>
      <c r="HN17" s="88"/>
      <c r="HO17" s="88"/>
      <c r="HP17" s="88"/>
      <c r="HQ17" s="88"/>
      <c r="HR17" s="88"/>
      <c r="HS17" s="88"/>
      <c r="HT17" s="88"/>
      <c r="HU17" s="88"/>
      <c r="HV17" s="88"/>
      <c r="HW17" s="88"/>
      <c r="HX17" s="88"/>
      <c r="HY17" s="88"/>
      <c r="HZ17" s="88"/>
      <c r="IA17" s="88"/>
      <c r="IB17" s="88"/>
      <c r="IC17" s="88"/>
      <c r="ID17" s="88"/>
      <c r="IE17" s="88"/>
      <c r="IF17" s="88"/>
      <c r="IG17" s="88"/>
      <c r="IH17" s="88"/>
      <c r="II17" s="88"/>
      <c r="IJ17" s="88"/>
      <c r="IK17" s="88"/>
      <c r="IL17" s="88"/>
      <c r="IM17" s="88"/>
      <c r="IN17" s="88"/>
      <c r="IO17" s="88"/>
      <c r="IP17" s="88"/>
      <c r="IQ17" s="88"/>
      <c r="IR17" s="88"/>
      <c r="IS17" s="88"/>
      <c r="IT17" s="88"/>
      <c r="IU17" s="88"/>
      <c r="IV17" s="88"/>
      <c r="IW17" s="88"/>
    </row>
    <row r="18" customFormat="false" ht="15.75" hidden="false" customHeight="false" outlineLevel="0" collapsed="false">
      <c r="A18" s="89" t="s">
        <v>38</v>
      </c>
      <c r="B18" s="90" t="s">
        <v>28</v>
      </c>
      <c r="C18" s="83" t="s">
        <v>27</v>
      </c>
      <c r="D18" s="91" t="n">
        <v>0</v>
      </c>
      <c r="E18" s="91" t="n">
        <v>0</v>
      </c>
      <c r="F18" s="91" t="n">
        <v>0</v>
      </c>
      <c r="G18" s="91" t="n">
        <v>64142.5</v>
      </c>
      <c r="H18" s="116" t="n">
        <v>64142.5</v>
      </c>
      <c r="I18" s="91" t="n">
        <v>0</v>
      </c>
      <c r="J18" s="91" t="n">
        <v>0</v>
      </c>
      <c r="K18" s="116" t="n">
        <v>0</v>
      </c>
      <c r="L18" s="92" t="n">
        <f aca="false">+K18+H18</f>
        <v>64142.5</v>
      </c>
      <c r="M18" s="91" t="n">
        <v>290238</v>
      </c>
      <c r="N18" s="93" t="n">
        <v>0</v>
      </c>
      <c r="O18" s="93" t="n">
        <v>0</v>
      </c>
      <c r="P18" s="93" t="n">
        <f aca="false">SUM(N18:O18)</f>
        <v>0</v>
      </c>
      <c r="Q18" s="91" t="n">
        <f aca="false">+L18</f>
        <v>64142.5</v>
      </c>
      <c r="R18" s="94" t="n">
        <v>0</v>
      </c>
      <c r="S18" s="94"/>
      <c r="T18" s="95"/>
      <c r="U18" s="87"/>
      <c r="V18" s="87"/>
      <c r="W18" s="88"/>
      <c r="X18" s="88"/>
      <c r="Y18" s="88"/>
      <c r="Z18" s="88"/>
      <c r="AA18" s="88"/>
      <c r="AB18" s="88"/>
      <c r="AC18" s="88"/>
      <c r="AD18" s="88"/>
      <c r="AE18" s="88"/>
      <c r="AF18" s="88"/>
      <c r="AG18" s="88"/>
      <c r="AH18" s="88"/>
      <c r="AI18" s="88"/>
      <c r="AJ18" s="88"/>
      <c r="AK18" s="88"/>
      <c r="AL18" s="88"/>
      <c r="AM18" s="88"/>
      <c r="AN18" s="88"/>
      <c r="AO18" s="88"/>
      <c r="AP18" s="88"/>
      <c r="AQ18" s="88"/>
      <c r="AR18" s="88"/>
      <c r="AS18" s="88"/>
      <c r="AT18" s="88"/>
      <c r="AU18" s="88"/>
      <c r="AV18" s="88"/>
      <c r="AW18" s="88"/>
      <c r="AX18" s="88"/>
      <c r="AY18" s="88"/>
      <c r="AZ18" s="88"/>
      <c r="BA18" s="88"/>
      <c r="BB18" s="88"/>
      <c r="BC18" s="88"/>
      <c r="BD18" s="88"/>
      <c r="BE18" s="88"/>
      <c r="BF18" s="88"/>
      <c r="BG18" s="88"/>
      <c r="BH18" s="88"/>
      <c r="BI18" s="88"/>
      <c r="BJ18" s="88"/>
      <c r="BK18" s="88"/>
      <c r="BL18" s="88"/>
      <c r="BM18" s="88"/>
      <c r="BN18" s="88"/>
      <c r="BO18" s="88"/>
      <c r="BP18" s="88"/>
      <c r="BQ18" s="88"/>
      <c r="BR18" s="88"/>
      <c r="BS18" s="88"/>
      <c r="BT18" s="88"/>
      <c r="BU18" s="88"/>
      <c r="BV18" s="88"/>
      <c r="BW18" s="88"/>
      <c r="BX18" s="88"/>
      <c r="BY18" s="88"/>
      <c r="BZ18" s="88"/>
      <c r="CA18" s="88"/>
      <c r="CB18" s="88"/>
      <c r="CC18" s="88"/>
      <c r="CD18" s="88"/>
      <c r="CE18" s="88"/>
      <c r="CF18" s="88"/>
      <c r="CG18" s="88"/>
      <c r="CH18" s="88"/>
      <c r="CI18" s="88"/>
      <c r="CJ18" s="88"/>
      <c r="CK18" s="88"/>
      <c r="CL18" s="88"/>
      <c r="CM18" s="88"/>
      <c r="CN18" s="88"/>
      <c r="CO18" s="88"/>
      <c r="CP18" s="88"/>
      <c r="CQ18" s="88"/>
      <c r="CR18" s="88"/>
      <c r="CS18" s="88"/>
      <c r="CT18" s="88"/>
      <c r="CU18" s="88"/>
      <c r="CV18" s="88"/>
      <c r="CW18" s="88"/>
      <c r="CX18" s="88"/>
      <c r="CY18" s="88"/>
      <c r="CZ18" s="88"/>
      <c r="DA18" s="88"/>
      <c r="DB18" s="88"/>
      <c r="DC18" s="88"/>
      <c r="DD18" s="88"/>
      <c r="DE18" s="88"/>
      <c r="DF18" s="88"/>
      <c r="DG18" s="88"/>
      <c r="DH18" s="88"/>
      <c r="DI18" s="88"/>
      <c r="DJ18" s="88"/>
      <c r="DK18" s="88"/>
      <c r="DL18" s="88"/>
      <c r="DM18" s="88"/>
      <c r="DN18" s="88"/>
      <c r="DO18" s="88"/>
      <c r="DP18" s="88"/>
      <c r="DQ18" s="88"/>
      <c r="DR18" s="88"/>
      <c r="DS18" s="88"/>
      <c r="DT18" s="88"/>
      <c r="DU18" s="88"/>
      <c r="DV18" s="88"/>
      <c r="DW18" s="88"/>
      <c r="DX18" s="88"/>
      <c r="DY18" s="88"/>
      <c r="DZ18" s="88"/>
      <c r="EA18" s="88"/>
      <c r="EB18" s="88"/>
      <c r="EC18" s="88"/>
      <c r="ED18" s="88"/>
      <c r="EE18" s="88"/>
      <c r="EF18" s="88"/>
      <c r="EG18" s="88"/>
      <c r="EH18" s="88"/>
      <c r="EI18" s="88"/>
      <c r="EJ18" s="88"/>
      <c r="EK18" s="88"/>
      <c r="EL18" s="88"/>
      <c r="EM18" s="88"/>
      <c r="EN18" s="88"/>
      <c r="EO18" s="88"/>
      <c r="EP18" s="88"/>
      <c r="EQ18" s="88"/>
      <c r="ER18" s="88"/>
      <c r="ES18" s="88"/>
      <c r="ET18" s="88"/>
      <c r="EU18" s="88"/>
      <c r="EV18" s="88"/>
      <c r="EW18" s="88"/>
      <c r="EX18" s="88"/>
      <c r="EY18" s="88"/>
      <c r="EZ18" s="88"/>
      <c r="FA18" s="88"/>
      <c r="FB18" s="88"/>
      <c r="FC18" s="88"/>
      <c r="FD18" s="88"/>
      <c r="FE18" s="88"/>
      <c r="FF18" s="88"/>
      <c r="FG18" s="88"/>
      <c r="FH18" s="88"/>
      <c r="FI18" s="88"/>
      <c r="FJ18" s="88"/>
      <c r="FK18" s="88"/>
      <c r="FL18" s="88"/>
      <c r="FM18" s="88"/>
      <c r="FN18" s="88"/>
      <c r="FO18" s="88"/>
      <c r="FP18" s="88"/>
      <c r="FQ18" s="88"/>
      <c r="FR18" s="88"/>
      <c r="FS18" s="88"/>
      <c r="FT18" s="88"/>
      <c r="FU18" s="88"/>
      <c r="FV18" s="88"/>
      <c r="FW18" s="88"/>
      <c r="FX18" s="88"/>
      <c r="FY18" s="88"/>
      <c r="FZ18" s="88"/>
      <c r="GA18" s="88"/>
      <c r="GB18" s="88"/>
      <c r="GC18" s="88"/>
      <c r="GD18" s="88"/>
      <c r="GE18" s="88"/>
      <c r="GF18" s="88"/>
      <c r="GG18" s="88"/>
      <c r="GH18" s="88"/>
      <c r="GI18" s="88"/>
      <c r="GJ18" s="88"/>
      <c r="GK18" s="88"/>
      <c r="GL18" s="88"/>
      <c r="GM18" s="88"/>
      <c r="GN18" s="88"/>
      <c r="GO18" s="88"/>
      <c r="GP18" s="88"/>
      <c r="GQ18" s="88"/>
      <c r="GR18" s="88"/>
      <c r="GS18" s="88"/>
      <c r="GT18" s="88"/>
      <c r="GU18" s="88"/>
      <c r="GV18" s="88"/>
      <c r="GW18" s="88"/>
      <c r="GX18" s="88"/>
      <c r="GY18" s="88"/>
      <c r="GZ18" s="88"/>
      <c r="HA18" s="88"/>
      <c r="HB18" s="88"/>
      <c r="HC18" s="88"/>
      <c r="HD18" s="88"/>
      <c r="HE18" s="88"/>
      <c r="HF18" s="88"/>
      <c r="HG18" s="88"/>
      <c r="HH18" s="88"/>
      <c r="HI18" s="88"/>
      <c r="HJ18" s="88"/>
      <c r="HK18" s="88"/>
      <c r="HL18" s="88"/>
      <c r="HM18" s="88"/>
      <c r="HN18" s="88"/>
      <c r="HO18" s="88"/>
      <c r="HP18" s="88"/>
      <c r="HQ18" s="88"/>
      <c r="HR18" s="88"/>
      <c r="HS18" s="88"/>
      <c r="HT18" s="88"/>
      <c r="HU18" s="88"/>
      <c r="HV18" s="88"/>
      <c r="HW18" s="88"/>
      <c r="HX18" s="88"/>
      <c r="HY18" s="88"/>
      <c r="HZ18" s="88"/>
      <c r="IA18" s="88"/>
      <c r="IB18" s="88"/>
      <c r="IC18" s="88"/>
      <c r="ID18" s="88"/>
      <c r="IE18" s="88"/>
      <c r="IF18" s="88"/>
      <c r="IG18" s="88"/>
      <c r="IH18" s="88"/>
      <c r="II18" s="88"/>
      <c r="IJ18" s="88"/>
      <c r="IK18" s="88"/>
      <c r="IL18" s="88"/>
      <c r="IM18" s="88"/>
      <c r="IN18" s="88"/>
      <c r="IO18" s="88"/>
      <c r="IP18" s="88"/>
      <c r="IQ18" s="88"/>
      <c r="IR18" s="88"/>
      <c r="IS18" s="88"/>
      <c r="IT18" s="88"/>
      <c r="IU18" s="88"/>
      <c r="IV18" s="88"/>
      <c r="IW18" s="88"/>
    </row>
    <row r="19" customFormat="false" ht="15.75" hidden="false" customHeight="false" outlineLevel="0" collapsed="false">
      <c r="A19" s="89" t="s">
        <v>38</v>
      </c>
      <c r="B19" s="90" t="s">
        <v>29</v>
      </c>
      <c r="C19" s="83" t="s">
        <v>27</v>
      </c>
      <c r="D19" s="91" t="n">
        <v>0</v>
      </c>
      <c r="E19" s="91" t="n">
        <v>0</v>
      </c>
      <c r="F19" s="91" t="n">
        <v>0</v>
      </c>
      <c r="G19" s="91" t="n">
        <v>-22223</v>
      </c>
      <c r="H19" s="116" t="n">
        <v>-22223</v>
      </c>
      <c r="I19" s="91" t="n">
        <v>0</v>
      </c>
      <c r="J19" s="91" t="n">
        <v>0</v>
      </c>
      <c r="K19" s="116" t="n">
        <v>0</v>
      </c>
      <c r="L19" s="92" t="n">
        <f aca="false">+K19+H19</f>
        <v>-22223</v>
      </c>
      <c r="M19" s="91"/>
      <c r="N19" s="93" t="n">
        <v>0</v>
      </c>
      <c r="O19" s="93" t="n">
        <v>0</v>
      </c>
      <c r="P19" s="93" t="n">
        <f aca="false">SUM(N19:O19)</f>
        <v>0</v>
      </c>
      <c r="Q19" s="91" t="n">
        <v>0</v>
      </c>
      <c r="R19" s="94" t="n">
        <f aca="false">+L19</f>
        <v>-22223</v>
      </c>
      <c r="S19" s="94" t="s">
        <v>39</v>
      </c>
      <c r="T19" s="95"/>
      <c r="U19" s="87"/>
      <c r="V19" s="87"/>
      <c r="W19" s="88"/>
      <c r="X19" s="88"/>
      <c r="Y19" s="88"/>
      <c r="Z19" s="88"/>
      <c r="AA19" s="88"/>
      <c r="AB19" s="88"/>
      <c r="AC19" s="88"/>
      <c r="AD19" s="88"/>
      <c r="AE19" s="88"/>
      <c r="AF19" s="88"/>
      <c r="AG19" s="88"/>
      <c r="AH19" s="88"/>
      <c r="AI19" s="88"/>
      <c r="AJ19" s="88"/>
      <c r="AK19" s="88"/>
      <c r="AL19" s="88"/>
      <c r="AM19" s="88"/>
      <c r="AN19" s="88"/>
      <c r="AO19" s="88"/>
      <c r="AP19" s="88"/>
      <c r="AQ19" s="88"/>
      <c r="AR19" s="88"/>
      <c r="AS19" s="88"/>
      <c r="AT19" s="88"/>
      <c r="AU19" s="88"/>
      <c r="AV19" s="88"/>
      <c r="AW19" s="88"/>
      <c r="AX19" s="88"/>
      <c r="AY19" s="88"/>
      <c r="AZ19" s="88"/>
      <c r="BA19" s="88"/>
      <c r="BB19" s="88"/>
      <c r="BC19" s="88"/>
      <c r="BD19" s="88"/>
      <c r="BE19" s="88"/>
      <c r="BF19" s="88"/>
      <c r="BG19" s="88"/>
      <c r="BH19" s="88"/>
      <c r="BI19" s="88"/>
      <c r="BJ19" s="88"/>
      <c r="BK19" s="88"/>
      <c r="BL19" s="88"/>
      <c r="BM19" s="88"/>
      <c r="BN19" s="88"/>
      <c r="BO19" s="88"/>
      <c r="BP19" s="88"/>
      <c r="BQ19" s="88"/>
      <c r="BR19" s="88"/>
      <c r="BS19" s="88"/>
      <c r="BT19" s="88"/>
      <c r="BU19" s="88"/>
      <c r="BV19" s="88"/>
      <c r="BW19" s="88"/>
      <c r="BX19" s="88"/>
      <c r="BY19" s="88"/>
      <c r="BZ19" s="88"/>
      <c r="CA19" s="88"/>
      <c r="CB19" s="88"/>
      <c r="CC19" s="88"/>
      <c r="CD19" s="88"/>
      <c r="CE19" s="88"/>
      <c r="CF19" s="88"/>
      <c r="CG19" s="88"/>
      <c r="CH19" s="88"/>
      <c r="CI19" s="88"/>
      <c r="CJ19" s="88"/>
      <c r="CK19" s="88"/>
      <c r="CL19" s="88"/>
      <c r="CM19" s="88"/>
      <c r="CN19" s="88"/>
      <c r="CO19" s="88"/>
      <c r="CP19" s="88"/>
      <c r="CQ19" s="88"/>
      <c r="CR19" s="88"/>
      <c r="CS19" s="88"/>
      <c r="CT19" s="88"/>
      <c r="CU19" s="88"/>
      <c r="CV19" s="88"/>
      <c r="CW19" s="88"/>
      <c r="CX19" s="88"/>
      <c r="CY19" s="88"/>
      <c r="CZ19" s="88"/>
      <c r="DA19" s="88"/>
      <c r="DB19" s="88"/>
      <c r="DC19" s="88"/>
      <c r="DD19" s="88"/>
      <c r="DE19" s="88"/>
      <c r="DF19" s="88"/>
      <c r="DG19" s="88"/>
      <c r="DH19" s="88"/>
      <c r="DI19" s="88"/>
      <c r="DJ19" s="88"/>
      <c r="DK19" s="88"/>
      <c r="DL19" s="88"/>
      <c r="DM19" s="88"/>
      <c r="DN19" s="88"/>
      <c r="DO19" s="88"/>
      <c r="DP19" s="88"/>
      <c r="DQ19" s="88"/>
      <c r="DR19" s="88"/>
      <c r="DS19" s="88"/>
      <c r="DT19" s="88"/>
      <c r="DU19" s="88"/>
      <c r="DV19" s="88"/>
      <c r="DW19" s="88"/>
      <c r="DX19" s="88"/>
      <c r="DY19" s="88"/>
      <c r="DZ19" s="88"/>
      <c r="EA19" s="88"/>
      <c r="EB19" s="88"/>
      <c r="EC19" s="88"/>
      <c r="ED19" s="88"/>
      <c r="EE19" s="88"/>
      <c r="EF19" s="88"/>
      <c r="EG19" s="88"/>
      <c r="EH19" s="88"/>
      <c r="EI19" s="88"/>
      <c r="EJ19" s="88"/>
      <c r="EK19" s="88"/>
      <c r="EL19" s="88"/>
      <c r="EM19" s="88"/>
      <c r="EN19" s="88"/>
      <c r="EO19" s="88"/>
      <c r="EP19" s="88"/>
      <c r="EQ19" s="88"/>
      <c r="ER19" s="88"/>
      <c r="ES19" s="88"/>
      <c r="ET19" s="88"/>
      <c r="EU19" s="88"/>
      <c r="EV19" s="88"/>
      <c r="EW19" s="88"/>
      <c r="EX19" s="88"/>
      <c r="EY19" s="88"/>
      <c r="EZ19" s="88"/>
      <c r="FA19" s="88"/>
      <c r="FB19" s="88"/>
      <c r="FC19" s="88"/>
      <c r="FD19" s="88"/>
      <c r="FE19" s="88"/>
      <c r="FF19" s="88"/>
      <c r="FG19" s="88"/>
      <c r="FH19" s="88"/>
      <c r="FI19" s="88"/>
      <c r="FJ19" s="88"/>
      <c r="FK19" s="88"/>
      <c r="FL19" s="88"/>
      <c r="FM19" s="88"/>
      <c r="FN19" s="88"/>
      <c r="FO19" s="88"/>
      <c r="FP19" s="88"/>
      <c r="FQ19" s="88"/>
      <c r="FR19" s="88"/>
      <c r="FS19" s="88"/>
      <c r="FT19" s="88"/>
      <c r="FU19" s="88"/>
      <c r="FV19" s="88"/>
      <c r="FW19" s="88"/>
      <c r="FX19" s="88"/>
      <c r="FY19" s="88"/>
      <c r="FZ19" s="88"/>
      <c r="GA19" s="88"/>
      <c r="GB19" s="88"/>
      <c r="GC19" s="88"/>
      <c r="GD19" s="88"/>
      <c r="GE19" s="88"/>
      <c r="GF19" s="88"/>
      <c r="GG19" s="88"/>
      <c r="GH19" s="88"/>
      <c r="GI19" s="88"/>
      <c r="GJ19" s="88"/>
      <c r="GK19" s="88"/>
      <c r="GL19" s="88"/>
      <c r="GM19" s="88"/>
      <c r="GN19" s="88"/>
      <c r="GO19" s="88"/>
      <c r="GP19" s="88"/>
      <c r="GQ19" s="88"/>
      <c r="GR19" s="88"/>
      <c r="GS19" s="88"/>
      <c r="GT19" s="88"/>
      <c r="GU19" s="88"/>
      <c r="GV19" s="88"/>
      <c r="GW19" s="88"/>
      <c r="GX19" s="88"/>
      <c r="GY19" s="88"/>
      <c r="GZ19" s="88"/>
      <c r="HA19" s="88"/>
      <c r="HB19" s="88"/>
      <c r="HC19" s="88"/>
      <c r="HD19" s="88"/>
      <c r="HE19" s="88"/>
      <c r="HF19" s="88"/>
      <c r="HG19" s="88"/>
      <c r="HH19" s="88"/>
      <c r="HI19" s="88"/>
      <c r="HJ19" s="88"/>
      <c r="HK19" s="88"/>
      <c r="HL19" s="88"/>
      <c r="HM19" s="88"/>
      <c r="HN19" s="88"/>
      <c r="HO19" s="88"/>
      <c r="HP19" s="88"/>
      <c r="HQ19" s="88"/>
      <c r="HR19" s="88"/>
      <c r="HS19" s="88"/>
      <c r="HT19" s="88"/>
      <c r="HU19" s="88"/>
      <c r="HV19" s="88"/>
      <c r="HW19" s="88"/>
      <c r="HX19" s="88"/>
      <c r="HY19" s="88"/>
      <c r="HZ19" s="88"/>
      <c r="IA19" s="88"/>
      <c r="IB19" s="88"/>
      <c r="IC19" s="88"/>
      <c r="ID19" s="88"/>
      <c r="IE19" s="88"/>
      <c r="IF19" s="88"/>
      <c r="IG19" s="88"/>
      <c r="IH19" s="88"/>
      <c r="II19" s="88"/>
      <c r="IJ19" s="88"/>
      <c r="IK19" s="88"/>
      <c r="IL19" s="88"/>
      <c r="IM19" s="88"/>
      <c r="IN19" s="88"/>
      <c r="IO19" s="88"/>
      <c r="IP19" s="88"/>
      <c r="IQ19" s="88"/>
      <c r="IR19" s="88"/>
      <c r="IS19" s="88"/>
      <c r="IT19" s="88"/>
      <c r="IU19" s="88"/>
      <c r="IV19" s="88"/>
      <c r="IW19" s="88"/>
    </row>
    <row r="20" customFormat="false" ht="16.5" hidden="false" customHeight="false" outlineLevel="0" collapsed="false">
      <c r="A20" s="96" t="s">
        <v>38</v>
      </c>
      <c r="B20" s="97" t="s">
        <v>40</v>
      </c>
      <c r="C20" s="98" t="s">
        <v>30</v>
      </c>
      <c r="D20" s="93" t="n">
        <v>0</v>
      </c>
      <c r="E20" s="93" t="n">
        <v>0</v>
      </c>
      <c r="F20" s="93" t="n">
        <v>160804</v>
      </c>
      <c r="G20" s="93" t="n">
        <v>0</v>
      </c>
      <c r="H20" s="93" t="n">
        <v>160804</v>
      </c>
      <c r="I20" s="93" t="n">
        <v>0</v>
      </c>
      <c r="J20" s="93" t="n">
        <v>0</v>
      </c>
      <c r="K20" s="93" t="n">
        <v>0</v>
      </c>
      <c r="L20" s="57" t="n">
        <f aca="false">+K20+H20</f>
        <v>160804</v>
      </c>
      <c r="M20" s="93"/>
      <c r="N20" s="93" t="n">
        <v>0</v>
      </c>
      <c r="O20" s="93" t="n">
        <v>0</v>
      </c>
      <c r="P20" s="93" t="n">
        <f aca="false">SUM(N20:O20)</f>
        <v>0</v>
      </c>
      <c r="Q20" s="93" t="n">
        <f aca="false">+L20+E20</f>
        <v>160804</v>
      </c>
      <c r="R20" s="99" t="n">
        <v>0</v>
      </c>
      <c r="S20" s="100"/>
      <c r="T20" s="101"/>
      <c r="U20" s="102"/>
      <c r="V20" s="102"/>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4"/>
      <c r="IK20" s="4"/>
      <c r="IL20" s="4"/>
      <c r="IM20" s="4"/>
      <c r="IN20" s="4"/>
      <c r="IO20" s="4"/>
      <c r="IP20" s="4"/>
      <c r="IQ20" s="4"/>
      <c r="IR20" s="4"/>
      <c r="IS20" s="4"/>
      <c r="IT20" s="4"/>
      <c r="IU20" s="4"/>
      <c r="IV20" s="4"/>
      <c r="IW20" s="4"/>
    </row>
    <row r="21" customFormat="false" ht="17.25" hidden="false" customHeight="false" outlineLevel="0" collapsed="false">
      <c r="A21" s="103" t="s">
        <v>41</v>
      </c>
      <c r="B21" s="104"/>
      <c r="C21" s="104"/>
      <c r="D21" s="66"/>
      <c r="E21" s="105"/>
      <c r="F21" s="105"/>
      <c r="G21" s="105"/>
      <c r="H21" s="66"/>
      <c r="I21" s="105"/>
      <c r="J21" s="105"/>
      <c r="K21" s="66"/>
      <c r="L21" s="105"/>
      <c r="M21" s="68"/>
      <c r="N21" s="57"/>
      <c r="O21" s="57"/>
      <c r="P21" s="57"/>
      <c r="Q21" s="105"/>
      <c r="R21" s="106"/>
      <c r="S21" s="107" t="n">
        <f aca="false">IF(SUM(Q17:Q20)&gt;-SUM(R17:R20),SUM(Q17:Q20),0)</f>
        <v>224946.5</v>
      </c>
      <c r="T21" s="108"/>
      <c r="U21" s="80" t="s">
        <v>42</v>
      </c>
      <c r="V21" s="80"/>
    </row>
    <row r="22" customFormat="false" ht="15.75" hidden="false" customHeight="false" outlineLevel="0" collapsed="false">
      <c r="A22" s="109"/>
      <c r="B22" s="104"/>
      <c r="C22" s="104"/>
      <c r="D22" s="66"/>
      <c r="E22" s="105"/>
      <c r="F22" s="105"/>
      <c r="G22" s="105"/>
      <c r="H22" s="66"/>
      <c r="I22" s="105"/>
      <c r="J22" s="105"/>
      <c r="K22" s="66"/>
      <c r="L22" s="105"/>
      <c r="M22" s="68"/>
      <c r="N22" s="57"/>
      <c r="O22" s="57"/>
      <c r="P22" s="57"/>
      <c r="Q22" s="105"/>
      <c r="R22" s="106"/>
      <c r="S22" s="106"/>
      <c r="T22" s="108"/>
      <c r="U22" s="80"/>
      <c r="V22" s="80"/>
    </row>
    <row r="23" customFormat="false" ht="18.75" hidden="true" customHeight="true" outlineLevel="0" collapsed="false">
      <c r="A23" s="110" t="s">
        <v>43</v>
      </c>
      <c r="B23" s="111" t="s">
        <v>44</v>
      </c>
      <c r="C23" s="83" t="s">
        <v>27</v>
      </c>
      <c r="D23" s="91" t="n">
        <v>0</v>
      </c>
      <c r="E23" s="91" t="n">
        <v>0</v>
      </c>
      <c r="F23" s="91" t="n">
        <v>0</v>
      </c>
      <c r="G23" s="91" t="n">
        <v>0</v>
      </c>
      <c r="H23" s="91" t="n">
        <v>0</v>
      </c>
      <c r="I23" s="91"/>
      <c r="J23" s="91"/>
      <c r="K23" s="91" t="n">
        <v>0</v>
      </c>
      <c r="L23" s="92" t="n">
        <f aca="false">+K23+H23</f>
        <v>0</v>
      </c>
      <c r="M23" s="37" t="n">
        <v>0</v>
      </c>
      <c r="N23" s="40" t="n">
        <v>0</v>
      </c>
      <c r="O23" s="40" t="n">
        <v>0</v>
      </c>
      <c r="P23" s="39" t="n">
        <f aca="false">SUM(N23:O23)</f>
        <v>0</v>
      </c>
      <c r="Q23" s="91" t="n">
        <f aca="false">+L23+E23</f>
        <v>0</v>
      </c>
      <c r="R23" s="94" t="n">
        <v>0</v>
      </c>
      <c r="S23" s="94"/>
      <c r="T23" s="95"/>
      <c r="U23" s="87"/>
      <c r="V23" s="87"/>
      <c r="W23" s="88"/>
      <c r="X23" s="88"/>
      <c r="Y23" s="88"/>
      <c r="Z23" s="88"/>
      <c r="AA23" s="88"/>
      <c r="AB23" s="88"/>
      <c r="AC23" s="88"/>
      <c r="AD23" s="88"/>
      <c r="AE23" s="88"/>
      <c r="AF23" s="88"/>
      <c r="AG23" s="88"/>
      <c r="AH23" s="88"/>
      <c r="AI23" s="88"/>
      <c r="AJ23" s="88"/>
      <c r="AK23" s="88"/>
      <c r="AL23" s="88"/>
      <c r="AM23" s="88"/>
      <c r="AN23" s="88"/>
      <c r="AO23" s="88"/>
      <c r="AP23" s="88"/>
      <c r="AQ23" s="88"/>
      <c r="AR23" s="88"/>
      <c r="AS23" s="88"/>
      <c r="AT23" s="88"/>
      <c r="AU23" s="88"/>
      <c r="AV23" s="88"/>
      <c r="AW23" s="88"/>
      <c r="AX23" s="88"/>
      <c r="AY23" s="88"/>
      <c r="AZ23" s="88"/>
      <c r="BA23" s="88"/>
      <c r="BB23" s="88"/>
      <c r="BC23" s="88"/>
      <c r="BD23" s="88"/>
      <c r="BE23" s="88"/>
      <c r="BF23" s="88"/>
      <c r="BG23" s="88"/>
      <c r="BH23" s="88"/>
      <c r="BI23" s="88"/>
      <c r="BJ23" s="88"/>
      <c r="BK23" s="88"/>
      <c r="BL23" s="88"/>
      <c r="BM23" s="88"/>
      <c r="BN23" s="88"/>
      <c r="BO23" s="88"/>
      <c r="BP23" s="88"/>
      <c r="BQ23" s="88"/>
      <c r="BR23" s="88"/>
      <c r="BS23" s="88"/>
      <c r="BT23" s="88"/>
      <c r="BU23" s="88"/>
      <c r="BV23" s="88"/>
      <c r="BW23" s="88"/>
      <c r="BX23" s="88"/>
      <c r="BY23" s="88"/>
      <c r="BZ23" s="88"/>
      <c r="CA23" s="88"/>
      <c r="CB23" s="88"/>
      <c r="CC23" s="88"/>
      <c r="CD23" s="88"/>
      <c r="CE23" s="88"/>
      <c r="CF23" s="88"/>
      <c r="CG23" s="88"/>
      <c r="CH23" s="88"/>
      <c r="CI23" s="88"/>
      <c r="CJ23" s="88"/>
      <c r="CK23" s="88"/>
      <c r="CL23" s="88"/>
      <c r="CM23" s="88"/>
      <c r="CN23" s="88"/>
      <c r="CO23" s="88"/>
      <c r="CP23" s="88"/>
      <c r="CQ23" s="88"/>
      <c r="CR23" s="88"/>
      <c r="CS23" s="88"/>
      <c r="CT23" s="88"/>
      <c r="CU23" s="88"/>
      <c r="CV23" s="88"/>
      <c r="CW23" s="88"/>
      <c r="CX23" s="88"/>
      <c r="CY23" s="88"/>
      <c r="CZ23" s="88"/>
      <c r="DA23" s="88"/>
      <c r="DB23" s="88"/>
      <c r="DC23" s="88"/>
      <c r="DD23" s="88"/>
      <c r="DE23" s="88"/>
      <c r="DF23" s="88"/>
      <c r="DG23" s="88"/>
      <c r="DH23" s="88"/>
      <c r="DI23" s="88"/>
      <c r="DJ23" s="88"/>
      <c r="DK23" s="88"/>
      <c r="DL23" s="88"/>
      <c r="DM23" s="88"/>
      <c r="DN23" s="88"/>
      <c r="DO23" s="88"/>
      <c r="DP23" s="88"/>
      <c r="DQ23" s="88"/>
      <c r="DR23" s="88"/>
      <c r="DS23" s="88"/>
      <c r="DT23" s="88"/>
      <c r="DU23" s="88"/>
      <c r="DV23" s="88"/>
      <c r="DW23" s="88"/>
      <c r="DX23" s="88"/>
      <c r="DY23" s="88"/>
      <c r="DZ23" s="88"/>
      <c r="EA23" s="88"/>
      <c r="EB23" s="88"/>
      <c r="EC23" s="88"/>
      <c r="ED23" s="88"/>
      <c r="EE23" s="88"/>
      <c r="EF23" s="88"/>
      <c r="EG23" s="88"/>
      <c r="EH23" s="88"/>
      <c r="EI23" s="88"/>
      <c r="EJ23" s="88"/>
      <c r="EK23" s="88"/>
      <c r="EL23" s="88"/>
      <c r="EM23" s="88"/>
      <c r="EN23" s="88"/>
      <c r="EO23" s="88"/>
      <c r="EP23" s="88"/>
      <c r="EQ23" s="88"/>
      <c r="ER23" s="88"/>
      <c r="ES23" s="88"/>
      <c r="ET23" s="88"/>
      <c r="EU23" s="88"/>
      <c r="EV23" s="88"/>
      <c r="EW23" s="88"/>
      <c r="EX23" s="88"/>
      <c r="EY23" s="88"/>
      <c r="EZ23" s="88"/>
      <c r="FA23" s="88"/>
      <c r="FB23" s="88"/>
      <c r="FC23" s="88"/>
      <c r="FD23" s="88"/>
      <c r="FE23" s="88"/>
      <c r="FF23" s="88"/>
      <c r="FG23" s="88"/>
      <c r="FH23" s="88"/>
      <c r="FI23" s="88"/>
      <c r="FJ23" s="88"/>
      <c r="FK23" s="88"/>
      <c r="FL23" s="88"/>
      <c r="FM23" s="88"/>
      <c r="FN23" s="88"/>
      <c r="FO23" s="88"/>
      <c r="FP23" s="88"/>
      <c r="FQ23" s="88"/>
      <c r="FR23" s="88"/>
      <c r="FS23" s="88"/>
      <c r="FT23" s="88"/>
      <c r="FU23" s="88"/>
      <c r="FV23" s="88"/>
      <c r="FW23" s="88"/>
      <c r="FX23" s="88"/>
      <c r="FY23" s="88"/>
      <c r="FZ23" s="88"/>
      <c r="GA23" s="88"/>
      <c r="GB23" s="88"/>
      <c r="GC23" s="88"/>
      <c r="GD23" s="88"/>
      <c r="GE23" s="88"/>
      <c r="GF23" s="88"/>
      <c r="GG23" s="88"/>
      <c r="GH23" s="88"/>
      <c r="GI23" s="88"/>
      <c r="GJ23" s="88"/>
      <c r="GK23" s="88"/>
      <c r="GL23" s="88"/>
      <c r="GM23" s="88"/>
      <c r="GN23" s="88"/>
      <c r="GO23" s="88"/>
      <c r="GP23" s="88"/>
      <c r="GQ23" s="88"/>
      <c r="GR23" s="88"/>
      <c r="GS23" s="88"/>
      <c r="GT23" s="88"/>
      <c r="GU23" s="88"/>
      <c r="GV23" s="88"/>
      <c r="GW23" s="88"/>
      <c r="GX23" s="88"/>
      <c r="GY23" s="88"/>
      <c r="GZ23" s="88"/>
      <c r="HA23" s="88"/>
      <c r="HB23" s="88"/>
      <c r="HC23" s="88"/>
      <c r="HD23" s="88"/>
      <c r="HE23" s="88"/>
      <c r="HF23" s="88"/>
      <c r="HG23" s="88"/>
      <c r="HH23" s="88"/>
      <c r="HI23" s="88"/>
      <c r="HJ23" s="88"/>
      <c r="HK23" s="88"/>
      <c r="HL23" s="88"/>
      <c r="HM23" s="88"/>
      <c r="HN23" s="88"/>
      <c r="HO23" s="88"/>
      <c r="HP23" s="88"/>
      <c r="HQ23" s="88"/>
      <c r="HR23" s="88"/>
      <c r="HS23" s="88"/>
      <c r="HT23" s="88"/>
      <c r="HU23" s="88"/>
      <c r="HV23" s="88"/>
      <c r="HW23" s="88"/>
      <c r="HX23" s="88"/>
      <c r="HY23" s="88"/>
      <c r="HZ23" s="88"/>
      <c r="IA23" s="88"/>
      <c r="IB23" s="88"/>
      <c r="IC23" s="88"/>
      <c r="ID23" s="88"/>
      <c r="IE23" s="88"/>
      <c r="IF23" s="88"/>
      <c r="IG23" s="88"/>
      <c r="IH23" s="88"/>
      <c r="II23" s="88"/>
      <c r="IJ23" s="88"/>
      <c r="IK23" s="88"/>
      <c r="IL23" s="88"/>
      <c r="IM23" s="88"/>
      <c r="IN23" s="88"/>
      <c r="IO23" s="88"/>
      <c r="IP23" s="88"/>
      <c r="IQ23" s="88"/>
      <c r="IR23" s="88"/>
      <c r="IS23" s="88"/>
      <c r="IT23" s="88"/>
      <c r="IU23" s="88"/>
      <c r="IV23" s="88"/>
      <c r="IW23" s="88"/>
    </row>
    <row r="24" customFormat="false" ht="15.75" hidden="false" customHeight="false" outlineLevel="0" collapsed="false">
      <c r="A24" s="89" t="s">
        <v>43</v>
      </c>
      <c r="B24" s="111" t="s">
        <v>45</v>
      </c>
      <c r="C24" s="83" t="s">
        <v>46</v>
      </c>
      <c r="D24" s="91" t="n">
        <v>0</v>
      </c>
      <c r="E24" s="91" t="n">
        <v>310662</v>
      </c>
      <c r="F24" s="91" t="n">
        <v>0</v>
      </c>
      <c r="G24" s="91" t="n">
        <v>0</v>
      </c>
      <c r="H24" s="116" t="n">
        <v>0</v>
      </c>
      <c r="I24" s="91" t="n">
        <v>0</v>
      </c>
      <c r="J24" s="91" t="n">
        <v>0</v>
      </c>
      <c r="K24" s="116" t="n">
        <v>0</v>
      </c>
      <c r="L24" s="92" t="n">
        <f aca="false">+K24+H24</f>
        <v>0</v>
      </c>
      <c r="M24" s="91"/>
      <c r="N24" s="40" t="n">
        <v>0</v>
      </c>
      <c r="O24" s="40" t="n">
        <v>0</v>
      </c>
      <c r="P24" s="39" t="n">
        <f aca="false">SUM(N24:O24)</f>
        <v>0</v>
      </c>
      <c r="Q24" s="91" t="n">
        <f aca="false">+L24+E24</f>
        <v>310662</v>
      </c>
      <c r="R24" s="94" t="n">
        <v>0</v>
      </c>
      <c r="S24" s="94" t="s">
        <v>47</v>
      </c>
      <c r="T24" s="95"/>
      <c r="U24" s="87"/>
      <c r="V24" s="87"/>
      <c r="W24" s="88"/>
      <c r="X24" s="88"/>
      <c r="Y24" s="88"/>
      <c r="Z24" s="88"/>
      <c r="AA24" s="88"/>
      <c r="AB24" s="88"/>
      <c r="AC24" s="88"/>
      <c r="AD24" s="88"/>
      <c r="AE24" s="88"/>
      <c r="AF24" s="88"/>
      <c r="AG24" s="88"/>
      <c r="AH24" s="88"/>
      <c r="AI24" s="88"/>
      <c r="AJ24" s="88"/>
      <c r="AK24" s="88"/>
      <c r="AL24" s="88"/>
      <c r="AM24" s="88"/>
      <c r="AN24" s="88"/>
      <c r="AO24" s="88"/>
      <c r="AP24" s="88"/>
      <c r="AQ24" s="88"/>
      <c r="AR24" s="88"/>
      <c r="AS24" s="88"/>
      <c r="AT24" s="88"/>
      <c r="AU24" s="88"/>
      <c r="AV24" s="88"/>
      <c r="AW24" s="88"/>
      <c r="AX24" s="88"/>
      <c r="AY24" s="88"/>
      <c r="AZ24" s="88"/>
      <c r="BA24" s="88"/>
      <c r="BB24" s="88"/>
      <c r="BC24" s="88"/>
      <c r="BD24" s="88"/>
      <c r="BE24" s="88"/>
      <c r="BF24" s="88"/>
      <c r="BG24" s="88"/>
      <c r="BH24" s="88"/>
      <c r="BI24" s="88"/>
      <c r="BJ24" s="88"/>
      <c r="BK24" s="88"/>
      <c r="BL24" s="88"/>
      <c r="BM24" s="88"/>
      <c r="BN24" s="88"/>
      <c r="BO24" s="88"/>
      <c r="BP24" s="88"/>
      <c r="BQ24" s="88"/>
      <c r="BR24" s="88"/>
      <c r="BS24" s="88"/>
      <c r="BT24" s="88"/>
      <c r="BU24" s="88"/>
      <c r="BV24" s="88"/>
      <c r="BW24" s="88"/>
      <c r="BX24" s="88"/>
      <c r="BY24" s="88"/>
      <c r="BZ24" s="88"/>
      <c r="CA24" s="88"/>
      <c r="CB24" s="88"/>
      <c r="CC24" s="88"/>
      <c r="CD24" s="88"/>
      <c r="CE24" s="88"/>
      <c r="CF24" s="88"/>
      <c r="CG24" s="88"/>
      <c r="CH24" s="88"/>
      <c r="CI24" s="88"/>
      <c r="CJ24" s="88"/>
      <c r="CK24" s="88"/>
      <c r="CL24" s="88"/>
      <c r="CM24" s="88"/>
      <c r="CN24" s="88"/>
      <c r="CO24" s="88"/>
      <c r="CP24" s="88"/>
      <c r="CQ24" s="88"/>
      <c r="CR24" s="88"/>
      <c r="CS24" s="88"/>
      <c r="CT24" s="88"/>
      <c r="CU24" s="88"/>
      <c r="CV24" s="88"/>
      <c r="CW24" s="88"/>
      <c r="CX24" s="88"/>
      <c r="CY24" s="88"/>
      <c r="CZ24" s="88"/>
      <c r="DA24" s="88"/>
      <c r="DB24" s="88"/>
      <c r="DC24" s="88"/>
      <c r="DD24" s="88"/>
      <c r="DE24" s="88"/>
      <c r="DF24" s="88"/>
      <c r="DG24" s="88"/>
      <c r="DH24" s="88"/>
      <c r="DI24" s="88"/>
      <c r="DJ24" s="88"/>
      <c r="DK24" s="88"/>
      <c r="DL24" s="88"/>
      <c r="DM24" s="88"/>
      <c r="DN24" s="88"/>
      <c r="DO24" s="88"/>
      <c r="DP24" s="88"/>
      <c r="DQ24" s="88"/>
      <c r="DR24" s="88"/>
      <c r="DS24" s="88"/>
      <c r="DT24" s="88"/>
      <c r="DU24" s="88"/>
      <c r="DV24" s="88"/>
      <c r="DW24" s="88"/>
      <c r="DX24" s="88"/>
      <c r="DY24" s="88"/>
      <c r="DZ24" s="88"/>
      <c r="EA24" s="88"/>
      <c r="EB24" s="88"/>
      <c r="EC24" s="88"/>
      <c r="ED24" s="88"/>
      <c r="EE24" s="88"/>
      <c r="EF24" s="88"/>
      <c r="EG24" s="88"/>
      <c r="EH24" s="88"/>
      <c r="EI24" s="88"/>
      <c r="EJ24" s="88"/>
      <c r="EK24" s="88"/>
      <c r="EL24" s="88"/>
      <c r="EM24" s="88"/>
      <c r="EN24" s="88"/>
      <c r="EO24" s="88"/>
      <c r="EP24" s="88"/>
      <c r="EQ24" s="88"/>
      <c r="ER24" s="88"/>
      <c r="ES24" s="88"/>
      <c r="ET24" s="88"/>
      <c r="EU24" s="88"/>
      <c r="EV24" s="88"/>
      <c r="EW24" s="88"/>
      <c r="EX24" s="88"/>
      <c r="EY24" s="88"/>
      <c r="EZ24" s="88"/>
      <c r="FA24" s="88"/>
      <c r="FB24" s="88"/>
      <c r="FC24" s="88"/>
      <c r="FD24" s="88"/>
      <c r="FE24" s="88"/>
      <c r="FF24" s="88"/>
      <c r="FG24" s="88"/>
      <c r="FH24" s="88"/>
      <c r="FI24" s="88"/>
      <c r="FJ24" s="88"/>
      <c r="FK24" s="88"/>
      <c r="FL24" s="88"/>
      <c r="FM24" s="88"/>
      <c r="FN24" s="88"/>
      <c r="FO24" s="88"/>
      <c r="FP24" s="88"/>
      <c r="FQ24" s="88"/>
      <c r="FR24" s="88"/>
      <c r="FS24" s="88"/>
      <c r="FT24" s="88"/>
      <c r="FU24" s="88"/>
      <c r="FV24" s="88"/>
      <c r="FW24" s="88"/>
      <c r="FX24" s="88"/>
      <c r="FY24" s="88"/>
      <c r="FZ24" s="88"/>
      <c r="GA24" s="88"/>
      <c r="GB24" s="88"/>
      <c r="GC24" s="88"/>
      <c r="GD24" s="88"/>
      <c r="GE24" s="88"/>
      <c r="GF24" s="88"/>
      <c r="GG24" s="88"/>
      <c r="GH24" s="88"/>
      <c r="GI24" s="88"/>
      <c r="GJ24" s="88"/>
      <c r="GK24" s="88"/>
      <c r="GL24" s="88"/>
      <c r="GM24" s="88"/>
      <c r="GN24" s="88"/>
      <c r="GO24" s="88"/>
      <c r="GP24" s="88"/>
      <c r="GQ24" s="88"/>
      <c r="GR24" s="88"/>
      <c r="GS24" s="88"/>
      <c r="GT24" s="88"/>
      <c r="GU24" s="88"/>
      <c r="GV24" s="88"/>
      <c r="GW24" s="88"/>
      <c r="GX24" s="88"/>
      <c r="GY24" s="88"/>
      <c r="GZ24" s="88"/>
      <c r="HA24" s="88"/>
      <c r="HB24" s="88"/>
      <c r="HC24" s="88"/>
      <c r="HD24" s="88"/>
      <c r="HE24" s="88"/>
      <c r="HF24" s="88"/>
      <c r="HG24" s="88"/>
      <c r="HH24" s="88"/>
      <c r="HI24" s="88"/>
      <c r="HJ24" s="88"/>
      <c r="HK24" s="88"/>
      <c r="HL24" s="88"/>
      <c r="HM24" s="88"/>
      <c r="HN24" s="88"/>
      <c r="HO24" s="88"/>
      <c r="HP24" s="88"/>
      <c r="HQ24" s="88"/>
      <c r="HR24" s="88"/>
      <c r="HS24" s="88"/>
      <c r="HT24" s="88"/>
      <c r="HU24" s="88"/>
      <c r="HV24" s="88"/>
      <c r="HW24" s="88"/>
      <c r="HX24" s="88"/>
      <c r="HY24" s="88"/>
      <c r="HZ24" s="88"/>
      <c r="IA24" s="88"/>
      <c r="IB24" s="88"/>
      <c r="IC24" s="88"/>
      <c r="ID24" s="88"/>
      <c r="IE24" s="88"/>
      <c r="IF24" s="88"/>
      <c r="IG24" s="88"/>
      <c r="IH24" s="88"/>
      <c r="II24" s="88"/>
      <c r="IJ24" s="88"/>
      <c r="IK24" s="88"/>
      <c r="IL24" s="88"/>
      <c r="IM24" s="88"/>
      <c r="IN24" s="88"/>
      <c r="IO24" s="88"/>
      <c r="IP24" s="88"/>
      <c r="IQ24" s="88"/>
      <c r="IR24" s="88"/>
      <c r="IS24" s="88"/>
      <c r="IT24" s="88"/>
      <c r="IU24" s="88"/>
      <c r="IV24" s="88"/>
      <c r="IW24" s="88"/>
    </row>
    <row r="25" customFormat="false" ht="15.75" hidden="false" customHeight="false" outlineLevel="0" collapsed="false">
      <c r="A25" s="89" t="s">
        <v>43</v>
      </c>
      <c r="B25" s="111" t="s">
        <v>28</v>
      </c>
      <c r="C25" s="83" t="s">
        <v>27</v>
      </c>
      <c r="D25" s="91" t="n">
        <v>-3481633</v>
      </c>
      <c r="E25" s="92" t="n">
        <v>0</v>
      </c>
      <c r="F25" s="92" t="n">
        <v>0</v>
      </c>
      <c r="G25" s="92" t="n">
        <v>0</v>
      </c>
      <c r="H25" s="116" t="n">
        <v>0</v>
      </c>
      <c r="I25" s="92" t="n">
        <v>0</v>
      </c>
      <c r="J25" s="92" t="n">
        <v>0</v>
      </c>
      <c r="K25" s="116" t="n">
        <v>0</v>
      </c>
      <c r="L25" s="92" t="n">
        <f aca="false">+K25+H25</f>
        <v>0</v>
      </c>
      <c r="M25" s="92" t="n">
        <v>0</v>
      </c>
      <c r="N25" s="40" t="n">
        <v>0</v>
      </c>
      <c r="O25" s="40" t="n">
        <v>0</v>
      </c>
      <c r="P25" s="39" t="n">
        <f aca="false">SUM(N25:O25)</f>
        <v>0</v>
      </c>
      <c r="Q25" s="91" t="n">
        <f aca="false">+L25+E25</f>
        <v>0</v>
      </c>
      <c r="R25" s="94" t="n">
        <f aca="false">+D25</f>
        <v>-3481633</v>
      </c>
      <c r="S25" s="94"/>
      <c r="T25" s="95"/>
      <c r="U25" s="87"/>
      <c r="V25" s="87"/>
      <c r="W25" s="88"/>
      <c r="X25" s="88"/>
      <c r="Y25" s="88"/>
      <c r="Z25" s="88"/>
      <c r="AA25" s="88"/>
      <c r="AB25" s="88"/>
      <c r="AC25" s="88"/>
      <c r="AD25" s="88"/>
      <c r="AE25" s="88"/>
      <c r="AF25" s="88"/>
      <c r="AG25" s="88"/>
      <c r="AH25" s="88"/>
      <c r="AI25" s="88"/>
      <c r="AJ25" s="88"/>
      <c r="AK25" s="88"/>
      <c r="AL25" s="88"/>
      <c r="AM25" s="88"/>
      <c r="AN25" s="88"/>
      <c r="AO25" s="88"/>
      <c r="AP25" s="88"/>
      <c r="AQ25" s="88"/>
      <c r="AR25" s="88"/>
      <c r="AS25" s="88"/>
      <c r="AT25" s="88"/>
      <c r="AU25" s="88"/>
      <c r="AV25" s="88"/>
      <c r="AW25" s="88"/>
      <c r="AX25" s="88"/>
      <c r="AY25" s="88"/>
      <c r="AZ25" s="88"/>
      <c r="BA25" s="88"/>
      <c r="BB25" s="88"/>
      <c r="BC25" s="88"/>
      <c r="BD25" s="88"/>
      <c r="BE25" s="88"/>
      <c r="BF25" s="88"/>
      <c r="BG25" s="88"/>
      <c r="BH25" s="88"/>
      <c r="BI25" s="88"/>
      <c r="BJ25" s="88"/>
      <c r="BK25" s="88"/>
      <c r="BL25" s="88"/>
      <c r="BM25" s="88"/>
      <c r="BN25" s="88"/>
      <c r="BO25" s="88"/>
      <c r="BP25" s="88"/>
      <c r="BQ25" s="88"/>
      <c r="BR25" s="88"/>
      <c r="BS25" s="88"/>
      <c r="BT25" s="88"/>
      <c r="BU25" s="88"/>
      <c r="BV25" s="88"/>
      <c r="BW25" s="88"/>
      <c r="BX25" s="88"/>
      <c r="BY25" s="88"/>
      <c r="BZ25" s="88"/>
      <c r="CA25" s="88"/>
      <c r="CB25" s="88"/>
      <c r="CC25" s="88"/>
      <c r="CD25" s="88"/>
      <c r="CE25" s="88"/>
      <c r="CF25" s="88"/>
      <c r="CG25" s="88"/>
      <c r="CH25" s="88"/>
      <c r="CI25" s="88"/>
      <c r="CJ25" s="88"/>
      <c r="CK25" s="88"/>
      <c r="CL25" s="88"/>
      <c r="CM25" s="88"/>
      <c r="CN25" s="88"/>
      <c r="CO25" s="88"/>
      <c r="CP25" s="88"/>
      <c r="CQ25" s="88"/>
      <c r="CR25" s="88"/>
      <c r="CS25" s="88"/>
      <c r="CT25" s="88"/>
      <c r="CU25" s="88"/>
      <c r="CV25" s="88"/>
      <c r="CW25" s="88"/>
      <c r="CX25" s="88"/>
      <c r="CY25" s="88"/>
      <c r="CZ25" s="88"/>
      <c r="DA25" s="88"/>
      <c r="DB25" s="88"/>
      <c r="DC25" s="88"/>
      <c r="DD25" s="88"/>
      <c r="DE25" s="88"/>
      <c r="DF25" s="88"/>
      <c r="DG25" s="88"/>
      <c r="DH25" s="88"/>
      <c r="DI25" s="88"/>
      <c r="DJ25" s="88"/>
      <c r="DK25" s="88"/>
      <c r="DL25" s="88"/>
      <c r="DM25" s="88"/>
      <c r="DN25" s="88"/>
      <c r="DO25" s="88"/>
      <c r="DP25" s="88"/>
      <c r="DQ25" s="88"/>
      <c r="DR25" s="88"/>
      <c r="DS25" s="88"/>
      <c r="DT25" s="88"/>
      <c r="DU25" s="88"/>
      <c r="DV25" s="88"/>
      <c r="DW25" s="88"/>
      <c r="DX25" s="88"/>
      <c r="DY25" s="88"/>
      <c r="DZ25" s="88"/>
      <c r="EA25" s="88"/>
      <c r="EB25" s="88"/>
      <c r="EC25" s="88"/>
      <c r="ED25" s="88"/>
      <c r="EE25" s="88"/>
      <c r="EF25" s="88"/>
      <c r="EG25" s="88"/>
      <c r="EH25" s="88"/>
      <c r="EI25" s="88"/>
      <c r="EJ25" s="88"/>
      <c r="EK25" s="88"/>
      <c r="EL25" s="88"/>
      <c r="EM25" s="88"/>
      <c r="EN25" s="88"/>
      <c r="EO25" s="88"/>
      <c r="EP25" s="88"/>
      <c r="EQ25" s="88"/>
      <c r="ER25" s="88"/>
      <c r="ES25" s="88"/>
      <c r="ET25" s="88"/>
      <c r="EU25" s="88"/>
      <c r="EV25" s="88"/>
      <c r="EW25" s="88"/>
      <c r="EX25" s="88"/>
      <c r="EY25" s="88"/>
      <c r="EZ25" s="88"/>
      <c r="FA25" s="88"/>
      <c r="FB25" s="88"/>
      <c r="FC25" s="88"/>
      <c r="FD25" s="88"/>
      <c r="FE25" s="88"/>
      <c r="FF25" s="88"/>
      <c r="FG25" s="88"/>
      <c r="FH25" s="88"/>
      <c r="FI25" s="88"/>
      <c r="FJ25" s="88"/>
      <c r="FK25" s="88"/>
      <c r="FL25" s="88"/>
      <c r="FM25" s="88"/>
      <c r="FN25" s="88"/>
      <c r="FO25" s="88"/>
      <c r="FP25" s="88"/>
      <c r="FQ25" s="88"/>
      <c r="FR25" s="88"/>
      <c r="FS25" s="88"/>
      <c r="FT25" s="88"/>
      <c r="FU25" s="88"/>
      <c r="FV25" s="88"/>
      <c r="FW25" s="88"/>
      <c r="FX25" s="88"/>
      <c r="FY25" s="88"/>
      <c r="FZ25" s="88"/>
      <c r="GA25" s="88"/>
      <c r="GB25" s="88"/>
      <c r="GC25" s="88"/>
      <c r="GD25" s="88"/>
      <c r="GE25" s="88"/>
      <c r="GF25" s="88"/>
      <c r="GG25" s="88"/>
      <c r="GH25" s="88"/>
      <c r="GI25" s="88"/>
      <c r="GJ25" s="88"/>
      <c r="GK25" s="88"/>
      <c r="GL25" s="88"/>
      <c r="GM25" s="88"/>
      <c r="GN25" s="88"/>
      <c r="GO25" s="88"/>
      <c r="GP25" s="88"/>
      <c r="GQ25" s="88"/>
      <c r="GR25" s="88"/>
      <c r="GS25" s="88"/>
      <c r="GT25" s="88"/>
      <c r="GU25" s="88"/>
      <c r="GV25" s="88"/>
      <c r="GW25" s="88"/>
      <c r="GX25" s="88"/>
      <c r="GY25" s="88"/>
      <c r="GZ25" s="88"/>
      <c r="HA25" s="88"/>
      <c r="HB25" s="88"/>
      <c r="HC25" s="88"/>
      <c r="HD25" s="88"/>
      <c r="HE25" s="88"/>
      <c r="HF25" s="88"/>
      <c r="HG25" s="88"/>
      <c r="HH25" s="88"/>
      <c r="HI25" s="88"/>
      <c r="HJ25" s="88"/>
      <c r="HK25" s="88"/>
      <c r="HL25" s="88"/>
      <c r="HM25" s="88"/>
      <c r="HN25" s="88"/>
      <c r="HO25" s="88"/>
      <c r="HP25" s="88"/>
      <c r="HQ25" s="88"/>
      <c r="HR25" s="88"/>
      <c r="HS25" s="88"/>
      <c r="HT25" s="88"/>
      <c r="HU25" s="88"/>
      <c r="HV25" s="88"/>
      <c r="HW25" s="88"/>
      <c r="HX25" s="88"/>
      <c r="HY25" s="88"/>
      <c r="HZ25" s="88"/>
      <c r="IA25" s="88"/>
      <c r="IB25" s="88"/>
      <c r="IC25" s="88"/>
      <c r="ID25" s="88"/>
      <c r="IE25" s="88"/>
      <c r="IF25" s="88"/>
      <c r="IG25" s="88"/>
      <c r="IH25" s="88"/>
      <c r="II25" s="88"/>
      <c r="IJ25" s="88"/>
      <c r="IK25" s="88"/>
      <c r="IL25" s="88"/>
      <c r="IM25" s="88"/>
      <c r="IN25" s="88"/>
      <c r="IO25" s="88"/>
      <c r="IP25" s="88"/>
      <c r="IQ25" s="88"/>
      <c r="IR25" s="88"/>
      <c r="IS25" s="88"/>
      <c r="IT25" s="88"/>
      <c r="IU25" s="88"/>
      <c r="IV25" s="88"/>
      <c r="IW25" s="88"/>
    </row>
    <row r="26" customFormat="false" ht="15.75" hidden="false" customHeight="false" outlineLevel="0" collapsed="false">
      <c r="A26" s="89" t="s">
        <v>43</v>
      </c>
      <c r="B26" s="111" t="s">
        <v>28</v>
      </c>
      <c r="C26" s="83" t="s">
        <v>27</v>
      </c>
      <c r="D26" s="92" t="n">
        <v>0</v>
      </c>
      <c r="E26" s="91" t="n">
        <v>-1464687</v>
      </c>
      <c r="F26" s="87" t="n">
        <v>0</v>
      </c>
      <c r="G26" s="87" t="n">
        <v>0</v>
      </c>
      <c r="H26" s="116" t="n">
        <v>0</v>
      </c>
      <c r="I26" s="91" t="n">
        <v>4360651</v>
      </c>
      <c r="J26" s="91" t="n">
        <v>-3556513</v>
      </c>
      <c r="K26" s="116" t="n">
        <v>804138</v>
      </c>
      <c r="L26" s="92" t="n">
        <f aca="false">+K26+H26</f>
        <v>804138</v>
      </c>
      <c r="M26" s="91" t="n">
        <v>758150</v>
      </c>
      <c r="N26" s="93" t="n">
        <v>531901</v>
      </c>
      <c r="O26" s="93" t="n">
        <f aca="false">-(531901/255000)*189500</f>
        <v>-395275.449019608</v>
      </c>
      <c r="P26" s="39" t="n">
        <f aca="false">SUM(N26:O26)</f>
        <v>136625.550980392</v>
      </c>
      <c r="Q26" s="91" t="n">
        <v>0</v>
      </c>
      <c r="R26" s="94" t="n">
        <f aca="false">+L26+E26</f>
        <v>-660549</v>
      </c>
      <c r="S26" s="94"/>
      <c r="T26" s="95"/>
      <c r="U26" s="87"/>
      <c r="V26" s="87"/>
      <c r="W26" s="88"/>
      <c r="X26" s="88"/>
      <c r="Y26" s="88"/>
      <c r="Z26" s="88"/>
      <c r="AA26" s="88"/>
      <c r="AB26" s="88"/>
      <c r="AC26" s="88"/>
      <c r="AD26" s="88"/>
      <c r="AE26" s="88"/>
      <c r="AF26" s="88"/>
      <c r="AG26" s="88"/>
      <c r="AH26" s="88"/>
      <c r="AI26" s="88"/>
      <c r="AJ26" s="88"/>
      <c r="AK26" s="88"/>
      <c r="AL26" s="88"/>
      <c r="AM26" s="88"/>
      <c r="AN26" s="88"/>
      <c r="AO26" s="88"/>
      <c r="AP26" s="88"/>
      <c r="AQ26" s="88"/>
      <c r="AR26" s="88"/>
      <c r="AS26" s="88"/>
      <c r="AT26" s="88"/>
      <c r="AU26" s="88"/>
      <c r="AV26" s="88"/>
      <c r="AW26" s="88"/>
      <c r="AX26" s="88"/>
      <c r="AY26" s="88"/>
      <c r="AZ26" s="88"/>
      <c r="BA26" s="88"/>
      <c r="BB26" s="88"/>
      <c r="BC26" s="88"/>
      <c r="BD26" s="88"/>
      <c r="BE26" s="88"/>
      <c r="BF26" s="88"/>
      <c r="BG26" s="88"/>
      <c r="BH26" s="88"/>
      <c r="BI26" s="88"/>
      <c r="BJ26" s="88"/>
      <c r="BK26" s="88"/>
      <c r="BL26" s="88"/>
      <c r="BM26" s="88"/>
      <c r="BN26" s="88"/>
      <c r="BO26" s="88"/>
      <c r="BP26" s="88"/>
      <c r="BQ26" s="88"/>
      <c r="BR26" s="88"/>
      <c r="BS26" s="88"/>
      <c r="BT26" s="88"/>
      <c r="BU26" s="88"/>
      <c r="BV26" s="88"/>
      <c r="BW26" s="88"/>
      <c r="BX26" s="88"/>
      <c r="BY26" s="88"/>
      <c r="BZ26" s="88"/>
      <c r="CA26" s="88"/>
      <c r="CB26" s="88"/>
      <c r="CC26" s="88"/>
      <c r="CD26" s="88"/>
      <c r="CE26" s="88"/>
      <c r="CF26" s="88"/>
      <c r="CG26" s="88"/>
      <c r="CH26" s="88"/>
      <c r="CI26" s="88"/>
      <c r="CJ26" s="88"/>
      <c r="CK26" s="88"/>
      <c r="CL26" s="88"/>
      <c r="CM26" s="88"/>
      <c r="CN26" s="88"/>
      <c r="CO26" s="88"/>
      <c r="CP26" s="88"/>
      <c r="CQ26" s="88"/>
      <c r="CR26" s="88"/>
      <c r="CS26" s="88"/>
      <c r="CT26" s="88"/>
      <c r="CU26" s="88"/>
      <c r="CV26" s="88"/>
      <c r="CW26" s="88"/>
      <c r="CX26" s="88"/>
      <c r="CY26" s="88"/>
      <c r="CZ26" s="88"/>
      <c r="DA26" s="88"/>
      <c r="DB26" s="88"/>
      <c r="DC26" s="88"/>
      <c r="DD26" s="88"/>
      <c r="DE26" s="88"/>
      <c r="DF26" s="88"/>
      <c r="DG26" s="88"/>
      <c r="DH26" s="88"/>
      <c r="DI26" s="88"/>
      <c r="DJ26" s="88"/>
      <c r="DK26" s="88"/>
      <c r="DL26" s="88"/>
      <c r="DM26" s="88"/>
      <c r="DN26" s="88"/>
      <c r="DO26" s="88"/>
      <c r="DP26" s="88"/>
      <c r="DQ26" s="88"/>
      <c r="DR26" s="88"/>
      <c r="DS26" s="88"/>
      <c r="DT26" s="88"/>
      <c r="DU26" s="88"/>
      <c r="DV26" s="88"/>
      <c r="DW26" s="88"/>
      <c r="DX26" s="88"/>
      <c r="DY26" s="88"/>
      <c r="DZ26" s="88"/>
      <c r="EA26" s="88"/>
      <c r="EB26" s="88"/>
      <c r="EC26" s="88"/>
      <c r="ED26" s="88"/>
      <c r="EE26" s="88"/>
      <c r="EF26" s="88"/>
      <c r="EG26" s="88"/>
      <c r="EH26" s="88"/>
      <c r="EI26" s="88"/>
      <c r="EJ26" s="88"/>
      <c r="EK26" s="88"/>
      <c r="EL26" s="88"/>
      <c r="EM26" s="88"/>
      <c r="EN26" s="88"/>
      <c r="EO26" s="88"/>
      <c r="EP26" s="88"/>
      <c r="EQ26" s="88"/>
      <c r="ER26" s="88"/>
      <c r="ES26" s="88"/>
      <c r="ET26" s="88"/>
      <c r="EU26" s="88"/>
      <c r="EV26" s="88"/>
      <c r="EW26" s="88"/>
      <c r="EX26" s="88"/>
      <c r="EY26" s="88"/>
      <c r="EZ26" s="88"/>
      <c r="FA26" s="88"/>
      <c r="FB26" s="88"/>
      <c r="FC26" s="88"/>
      <c r="FD26" s="88"/>
      <c r="FE26" s="88"/>
      <c r="FF26" s="88"/>
      <c r="FG26" s="88"/>
      <c r="FH26" s="88"/>
      <c r="FI26" s="88"/>
      <c r="FJ26" s="88"/>
      <c r="FK26" s="88"/>
      <c r="FL26" s="88"/>
      <c r="FM26" s="88"/>
      <c r="FN26" s="88"/>
      <c r="FO26" s="88"/>
      <c r="FP26" s="88"/>
      <c r="FQ26" s="88"/>
      <c r="FR26" s="88"/>
      <c r="FS26" s="88"/>
      <c r="FT26" s="88"/>
      <c r="FU26" s="88"/>
      <c r="FV26" s="88"/>
      <c r="FW26" s="88"/>
      <c r="FX26" s="88"/>
      <c r="FY26" s="88"/>
      <c r="FZ26" s="88"/>
      <c r="GA26" s="88"/>
      <c r="GB26" s="88"/>
      <c r="GC26" s="88"/>
      <c r="GD26" s="88"/>
      <c r="GE26" s="88"/>
      <c r="GF26" s="88"/>
      <c r="GG26" s="88"/>
      <c r="GH26" s="88"/>
      <c r="GI26" s="88"/>
      <c r="GJ26" s="88"/>
      <c r="GK26" s="88"/>
      <c r="GL26" s="88"/>
      <c r="GM26" s="88"/>
      <c r="GN26" s="88"/>
      <c r="GO26" s="88"/>
      <c r="GP26" s="88"/>
      <c r="GQ26" s="88"/>
      <c r="GR26" s="88"/>
      <c r="GS26" s="88"/>
      <c r="GT26" s="88"/>
      <c r="GU26" s="88"/>
      <c r="GV26" s="88"/>
      <c r="GW26" s="88"/>
      <c r="GX26" s="88"/>
      <c r="GY26" s="88"/>
      <c r="GZ26" s="88"/>
      <c r="HA26" s="88"/>
      <c r="HB26" s="88"/>
      <c r="HC26" s="88"/>
      <c r="HD26" s="88"/>
      <c r="HE26" s="88"/>
      <c r="HF26" s="88"/>
      <c r="HG26" s="88"/>
      <c r="HH26" s="88"/>
      <c r="HI26" s="88"/>
      <c r="HJ26" s="88"/>
      <c r="HK26" s="88"/>
      <c r="HL26" s="88"/>
      <c r="HM26" s="88"/>
      <c r="HN26" s="88"/>
      <c r="HO26" s="88"/>
      <c r="HP26" s="88"/>
      <c r="HQ26" s="88"/>
      <c r="HR26" s="88"/>
      <c r="HS26" s="88"/>
      <c r="HT26" s="88"/>
      <c r="HU26" s="88"/>
      <c r="HV26" s="88"/>
      <c r="HW26" s="88"/>
      <c r="HX26" s="88"/>
      <c r="HY26" s="88"/>
      <c r="HZ26" s="88"/>
      <c r="IA26" s="88"/>
      <c r="IB26" s="88"/>
      <c r="IC26" s="88"/>
      <c r="ID26" s="88"/>
      <c r="IE26" s="88"/>
      <c r="IF26" s="88"/>
      <c r="IG26" s="88"/>
      <c r="IH26" s="88"/>
      <c r="II26" s="88"/>
      <c r="IJ26" s="88"/>
      <c r="IK26" s="88"/>
      <c r="IL26" s="88"/>
      <c r="IM26" s="88"/>
      <c r="IN26" s="88"/>
      <c r="IO26" s="88"/>
      <c r="IP26" s="88"/>
      <c r="IQ26" s="88"/>
      <c r="IR26" s="88"/>
      <c r="IS26" s="88"/>
      <c r="IT26" s="88"/>
      <c r="IU26" s="88"/>
      <c r="IV26" s="88"/>
      <c r="IW26" s="88"/>
    </row>
    <row r="27" customFormat="false" ht="15.75" hidden="false" customHeight="false" outlineLevel="0" collapsed="false">
      <c r="A27" s="96" t="s">
        <v>43</v>
      </c>
      <c r="B27" s="112" t="s">
        <v>32</v>
      </c>
      <c r="C27" s="98" t="s">
        <v>27</v>
      </c>
      <c r="D27" s="57" t="n">
        <v>0</v>
      </c>
      <c r="E27" s="57" t="n">
        <v>35897352.5780431</v>
      </c>
      <c r="F27" s="57" t="n">
        <v>1015705</v>
      </c>
      <c r="G27" s="57" t="n">
        <v>0</v>
      </c>
      <c r="H27" s="93" t="n">
        <v>1015705</v>
      </c>
      <c r="I27" s="93" t="n">
        <v>0</v>
      </c>
      <c r="J27" s="93" t="n">
        <v>0</v>
      </c>
      <c r="K27" s="93" t="n">
        <v>0</v>
      </c>
      <c r="L27" s="57" t="n">
        <f aca="false">+K27+H27</f>
        <v>1015705</v>
      </c>
      <c r="M27" s="57" t="n">
        <v>0</v>
      </c>
      <c r="N27" s="40" t="n">
        <v>0</v>
      </c>
      <c r="O27" s="40" t="n">
        <v>0</v>
      </c>
      <c r="P27" s="39" t="n">
        <f aca="false">SUM(N27:O27)</f>
        <v>0</v>
      </c>
      <c r="Q27" s="93" t="n">
        <f aca="false">+L27+E27</f>
        <v>36913057.5780431</v>
      </c>
      <c r="R27" s="99" t="n">
        <v>0</v>
      </c>
      <c r="S27" s="99"/>
      <c r="T27" s="101"/>
      <c r="U27" s="102"/>
      <c r="V27" s="102"/>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4"/>
      <c r="IK27" s="4"/>
      <c r="IL27" s="4"/>
      <c r="IM27" s="4"/>
      <c r="IN27" s="4"/>
      <c r="IO27" s="4"/>
      <c r="IP27" s="4"/>
      <c r="IQ27" s="4"/>
      <c r="IR27" s="4"/>
      <c r="IS27" s="4"/>
      <c r="IT27" s="4"/>
      <c r="IU27" s="4"/>
      <c r="IV27" s="4"/>
      <c r="IW27" s="4"/>
    </row>
    <row r="28" customFormat="false" ht="63.75" hidden="false" customHeight="false" outlineLevel="0" collapsed="false">
      <c r="A28" s="113" t="s">
        <v>43</v>
      </c>
      <c r="B28" s="114" t="s">
        <v>29</v>
      </c>
      <c r="C28" s="115" t="s">
        <v>27</v>
      </c>
      <c r="D28" s="116" t="n">
        <v>0</v>
      </c>
      <c r="E28" s="116" t="n">
        <v>48150160</v>
      </c>
      <c r="F28" s="116" t="n">
        <v>86232649</v>
      </c>
      <c r="G28" s="116" t="n">
        <v>-72624386</v>
      </c>
      <c r="H28" s="116" t="n">
        <v>13608263</v>
      </c>
      <c r="I28" s="116" t="n">
        <v>61695783</v>
      </c>
      <c r="J28" s="116" t="n">
        <v>-64085498</v>
      </c>
      <c r="K28" s="116" t="n">
        <v>-2389715</v>
      </c>
      <c r="L28" s="117" t="n">
        <f aca="false">+K28+H28</f>
        <v>11218548</v>
      </c>
      <c r="M28" s="116" t="n">
        <v>221533072</v>
      </c>
      <c r="N28" s="40" t="n">
        <v>55537009</v>
      </c>
      <c r="O28" s="39" t="n">
        <v>-59699521</v>
      </c>
      <c r="P28" s="39" t="n">
        <f aca="false">SUM(N28:O28)</f>
        <v>-4162512</v>
      </c>
      <c r="Q28" s="118" t="n">
        <f aca="false">+E28+L28</f>
        <v>59368708</v>
      </c>
      <c r="R28" s="119" t="n">
        <v>0</v>
      </c>
      <c r="S28" s="120" t="s">
        <v>48</v>
      </c>
      <c r="T28" s="95"/>
      <c r="U28" s="87"/>
      <c r="V28" s="87"/>
      <c r="W28" s="88"/>
      <c r="X28" s="88"/>
      <c r="Y28" s="88"/>
      <c r="Z28" s="88"/>
      <c r="AA28" s="88"/>
      <c r="AB28" s="88"/>
      <c r="AC28" s="88"/>
      <c r="AD28" s="88"/>
      <c r="AE28" s="88"/>
      <c r="AF28" s="88"/>
      <c r="AG28" s="88"/>
      <c r="AH28" s="88"/>
      <c r="AI28" s="88"/>
      <c r="AJ28" s="88"/>
      <c r="AK28" s="88"/>
      <c r="AL28" s="88"/>
      <c r="AM28" s="88"/>
      <c r="AN28" s="88"/>
      <c r="AO28" s="88"/>
      <c r="AP28" s="88"/>
      <c r="AQ28" s="88"/>
      <c r="AR28" s="88"/>
      <c r="AS28" s="88"/>
      <c r="AT28" s="88"/>
      <c r="AU28" s="88"/>
      <c r="AV28" s="88"/>
      <c r="AW28" s="88"/>
      <c r="AX28" s="88"/>
      <c r="AY28" s="88"/>
      <c r="AZ28" s="88"/>
      <c r="BA28" s="88"/>
      <c r="BB28" s="88"/>
      <c r="BC28" s="88"/>
      <c r="BD28" s="88"/>
      <c r="BE28" s="88"/>
      <c r="BF28" s="88"/>
      <c r="BG28" s="88"/>
      <c r="BH28" s="88"/>
      <c r="BI28" s="88"/>
      <c r="BJ28" s="88"/>
      <c r="BK28" s="88"/>
      <c r="BL28" s="88"/>
      <c r="BM28" s="88"/>
      <c r="BN28" s="88"/>
      <c r="BO28" s="88"/>
      <c r="BP28" s="88"/>
      <c r="BQ28" s="88"/>
      <c r="BR28" s="88"/>
      <c r="BS28" s="88"/>
      <c r="BT28" s="88"/>
      <c r="BU28" s="88"/>
      <c r="BV28" s="88"/>
      <c r="BW28" s="88"/>
      <c r="BX28" s="88"/>
      <c r="BY28" s="88"/>
      <c r="BZ28" s="88"/>
      <c r="CA28" s="88"/>
      <c r="CB28" s="88"/>
      <c r="CC28" s="88"/>
      <c r="CD28" s="88"/>
      <c r="CE28" s="88"/>
      <c r="CF28" s="88"/>
      <c r="CG28" s="88"/>
      <c r="CH28" s="88"/>
      <c r="CI28" s="88"/>
      <c r="CJ28" s="88"/>
      <c r="CK28" s="88"/>
      <c r="CL28" s="88"/>
      <c r="CM28" s="88"/>
      <c r="CN28" s="88"/>
      <c r="CO28" s="88"/>
      <c r="CP28" s="88"/>
      <c r="CQ28" s="88"/>
      <c r="CR28" s="88"/>
      <c r="CS28" s="88"/>
      <c r="CT28" s="88"/>
      <c r="CU28" s="88"/>
      <c r="CV28" s="88"/>
      <c r="CW28" s="88"/>
      <c r="CX28" s="88"/>
      <c r="CY28" s="88"/>
      <c r="CZ28" s="88"/>
      <c r="DA28" s="88"/>
      <c r="DB28" s="88"/>
      <c r="DC28" s="88"/>
      <c r="DD28" s="88"/>
      <c r="DE28" s="88"/>
      <c r="DF28" s="88"/>
      <c r="DG28" s="88"/>
      <c r="DH28" s="88"/>
      <c r="DI28" s="88"/>
      <c r="DJ28" s="88"/>
      <c r="DK28" s="88"/>
      <c r="DL28" s="88"/>
      <c r="DM28" s="88"/>
      <c r="DN28" s="88"/>
      <c r="DO28" s="88"/>
      <c r="DP28" s="88"/>
      <c r="DQ28" s="88"/>
      <c r="DR28" s="88"/>
      <c r="DS28" s="88"/>
      <c r="DT28" s="88"/>
      <c r="DU28" s="88"/>
      <c r="DV28" s="88"/>
      <c r="DW28" s="88"/>
      <c r="DX28" s="88"/>
      <c r="DY28" s="88"/>
      <c r="DZ28" s="88"/>
      <c r="EA28" s="88"/>
      <c r="EB28" s="88"/>
      <c r="EC28" s="88"/>
      <c r="ED28" s="88"/>
      <c r="EE28" s="88"/>
      <c r="EF28" s="88"/>
      <c r="EG28" s="88"/>
      <c r="EH28" s="88"/>
      <c r="EI28" s="88"/>
      <c r="EJ28" s="88"/>
      <c r="EK28" s="88"/>
      <c r="EL28" s="88"/>
      <c r="EM28" s="88"/>
      <c r="EN28" s="88"/>
      <c r="EO28" s="88"/>
      <c r="EP28" s="88"/>
      <c r="EQ28" s="88"/>
      <c r="ER28" s="88"/>
      <c r="ES28" s="88"/>
      <c r="ET28" s="88"/>
      <c r="EU28" s="88"/>
      <c r="EV28" s="88"/>
      <c r="EW28" s="88"/>
      <c r="EX28" s="88"/>
      <c r="EY28" s="88"/>
      <c r="EZ28" s="88"/>
      <c r="FA28" s="88"/>
      <c r="FB28" s="88"/>
      <c r="FC28" s="88"/>
      <c r="FD28" s="88"/>
      <c r="FE28" s="88"/>
      <c r="FF28" s="88"/>
      <c r="FG28" s="88"/>
      <c r="FH28" s="88"/>
      <c r="FI28" s="88"/>
      <c r="FJ28" s="88"/>
      <c r="FK28" s="88"/>
      <c r="FL28" s="88"/>
      <c r="FM28" s="88"/>
      <c r="FN28" s="88"/>
      <c r="FO28" s="88"/>
      <c r="FP28" s="88"/>
      <c r="FQ28" s="88"/>
      <c r="FR28" s="88"/>
      <c r="FS28" s="88"/>
      <c r="FT28" s="88"/>
      <c r="FU28" s="88"/>
      <c r="FV28" s="88"/>
      <c r="FW28" s="88"/>
      <c r="FX28" s="88"/>
      <c r="FY28" s="88"/>
      <c r="FZ28" s="88"/>
      <c r="GA28" s="88"/>
      <c r="GB28" s="88"/>
      <c r="GC28" s="88"/>
      <c r="GD28" s="88"/>
      <c r="GE28" s="88"/>
      <c r="GF28" s="88"/>
      <c r="GG28" s="88"/>
      <c r="GH28" s="88"/>
      <c r="GI28" s="88"/>
      <c r="GJ28" s="88"/>
      <c r="GK28" s="88"/>
      <c r="GL28" s="88"/>
      <c r="GM28" s="88"/>
      <c r="GN28" s="88"/>
      <c r="GO28" s="88"/>
      <c r="GP28" s="88"/>
      <c r="GQ28" s="88"/>
      <c r="GR28" s="88"/>
      <c r="GS28" s="88"/>
      <c r="GT28" s="88"/>
      <c r="GU28" s="88"/>
      <c r="GV28" s="88"/>
      <c r="GW28" s="88"/>
      <c r="GX28" s="88"/>
      <c r="GY28" s="88"/>
      <c r="GZ28" s="88"/>
      <c r="HA28" s="88"/>
      <c r="HB28" s="88"/>
      <c r="HC28" s="88"/>
      <c r="HD28" s="88"/>
      <c r="HE28" s="88"/>
      <c r="HF28" s="88"/>
      <c r="HG28" s="88"/>
      <c r="HH28" s="88"/>
      <c r="HI28" s="88"/>
      <c r="HJ28" s="88"/>
      <c r="HK28" s="88"/>
      <c r="HL28" s="88"/>
      <c r="HM28" s="88"/>
      <c r="HN28" s="88"/>
      <c r="HO28" s="88"/>
      <c r="HP28" s="88"/>
      <c r="HQ28" s="88"/>
      <c r="HR28" s="88"/>
      <c r="HS28" s="88"/>
      <c r="HT28" s="88"/>
      <c r="HU28" s="88"/>
      <c r="HV28" s="88"/>
      <c r="HW28" s="88"/>
      <c r="HX28" s="88"/>
      <c r="HY28" s="88"/>
      <c r="HZ28" s="88"/>
      <c r="IA28" s="88"/>
      <c r="IB28" s="88"/>
      <c r="IC28" s="88"/>
      <c r="ID28" s="88"/>
      <c r="IE28" s="88"/>
      <c r="IF28" s="88"/>
      <c r="IG28" s="88"/>
      <c r="IH28" s="88"/>
      <c r="II28" s="88"/>
      <c r="IJ28" s="88"/>
      <c r="IK28" s="88"/>
      <c r="IL28" s="88"/>
      <c r="IM28" s="88"/>
      <c r="IN28" s="88"/>
      <c r="IO28" s="88"/>
      <c r="IP28" s="88"/>
      <c r="IQ28" s="88"/>
      <c r="IR28" s="88"/>
      <c r="IS28" s="88"/>
      <c r="IT28" s="88"/>
      <c r="IU28" s="88"/>
      <c r="IV28" s="88"/>
      <c r="IW28" s="88"/>
    </row>
    <row r="29" customFormat="false" ht="17.25" hidden="false" customHeight="false" outlineLevel="0" collapsed="false">
      <c r="A29" s="103" t="s">
        <v>49</v>
      </c>
      <c r="B29" s="121"/>
      <c r="C29" s="121"/>
      <c r="D29" s="121"/>
      <c r="E29" s="122"/>
      <c r="F29" s="105"/>
      <c r="G29" s="105"/>
      <c r="H29" s="66"/>
      <c r="I29" s="105"/>
      <c r="J29" s="105"/>
      <c r="K29" s="66"/>
      <c r="L29" s="105"/>
      <c r="M29" s="68"/>
      <c r="N29" s="57"/>
      <c r="O29" s="57"/>
      <c r="P29" s="57"/>
      <c r="Q29" s="105"/>
      <c r="R29" s="123"/>
      <c r="S29" s="107" t="n">
        <f aca="false">IF(SUM(Q24:Q28)&gt;-SUM(R24:R28),SUM(Q24:Q28),0)</f>
        <v>96592427.5780431</v>
      </c>
      <c r="T29" s="108"/>
      <c r="U29" s="80" t="s">
        <v>42</v>
      </c>
      <c r="V29" s="80"/>
    </row>
    <row r="30" customFormat="false" ht="16.5" hidden="false" customHeight="false" outlineLevel="0" collapsed="false">
      <c r="A30" s="124"/>
      <c r="B30" s="121"/>
      <c r="C30" s="121"/>
      <c r="D30" s="66"/>
      <c r="E30" s="105"/>
      <c r="F30" s="105"/>
      <c r="G30" s="105"/>
      <c r="H30" s="66"/>
      <c r="I30" s="105"/>
      <c r="J30" s="105"/>
      <c r="K30" s="66"/>
      <c r="L30" s="105"/>
      <c r="M30" s="68"/>
      <c r="N30" s="57"/>
      <c r="O30" s="57"/>
      <c r="P30" s="57"/>
      <c r="Q30" s="105"/>
      <c r="R30" s="123"/>
      <c r="S30" s="123"/>
      <c r="T30" s="108"/>
      <c r="U30" s="80"/>
      <c r="V30" s="80"/>
    </row>
    <row r="31" customFormat="false" ht="30" hidden="true" customHeight="false" outlineLevel="0" collapsed="false">
      <c r="A31" s="125" t="s">
        <v>50</v>
      </c>
      <c r="B31" s="126" t="s">
        <v>32</v>
      </c>
      <c r="C31" s="127" t="s">
        <v>30</v>
      </c>
      <c r="D31" s="117" t="n">
        <v>0</v>
      </c>
      <c r="E31" s="117" t="n">
        <v>0</v>
      </c>
      <c r="F31" s="117" t="n">
        <v>0</v>
      </c>
      <c r="G31" s="117" t="n">
        <v>0</v>
      </c>
      <c r="H31" s="116" t="n">
        <v>0</v>
      </c>
      <c r="I31" s="117"/>
      <c r="J31" s="117"/>
      <c r="K31" s="116" t="n">
        <v>0</v>
      </c>
      <c r="L31" s="117" t="n">
        <f aca="false">+K31+H31</f>
        <v>0</v>
      </c>
      <c r="M31" s="117"/>
      <c r="N31" s="39" t="n">
        <v>0</v>
      </c>
      <c r="O31" s="39" t="n">
        <v>0</v>
      </c>
      <c r="P31" s="128" t="n">
        <f aca="false">SUM(N31:O31)</f>
        <v>0</v>
      </c>
      <c r="Q31" s="116" t="n">
        <f aca="false">+L31+E31</f>
        <v>0</v>
      </c>
      <c r="R31" s="119" t="n">
        <v>0</v>
      </c>
      <c r="S31" s="129" t="s">
        <v>51</v>
      </c>
      <c r="T31" s="130"/>
      <c r="U31" s="131"/>
      <c r="V31" s="131"/>
      <c r="W31" s="132"/>
      <c r="X31" s="132"/>
      <c r="Y31" s="132"/>
      <c r="Z31" s="132"/>
      <c r="AA31" s="132"/>
      <c r="AB31" s="132"/>
      <c r="AC31" s="132"/>
      <c r="AD31" s="132"/>
      <c r="AE31" s="132"/>
      <c r="AF31" s="132"/>
      <c r="AG31" s="132"/>
      <c r="AH31" s="132"/>
      <c r="AI31" s="132"/>
      <c r="AJ31" s="132"/>
      <c r="AK31" s="132"/>
      <c r="AL31" s="132"/>
      <c r="AM31" s="132"/>
      <c r="AN31" s="132"/>
      <c r="AO31" s="132"/>
      <c r="AP31" s="132"/>
      <c r="AQ31" s="132"/>
      <c r="AR31" s="132"/>
      <c r="AS31" s="132"/>
      <c r="AT31" s="132"/>
      <c r="AU31" s="132"/>
      <c r="AV31" s="132"/>
      <c r="AW31" s="132"/>
      <c r="AX31" s="132"/>
      <c r="AY31" s="132"/>
      <c r="AZ31" s="132"/>
      <c r="BA31" s="132"/>
      <c r="BB31" s="132"/>
      <c r="BC31" s="132"/>
      <c r="BD31" s="132"/>
      <c r="BE31" s="132"/>
      <c r="BF31" s="132"/>
      <c r="BG31" s="132"/>
      <c r="BH31" s="132"/>
      <c r="BI31" s="132"/>
      <c r="BJ31" s="132"/>
      <c r="BK31" s="132"/>
      <c r="BL31" s="132"/>
      <c r="BM31" s="132"/>
      <c r="BN31" s="132"/>
      <c r="BO31" s="132"/>
      <c r="BP31" s="132"/>
      <c r="BQ31" s="132"/>
      <c r="BR31" s="132"/>
      <c r="BS31" s="132"/>
      <c r="BT31" s="132"/>
      <c r="BU31" s="132"/>
      <c r="BV31" s="132"/>
      <c r="BW31" s="132"/>
      <c r="BX31" s="132"/>
      <c r="BY31" s="132"/>
      <c r="BZ31" s="132"/>
      <c r="CA31" s="132"/>
      <c r="CB31" s="132"/>
      <c r="CC31" s="132"/>
      <c r="CD31" s="132"/>
      <c r="CE31" s="132"/>
      <c r="CF31" s="132"/>
      <c r="CG31" s="132"/>
      <c r="CH31" s="132"/>
      <c r="CI31" s="132"/>
      <c r="CJ31" s="132"/>
      <c r="CK31" s="132"/>
      <c r="CL31" s="132"/>
      <c r="CM31" s="132"/>
      <c r="CN31" s="132"/>
      <c r="CO31" s="132"/>
      <c r="CP31" s="132"/>
      <c r="CQ31" s="132"/>
      <c r="CR31" s="132"/>
      <c r="CS31" s="132"/>
      <c r="CT31" s="132"/>
      <c r="CU31" s="132"/>
      <c r="CV31" s="132"/>
      <c r="CW31" s="132"/>
      <c r="CX31" s="132"/>
      <c r="CY31" s="132"/>
      <c r="CZ31" s="132"/>
      <c r="DA31" s="132"/>
      <c r="DB31" s="132"/>
      <c r="DC31" s="132"/>
      <c r="DD31" s="132"/>
      <c r="DE31" s="132"/>
      <c r="DF31" s="132"/>
      <c r="DG31" s="132"/>
      <c r="DH31" s="132"/>
      <c r="DI31" s="132"/>
      <c r="DJ31" s="132"/>
      <c r="DK31" s="132"/>
      <c r="DL31" s="132"/>
      <c r="DM31" s="132"/>
      <c r="DN31" s="132"/>
      <c r="DO31" s="132"/>
      <c r="DP31" s="132"/>
      <c r="DQ31" s="132"/>
      <c r="DR31" s="132"/>
      <c r="DS31" s="132"/>
      <c r="DT31" s="132"/>
      <c r="DU31" s="132"/>
      <c r="DV31" s="132"/>
      <c r="DW31" s="132"/>
      <c r="DX31" s="132"/>
      <c r="DY31" s="132"/>
      <c r="DZ31" s="132"/>
      <c r="EA31" s="132"/>
      <c r="EB31" s="132"/>
      <c r="EC31" s="132"/>
      <c r="ED31" s="132"/>
      <c r="EE31" s="132"/>
      <c r="EF31" s="132"/>
      <c r="EG31" s="132"/>
      <c r="EH31" s="132"/>
      <c r="EI31" s="132"/>
      <c r="EJ31" s="132"/>
      <c r="EK31" s="132"/>
      <c r="EL31" s="132"/>
      <c r="EM31" s="132"/>
      <c r="EN31" s="132"/>
      <c r="EO31" s="132"/>
      <c r="EP31" s="132"/>
      <c r="EQ31" s="132"/>
      <c r="ER31" s="132"/>
      <c r="ES31" s="132"/>
      <c r="ET31" s="132"/>
      <c r="EU31" s="132"/>
      <c r="EV31" s="132"/>
      <c r="EW31" s="132"/>
      <c r="EX31" s="132"/>
      <c r="EY31" s="132"/>
      <c r="EZ31" s="132"/>
      <c r="FA31" s="132"/>
      <c r="FB31" s="132"/>
      <c r="FC31" s="132"/>
      <c r="FD31" s="132"/>
      <c r="FE31" s="132"/>
      <c r="FF31" s="132"/>
      <c r="FG31" s="132"/>
      <c r="FH31" s="132"/>
      <c r="FI31" s="132"/>
      <c r="FJ31" s="132"/>
      <c r="FK31" s="132"/>
      <c r="FL31" s="132"/>
      <c r="FM31" s="132"/>
      <c r="FN31" s="132"/>
      <c r="FO31" s="132"/>
      <c r="FP31" s="132"/>
      <c r="FQ31" s="132"/>
      <c r="FR31" s="132"/>
      <c r="FS31" s="132"/>
      <c r="FT31" s="132"/>
      <c r="FU31" s="132"/>
      <c r="FV31" s="132"/>
      <c r="FW31" s="132"/>
      <c r="FX31" s="132"/>
      <c r="FY31" s="132"/>
      <c r="FZ31" s="132"/>
      <c r="GA31" s="132"/>
      <c r="GB31" s="132"/>
      <c r="GC31" s="132"/>
      <c r="GD31" s="132"/>
      <c r="GE31" s="132"/>
      <c r="GF31" s="132"/>
      <c r="GG31" s="132"/>
      <c r="GH31" s="132"/>
      <c r="GI31" s="132"/>
      <c r="GJ31" s="132"/>
      <c r="GK31" s="132"/>
      <c r="GL31" s="132"/>
      <c r="GM31" s="132"/>
      <c r="GN31" s="132"/>
      <c r="GO31" s="132"/>
      <c r="GP31" s="132"/>
      <c r="GQ31" s="132"/>
      <c r="GR31" s="132"/>
      <c r="GS31" s="132"/>
      <c r="GT31" s="132"/>
      <c r="GU31" s="132"/>
      <c r="GV31" s="132"/>
      <c r="GW31" s="132"/>
      <c r="GX31" s="132"/>
      <c r="GY31" s="132"/>
      <c r="GZ31" s="132"/>
      <c r="HA31" s="132"/>
      <c r="HB31" s="132"/>
      <c r="HC31" s="132"/>
      <c r="HD31" s="132"/>
      <c r="HE31" s="132"/>
      <c r="HF31" s="132"/>
      <c r="HG31" s="132"/>
      <c r="HH31" s="132"/>
      <c r="HI31" s="132"/>
      <c r="HJ31" s="132"/>
      <c r="HK31" s="132"/>
      <c r="HL31" s="132"/>
      <c r="HM31" s="132"/>
      <c r="HN31" s="132"/>
      <c r="HO31" s="132"/>
      <c r="HP31" s="132"/>
      <c r="HQ31" s="132"/>
      <c r="HR31" s="132"/>
      <c r="HS31" s="132"/>
      <c r="HT31" s="132"/>
      <c r="HU31" s="132"/>
      <c r="HV31" s="132"/>
      <c r="HW31" s="132"/>
      <c r="HX31" s="132"/>
      <c r="HY31" s="132"/>
      <c r="HZ31" s="132"/>
      <c r="IA31" s="132"/>
      <c r="IB31" s="132"/>
      <c r="IC31" s="132"/>
      <c r="ID31" s="132"/>
      <c r="IE31" s="132"/>
      <c r="IF31" s="132"/>
      <c r="IG31" s="132"/>
      <c r="IH31" s="132"/>
      <c r="II31" s="132"/>
      <c r="IJ31" s="132"/>
      <c r="IK31" s="132"/>
      <c r="IL31" s="132"/>
      <c r="IM31" s="132"/>
      <c r="IN31" s="132"/>
      <c r="IO31" s="132"/>
      <c r="IP31" s="132"/>
      <c r="IQ31" s="132"/>
      <c r="IR31" s="132"/>
      <c r="IS31" s="132"/>
      <c r="IT31" s="132"/>
      <c r="IU31" s="132"/>
      <c r="IV31" s="132"/>
      <c r="IW31" s="132"/>
    </row>
    <row r="32" customFormat="false" ht="16.5" hidden="true" customHeight="false" outlineLevel="0" collapsed="false">
      <c r="A32" s="133" t="s">
        <v>52</v>
      </c>
      <c r="B32" s="90" t="s">
        <v>28</v>
      </c>
      <c r="C32" s="83" t="s">
        <v>27</v>
      </c>
      <c r="D32" s="91" t="n">
        <v>0</v>
      </c>
      <c r="E32" s="91" t="n">
        <v>0</v>
      </c>
      <c r="F32" s="91" t="n">
        <v>0</v>
      </c>
      <c r="G32" s="91" t="n">
        <v>0</v>
      </c>
      <c r="H32" s="91" t="n">
        <v>0</v>
      </c>
      <c r="I32" s="91"/>
      <c r="J32" s="91"/>
      <c r="K32" s="91" t="n">
        <v>0</v>
      </c>
      <c r="L32" s="92" t="n">
        <f aca="false">+K32+H32</f>
        <v>0</v>
      </c>
      <c r="M32" s="91" t="n">
        <v>997337</v>
      </c>
      <c r="N32" s="93" t="n">
        <v>0</v>
      </c>
      <c r="O32" s="93" t="n">
        <v>0</v>
      </c>
      <c r="P32" s="93" t="n">
        <f aca="false">SUM(N32:O32)</f>
        <v>0</v>
      </c>
      <c r="Q32" s="91" t="n">
        <f aca="false">+L32+E32</f>
        <v>0</v>
      </c>
      <c r="R32" s="94" t="n">
        <v>0</v>
      </c>
      <c r="S32" s="129"/>
      <c r="T32" s="130"/>
      <c r="U32" s="131"/>
      <c r="V32" s="131"/>
      <c r="W32" s="132"/>
      <c r="X32" s="132"/>
      <c r="Y32" s="132"/>
      <c r="Z32" s="132"/>
      <c r="AA32" s="132"/>
      <c r="AB32" s="132"/>
      <c r="AC32" s="132"/>
      <c r="AD32" s="132"/>
      <c r="AE32" s="132"/>
      <c r="AF32" s="132"/>
      <c r="AG32" s="132"/>
      <c r="AH32" s="132"/>
      <c r="AI32" s="132"/>
      <c r="AJ32" s="132"/>
      <c r="AK32" s="132"/>
      <c r="AL32" s="132"/>
      <c r="AM32" s="132"/>
      <c r="AN32" s="132"/>
      <c r="AO32" s="132"/>
      <c r="AP32" s="132"/>
      <c r="AQ32" s="132"/>
      <c r="AR32" s="132"/>
      <c r="AS32" s="132"/>
      <c r="AT32" s="132"/>
      <c r="AU32" s="132"/>
      <c r="AV32" s="132"/>
      <c r="AW32" s="132"/>
      <c r="AX32" s="132"/>
      <c r="AY32" s="132"/>
      <c r="AZ32" s="132"/>
      <c r="BA32" s="132"/>
      <c r="BB32" s="132"/>
      <c r="BC32" s="132"/>
      <c r="BD32" s="132"/>
      <c r="BE32" s="132"/>
      <c r="BF32" s="132"/>
      <c r="BG32" s="132"/>
      <c r="BH32" s="132"/>
      <c r="BI32" s="132"/>
      <c r="BJ32" s="132"/>
      <c r="BK32" s="132"/>
      <c r="BL32" s="132"/>
      <c r="BM32" s="132"/>
      <c r="BN32" s="132"/>
      <c r="BO32" s="132"/>
      <c r="BP32" s="132"/>
      <c r="BQ32" s="132"/>
      <c r="BR32" s="132"/>
      <c r="BS32" s="132"/>
      <c r="BT32" s="132"/>
      <c r="BU32" s="132"/>
      <c r="BV32" s="132"/>
      <c r="BW32" s="132"/>
      <c r="BX32" s="132"/>
      <c r="BY32" s="132"/>
      <c r="BZ32" s="132"/>
      <c r="CA32" s="132"/>
      <c r="CB32" s="132"/>
      <c r="CC32" s="132"/>
      <c r="CD32" s="132"/>
      <c r="CE32" s="132"/>
      <c r="CF32" s="132"/>
      <c r="CG32" s="132"/>
      <c r="CH32" s="132"/>
      <c r="CI32" s="132"/>
      <c r="CJ32" s="132"/>
      <c r="CK32" s="132"/>
      <c r="CL32" s="132"/>
      <c r="CM32" s="132"/>
      <c r="CN32" s="132"/>
      <c r="CO32" s="132"/>
      <c r="CP32" s="132"/>
      <c r="CQ32" s="132"/>
      <c r="CR32" s="132"/>
      <c r="CS32" s="132"/>
      <c r="CT32" s="132"/>
      <c r="CU32" s="132"/>
      <c r="CV32" s="132"/>
      <c r="CW32" s="132"/>
      <c r="CX32" s="132"/>
      <c r="CY32" s="132"/>
      <c r="CZ32" s="132"/>
      <c r="DA32" s="132"/>
      <c r="DB32" s="132"/>
      <c r="DC32" s="132"/>
      <c r="DD32" s="132"/>
      <c r="DE32" s="132"/>
      <c r="DF32" s="132"/>
      <c r="DG32" s="132"/>
      <c r="DH32" s="132"/>
      <c r="DI32" s="132"/>
      <c r="DJ32" s="132"/>
      <c r="DK32" s="132"/>
      <c r="DL32" s="132"/>
      <c r="DM32" s="132"/>
      <c r="DN32" s="132"/>
      <c r="DO32" s="132"/>
      <c r="DP32" s="132"/>
      <c r="DQ32" s="132"/>
      <c r="DR32" s="132"/>
      <c r="DS32" s="132"/>
      <c r="DT32" s="132"/>
      <c r="DU32" s="132"/>
      <c r="DV32" s="132"/>
      <c r="DW32" s="132"/>
      <c r="DX32" s="132"/>
      <c r="DY32" s="132"/>
      <c r="DZ32" s="132"/>
      <c r="EA32" s="132"/>
      <c r="EB32" s="132"/>
      <c r="EC32" s="132"/>
      <c r="ED32" s="132"/>
      <c r="EE32" s="132"/>
      <c r="EF32" s="132"/>
      <c r="EG32" s="132"/>
      <c r="EH32" s="132"/>
      <c r="EI32" s="132"/>
      <c r="EJ32" s="132"/>
      <c r="EK32" s="132"/>
      <c r="EL32" s="132"/>
      <c r="EM32" s="132"/>
      <c r="EN32" s="132"/>
      <c r="EO32" s="132"/>
      <c r="EP32" s="132"/>
      <c r="EQ32" s="132"/>
      <c r="ER32" s="132"/>
      <c r="ES32" s="132"/>
      <c r="ET32" s="132"/>
      <c r="EU32" s="132"/>
      <c r="EV32" s="132"/>
      <c r="EW32" s="132"/>
      <c r="EX32" s="132"/>
      <c r="EY32" s="132"/>
      <c r="EZ32" s="132"/>
      <c r="FA32" s="132"/>
      <c r="FB32" s="132"/>
      <c r="FC32" s="132"/>
      <c r="FD32" s="132"/>
      <c r="FE32" s="132"/>
      <c r="FF32" s="132"/>
      <c r="FG32" s="132"/>
      <c r="FH32" s="132"/>
      <c r="FI32" s="132"/>
      <c r="FJ32" s="132"/>
      <c r="FK32" s="132"/>
      <c r="FL32" s="132"/>
      <c r="FM32" s="132"/>
      <c r="FN32" s="132"/>
      <c r="FO32" s="132"/>
      <c r="FP32" s="132"/>
      <c r="FQ32" s="132"/>
      <c r="FR32" s="132"/>
      <c r="FS32" s="132"/>
      <c r="FT32" s="132"/>
      <c r="FU32" s="132"/>
      <c r="FV32" s="132"/>
      <c r="FW32" s="132"/>
      <c r="FX32" s="132"/>
      <c r="FY32" s="132"/>
      <c r="FZ32" s="132"/>
      <c r="GA32" s="132"/>
      <c r="GB32" s="132"/>
      <c r="GC32" s="132"/>
      <c r="GD32" s="132"/>
      <c r="GE32" s="132"/>
      <c r="GF32" s="132"/>
      <c r="GG32" s="132"/>
      <c r="GH32" s="132"/>
      <c r="GI32" s="132"/>
      <c r="GJ32" s="132"/>
      <c r="GK32" s="132"/>
      <c r="GL32" s="132"/>
      <c r="GM32" s="132"/>
      <c r="GN32" s="132"/>
      <c r="GO32" s="132"/>
      <c r="GP32" s="132"/>
      <c r="GQ32" s="132"/>
      <c r="GR32" s="132"/>
      <c r="GS32" s="132"/>
      <c r="GT32" s="132"/>
      <c r="GU32" s="132"/>
      <c r="GV32" s="132"/>
      <c r="GW32" s="132"/>
      <c r="GX32" s="132"/>
      <c r="GY32" s="132"/>
      <c r="GZ32" s="132"/>
      <c r="HA32" s="132"/>
      <c r="HB32" s="132"/>
      <c r="HC32" s="132"/>
      <c r="HD32" s="132"/>
      <c r="HE32" s="132"/>
      <c r="HF32" s="132"/>
      <c r="HG32" s="132"/>
      <c r="HH32" s="132"/>
      <c r="HI32" s="132"/>
      <c r="HJ32" s="132"/>
      <c r="HK32" s="132"/>
      <c r="HL32" s="132"/>
      <c r="HM32" s="132"/>
      <c r="HN32" s="132"/>
      <c r="HO32" s="132"/>
      <c r="HP32" s="132"/>
      <c r="HQ32" s="132"/>
      <c r="HR32" s="132"/>
      <c r="HS32" s="132"/>
      <c r="HT32" s="132"/>
      <c r="HU32" s="132"/>
      <c r="HV32" s="132"/>
      <c r="HW32" s="132"/>
      <c r="HX32" s="132"/>
      <c r="HY32" s="132"/>
      <c r="HZ32" s="132"/>
      <c r="IA32" s="132"/>
      <c r="IB32" s="132"/>
      <c r="IC32" s="132"/>
      <c r="ID32" s="132"/>
      <c r="IE32" s="132"/>
      <c r="IF32" s="132"/>
      <c r="IG32" s="132"/>
      <c r="IH32" s="132"/>
      <c r="II32" s="132"/>
      <c r="IJ32" s="132"/>
      <c r="IK32" s="132"/>
      <c r="IL32" s="132"/>
      <c r="IM32" s="132"/>
      <c r="IN32" s="132"/>
      <c r="IO32" s="132"/>
      <c r="IP32" s="132"/>
      <c r="IQ32" s="132"/>
      <c r="IR32" s="132"/>
      <c r="IS32" s="132"/>
      <c r="IT32" s="132"/>
      <c r="IU32" s="132"/>
      <c r="IV32" s="132"/>
      <c r="IW32" s="132"/>
    </row>
    <row r="33" customFormat="false" ht="17.25" hidden="true" customHeight="false" outlineLevel="0" collapsed="false">
      <c r="A33" s="134" t="s">
        <v>53</v>
      </c>
      <c r="B33" s="135"/>
      <c r="C33" s="135"/>
      <c r="D33" s="66"/>
      <c r="E33" s="105"/>
      <c r="F33" s="105"/>
      <c r="G33" s="105"/>
      <c r="H33" s="66"/>
      <c r="I33" s="105"/>
      <c r="J33" s="105"/>
      <c r="K33" s="66"/>
      <c r="L33" s="105"/>
      <c r="M33" s="68"/>
      <c r="N33" s="57"/>
      <c r="O33" s="57"/>
      <c r="P33" s="57"/>
      <c r="Q33" s="105"/>
      <c r="R33" s="105"/>
      <c r="S33" s="107" t="n">
        <f aca="false">+Q31+Q32</f>
        <v>0</v>
      </c>
      <c r="T33" s="108"/>
      <c r="U33" s="80" t="s">
        <v>42</v>
      </c>
      <c r="V33" s="80"/>
      <c r="W33" s="80" t="n">
        <f aca="false">+Q35+Q36+Q38</f>
        <v>4534568.52</v>
      </c>
    </row>
    <row r="34" customFormat="false" ht="15" hidden="true" customHeight="false" outlineLevel="0" collapsed="false">
      <c r="A34" s="136"/>
      <c r="B34" s="135"/>
      <c r="C34" s="135"/>
      <c r="D34" s="66"/>
      <c r="E34" s="105"/>
      <c r="F34" s="105"/>
      <c r="G34" s="105"/>
      <c r="H34" s="66"/>
      <c r="I34" s="105"/>
      <c r="J34" s="105"/>
      <c r="K34" s="66"/>
      <c r="L34" s="105"/>
      <c r="M34" s="68"/>
      <c r="N34" s="57"/>
      <c r="O34" s="57"/>
      <c r="P34" s="57"/>
      <c r="Q34" s="105"/>
      <c r="R34" s="106"/>
      <c r="S34" s="106"/>
      <c r="T34" s="108"/>
      <c r="U34" s="80"/>
      <c r="V34" s="80"/>
    </row>
    <row r="35" customFormat="false" ht="15.75" hidden="false" customHeight="false" outlineLevel="0" collapsed="false">
      <c r="A35" s="137" t="s">
        <v>54</v>
      </c>
      <c r="B35" s="138" t="s">
        <v>26</v>
      </c>
      <c r="C35" s="115" t="s">
        <v>27</v>
      </c>
      <c r="D35" s="116" t="n">
        <v>3729339</v>
      </c>
      <c r="E35" s="117" t="n">
        <v>0</v>
      </c>
      <c r="F35" s="117" t="n">
        <v>0</v>
      </c>
      <c r="G35" s="117" t="n">
        <v>0</v>
      </c>
      <c r="H35" s="116" t="n">
        <v>0</v>
      </c>
      <c r="I35" s="117" t="n">
        <v>0</v>
      </c>
      <c r="J35" s="117" t="n">
        <v>0</v>
      </c>
      <c r="K35" s="116" t="n">
        <v>0</v>
      </c>
      <c r="L35" s="117" t="n">
        <f aca="false">+K35+H35</f>
        <v>0</v>
      </c>
      <c r="M35" s="117" t="n">
        <v>13062536</v>
      </c>
      <c r="N35" s="40" t="n">
        <v>0</v>
      </c>
      <c r="O35" s="40" t="n">
        <v>0</v>
      </c>
      <c r="P35" s="39" t="n">
        <f aca="false">SUM(N35:O35)</f>
        <v>0</v>
      </c>
      <c r="Q35" s="118" t="n">
        <f aca="false">+L35+D35</f>
        <v>3729339</v>
      </c>
      <c r="R35" s="119" t="n">
        <v>0</v>
      </c>
      <c r="S35" s="139"/>
      <c r="T35" s="95"/>
      <c r="U35" s="87" t="s">
        <v>55</v>
      </c>
      <c r="V35" s="87"/>
      <c r="W35" s="88"/>
      <c r="X35" s="88"/>
      <c r="Y35" s="88"/>
      <c r="Z35" s="88"/>
      <c r="AA35" s="88"/>
      <c r="AB35" s="88"/>
      <c r="AC35" s="88"/>
      <c r="AD35" s="88"/>
      <c r="AE35" s="88"/>
      <c r="AF35" s="88"/>
      <c r="AG35" s="88"/>
      <c r="AH35" s="88"/>
      <c r="AI35" s="88"/>
      <c r="AJ35" s="88"/>
      <c r="AK35" s="88"/>
      <c r="AL35" s="88"/>
      <c r="AM35" s="88"/>
      <c r="AN35" s="88"/>
      <c r="AO35" s="88"/>
      <c r="AP35" s="88"/>
      <c r="AQ35" s="88"/>
      <c r="AR35" s="88"/>
      <c r="AS35" s="88"/>
      <c r="AT35" s="88"/>
      <c r="AU35" s="88"/>
      <c r="AV35" s="88"/>
      <c r="AW35" s="88"/>
      <c r="AX35" s="88"/>
      <c r="AY35" s="88"/>
      <c r="AZ35" s="88"/>
      <c r="BA35" s="88"/>
      <c r="BB35" s="88"/>
      <c r="BC35" s="88"/>
      <c r="BD35" s="88"/>
      <c r="BE35" s="88"/>
      <c r="BF35" s="88"/>
      <c r="BG35" s="88"/>
      <c r="BH35" s="88"/>
      <c r="BI35" s="88"/>
      <c r="BJ35" s="88"/>
      <c r="BK35" s="88"/>
      <c r="BL35" s="88"/>
      <c r="BM35" s="88"/>
      <c r="BN35" s="88"/>
      <c r="BO35" s="88"/>
      <c r="BP35" s="88"/>
      <c r="BQ35" s="88"/>
      <c r="BR35" s="88"/>
      <c r="BS35" s="88"/>
      <c r="BT35" s="88"/>
      <c r="BU35" s="88"/>
      <c r="BV35" s="88"/>
      <c r="BW35" s="88"/>
      <c r="BX35" s="88"/>
      <c r="BY35" s="88"/>
      <c r="BZ35" s="88"/>
      <c r="CA35" s="88"/>
      <c r="CB35" s="88"/>
      <c r="CC35" s="88"/>
      <c r="CD35" s="88"/>
      <c r="CE35" s="88"/>
      <c r="CF35" s="88"/>
      <c r="CG35" s="88"/>
      <c r="CH35" s="88"/>
      <c r="CI35" s="88"/>
      <c r="CJ35" s="88"/>
      <c r="CK35" s="88"/>
      <c r="CL35" s="88"/>
      <c r="CM35" s="88"/>
      <c r="CN35" s="88"/>
      <c r="CO35" s="88"/>
      <c r="CP35" s="88"/>
      <c r="CQ35" s="88"/>
      <c r="CR35" s="88"/>
      <c r="CS35" s="88"/>
      <c r="CT35" s="88"/>
      <c r="CU35" s="88"/>
      <c r="CV35" s="88"/>
      <c r="CW35" s="88"/>
      <c r="CX35" s="88"/>
      <c r="CY35" s="88"/>
      <c r="CZ35" s="88"/>
      <c r="DA35" s="88"/>
      <c r="DB35" s="88"/>
      <c r="DC35" s="88"/>
      <c r="DD35" s="88"/>
      <c r="DE35" s="88"/>
      <c r="DF35" s="88"/>
      <c r="DG35" s="88"/>
      <c r="DH35" s="88"/>
      <c r="DI35" s="88"/>
      <c r="DJ35" s="88"/>
      <c r="DK35" s="88"/>
      <c r="DL35" s="88"/>
      <c r="DM35" s="88"/>
      <c r="DN35" s="88"/>
      <c r="DO35" s="88"/>
      <c r="DP35" s="88"/>
      <c r="DQ35" s="88"/>
      <c r="DR35" s="88"/>
      <c r="DS35" s="88"/>
      <c r="DT35" s="88"/>
      <c r="DU35" s="88"/>
      <c r="DV35" s="88"/>
      <c r="DW35" s="88"/>
      <c r="DX35" s="88"/>
      <c r="DY35" s="88"/>
      <c r="DZ35" s="88"/>
      <c r="EA35" s="88"/>
      <c r="EB35" s="88"/>
      <c r="EC35" s="88"/>
      <c r="ED35" s="88"/>
      <c r="EE35" s="88"/>
      <c r="EF35" s="88"/>
      <c r="EG35" s="88"/>
      <c r="EH35" s="88"/>
      <c r="EI35" s="88"/>
      <c r="EJ35" s="88"/>
      <c r="EK35" s="88"/>
      <c r="EL35" s="88"/>
      <c r="EM35" s="88"/>
      <c r="EN35" s="88"/>
      <c r="EO35" s="88"/>
      <c r="EP35" s="88"/>
      <c r="EQ35" s="88"/>
      <c r="ER35" s="88"/>
      <c r="ES35" s="88"/>
      <c r="ET35" s="88"/>
      <c r="EU35" s="88"/>
      <c r="EV35" s="88"/>
      <c r="EW35" s="88"/>
      <c r="EX35" s="88"/>
      <c r="EY35" s="88"/>
      <c r="EZ35" s="88"/>
      <c r="FA35" s="88"/>
      <c r="FB35" s="88"/>
      <c r="FC35" s="88"/>
      <c r="FD35" s="88"/>
      <c r="FE35" s="88"/>
      <c r="FF35" s="88"/>
      <c r="FG35" s="88"/>
      <c r="FH35" s="88"/>
      <c r="FI35" s="88"/>
      <c r="FJ35" s="88"/>
      <c r="FK35" s="88"/>
      <c r="FL35" s="88"/>
      <c r="FM35" s="88"/>
      <c r="FN35" s="88"/>
      <c r="FO35" s="88"/>
      <c r="FP35" s="88"/>
      <c r="FQ35" s="88"/>
      <c r="FR35" s="88"/>
      <c r="FS35" s="88"/>
      <c r="FT35" s="88"/>
      <c r="FU35" s="88"/>
      <c r="FV35" s="88"/>
      <c r="FW35" s="88"/>
      <c r="FX35" s="88"/>
      <c r="FY35" s="88"/>
      <c r="FZ35" s="88"/>
      <c r="GA35" s="88"/>
      <c r="GB35" s="88"/>
      <c r="GC35" s="88"/>
      <c r="GD35" s="88"/>
      <c r="GE35" s="88"/>
      <c r="GF35" s="88"/>
      <c r="GG35" s="88"/>
      <c r="GH35" s="88"/>
      <c r="GI35" s="88"/>
      <c r="GJ35" s="88"/>
      <c r="GK35" s="88"/>
      <c r="GL35" s="88"/>
      <c r="GM35" s="88"/>
      <c r="GN35" s="88"/>
      <c r="GO35" s="88"/>
      <c r="GP35" s="88"/>
      <c r="GQ35" s="88"/>
      <c r="GR35" s="88"/>
      <c r="GS35" s="88"/>
      <c r="GT35" s="88"/>
      <c r="GU35" s="88"/>
      <c r="GV35" s="88"/>
      <c r="GW35" s="88"/>
      <c r="GX35" s="88"/>
      <c r="GY35" s="88"/>
      <c r="GZ35" s="88"/>
      <c r="HA35" s="88"/>
      <c r="HB35" s="88"/>
      <c r="HC35" s="88"/>
      <c r="HD35" s="88"/>
      <c r="HE35" s="88"/>
      <c r="HF35" s="88"/>
      <c r="HG35" s="88"/>
      <c r="HH35" s="88"/>
      <c r="HI35" s="88"/>
      <c r="HJ35" s="88"/>
      <c r="HK35" s="88"/>
      <c r="HL35" s="88"/>
      <c r="HM35" s="88"/>
      <c r="HN35" s="88"/>
      <c r="HO35" s="88"/>
      <c r="HP35" s="88"/>
      <c r="HQ35" s="88"/>
      <c r="HR35" s="88"/>
      <c r="HS35" s="88"/>
      <c r="HT35" s="88"/>
      <c r="HU35" s="88"/>
      <c r="HV35" s="88"/>
      <c r="HW35" s="88"/>
      <c r="HX35" s="88"/>
      <c r="HY35" s="88"/>
      <c r="HZ35" s="88"/>
      <c r="IA35" s="88"/>
      <c r="IB35" s="88"/>
      <c r="IC35" s="88"/>
      <c r="ID35" s="88"/>
      <c r="IE35" s="88"/>
      <c r="IF35" s="88"/>
      <c r="IG35" s="88"/>
      <c r="IH35" s="88"/>
      <c r="II35" s="88"/>
      <c r="IJ35" s="88"/>
      <c r="IK35" s="88"/>
      <c r="IL35" s="88"/>
      <c r="IM35" s="88"/>
      <c r="IN35" s="88"/>
      <c r="IO35" s="88"/>
      <c r="IP35" s="88"/>
      <c r="IQ35" s="88"/>
      <c r="IR35" s="88"/>
      <c r="IS35" s="88"/>
      <c r="IT35" s="88"/>
      <c r="IU35" s="88"/>
      <c r="IV35" s="88"/>
      <c r="IW35" s="88"/>
    </row>
    <row r="36" customFormat="false" ht="15.75" hidden="false" customHeight="false" outlineLevel="0" collapsed="false">
      <c r="A36" s="137" t="s">
        <v>54</v>
      </c>
      <c r="B36" s="138" t="s">
        <v>26</v>
      </c>
      <c r="C36" s="115" t="s">
        <v>27</v>
      </c>
      <c r="D36" s="117" t="n">
        <v>0</v>
      </c>
      <c r="E36" s="116" t="n">
        <v>-33558883</v>
      </c>
      <c r="F36" s="116" t="n">
        <v>25337655</v>
      </c>
      <c r="G36" s="116" t="n">
        <v>-22595605</v>
      </c>
      <c r="H36" s="116" t="n">
        <v>2742050</v>
      </c>
      <c r="I36" s="116" t="n">
        <v>40542860</v>
      </c>
      <c r="J36" s="116" t="n">
        <v>-22485981</v>
      </c>
      <c r="K36" s="116" t="n">
        <v>18056879</v>
      </c>
      <c r="L36" s="117" t="n">
        <f aca="false">+K36+H36</f>
        <v>20798929</v>
      </c>
      <c r="M36" s="116" t="n">
        <v>19833122</v>
      </c>
      <c r="N36" s="40" t="n">
        <v>23522410</v>
      </c>
      <c r="O36" s="40" t="n">
        <v>-14836237</v>
      </c>
      <c r="P36" s="39" t="n">
        <f aca="false">SUM(N36:O36)</f>
        <v>8686173</v>
      </c>
      <c r="Q36" s="116" t="n">
        <v>0</v>
      </c>
      <c r="R36" s="119" t="n">
        <f aca="false">+L36+E36</f>
        <v>-12759954</v>
      </c>
      <c r="S36" s="139"/>
      <c r="T36" s="95"/>
      <c r="U36" s="87" t="s">
        <v>55</v>
      </c>
      <c r="V36" s="87"/>
      <c r="W36" s="88"/>
      <c r="X36" s="88"/>
      <c r="Y36" s="88"/>
      <c r="Z36" s="88"/>
      <c r="AA36" s="88"/>
      <c r="AB36" s="88"/>
      <c r="AC36" s="88"/>
      <c r="AD36" s="88"/>
      <c r="AE36" s="88"/>
      <c r="AF36" s="88"/>
      <c r="AG36" s="88"/>
      <c r="AH36" s="88"/>
      <c r="AI36" s="88"/>
      <c r="AJ36" s="88"/>
      <c r="AK36" s="88"/>
      <c r="AL36" s="88"/>
      <c r="AM36" s="88"/>
      <c r="AN36" s="88"/>
      <c r="AO36" s="88"/>
      <c r="AP36" s="88"/>
      <c r="AQ36" s="88"/>
      <c r="AR36" s="88"/>
      <c r="AS36" s="88"/>
      <c r="AT36" s="88"/>
      <c r="AU36" s="88"/>
      <c r="AV36" s="88"/>
      <c r="AW36" s="88"/>
      <c r="AX36" s="88"/>
      <c r="AY36" s="88"/>
      <c r="AZ36" s="88"/>
      <c r="BA36" s="88"/>
      <c r="BB36" s="88"/>
      <c r="BC36" s="88"/>
      <c r="BD36" s="88"/>
      <c r="BE36" s="88"/>
      <c r="BF36" s="88"/>
      <c r="BG36" s="88"/>
      <c r="BH36" s="88"/>
      <c r="BI36" s="88"/>
      <c r="BJ36" s="88"/>
      <c r="BK36" s="88"/>
      <c r="BL36" s="88"/>
      <c r="BM36" s="88"/>
      <c r="BN36" s="88"/>
      <c r="BO36" s="88"/>
      <c r="BP36" s="88"/>
      <c r="BQ36" s="88"/>
      <c r="BR36" s="88"/>
      <c r="BS36" s="88"/>
      <c r="BT36" s="88"/>
      <c r="BU36" s="88"/>
      <c r="BV36" s="88"/>
      <c r="BW36" s="88"/>
      <c r="BX36" s="88"/>
      <c r="BY36" s="88"/>
      <c r="BZ36" s="88"/>
      <c r="CA36" s="88"/>
      <c r="CB36" s="88"/>
      <c r="CC36" s="88"/>
      <c r="CD36" s="88"/>
      <c r="CE36" s="88"/>
      <c r="CF36" s="88"/>
      <c r="CG36" s="88"/>
      <c r="CH36" s="88"/>
      <c r="CI36" s="88"/>
      <c r="CJ36" s="88"/>
      <c r="CK36" s="88"/>
      <c r="CL36" s="88"/>
      <c r="CM36" s="88"/>
      <c r="CN36" s="88"/>
      <c r="CO36" s="88"/>
      <c r="CP36" s="88"/>
      <c r="CQ36" s="88"/>
      <c r="CR36" s="88"/>
      <c r="CS36" s="88"/>
      <c r="CT36" s="88"/>
      <c r="CU36" s="88"/>
      <c r="CV36" s="88"/>
      <c r="CW36" s="88"/>
      <c r="CX36" s="88"/>
      <c r="CY36" s="88"/>
      <c r="CZ36" s="88"/>
      <c r="DA36" s="88"/>
      <c r="DB36" s="88"/>
      <c r="DC36" s="88"/>
      <c r="DD36" s="88"/>
      <c r="DE36" s="88"/>
      <c r="DF36" s="88"/>
      <c r="DG36" s="88"/>
      <c r="DH36" s="88"/>
      <c r="DI36" s="88"/>
      <c r="DJ36" s="88"/>
      <c r="DK36" s="88"/>
      <c r="DL36" s="88"/>
      <c r="DM36" s="88"/>
      <c r="DN36" s="88"/>
      <c r="DO36" s="88"/>
      <c r="DP36" s="88"/>
      <c r="DQ36" s="88"/>
      <c r="DR36" s="88"/>
      <c r="DS36" s="88"/>
      <c r="DT36" s="88"/>
      <c r="DU36" s="88"/>
      <c r="DV36" s="88"/>
      <c r="DW36" s="88"/>
      <c r="DX36" s="88"/>
      <c r="DY36" s="88"/>
      <c r="DZ36" s="88"/>
      <c r="EA36" s="88"/>
      <c r="EB36" s="88"/>
      <c r="EC36" s="88"/>
      <c r="ED36" s="88"/>
      <c r="EE36" s="88"/>
      <c r="EF36" s="88"/>
      <c r="EG36" s="88"/>
      <c r="EH36" s="88"/>
      <c r="EI36" s="88"/>
      <c r="EJ36" s="88"/>
      <c r="EK36" s="88"/>
      <c r="EL36" s="88"/>
      <c r="EM36" s="88"/>
      <c r="EN36" s="88"/>
      <c r="EO36" s="88"/>
      <c r="EP36" s="88"/>
      <c r="EQ36" s="88"/>
      <c r="ER36" s="88"/>
      <c r="ES36" s="88"/>
      <c r="ET36" s="88"/>
      <c r="EU36" s="88"/>
      <c r="EV36" s="88"/>
      <c r="EW36" s="88"/>
      <c r="EX36" s="88"/>
      <c r="EY36" s="88"/>
      <c r="EZ36" s="88"/>
      <c r="FA36" s="88"/>
      <c r="FB36" s="88"/>
      <c r="FC36" s="88"/>
      <c r="FD36" s="88"/>
      <c r="FE36" s="88"/>
      <c r="FF36" s="88"/>
      <c r="FG36" s="88"/>
      <c r="FH36" s="88"/>
      <c r="FI36" s="88"/>
      <c r="FJ36" s="88"/>
      <c r="FK36" s="88"/>
      <c r="FL36" s="88"/>
      <c r="FM36" s="88"/>
      <c r="FN36" s="88"/>
      <c r="FO36" s="88"/>
      <c r="FP36" s="88"/>
      <c r="FQ36" s="88"/>
      <c r="FR36" s="88"/>
      <c r="FS36" s="88"/>
      <c r="FT36" s="88"/>
      <c r="FU36" s="88"/>
      <c r="FV36" s="88"/>
      <c r="FW36" s="88"/>
      <c r="FX36" s="88"/>
      <c r="FY36" s="88"/>
      <c r="FZ36" s="88"/>
      <c r="GA36" s="88"/>
      <c r="GB36" s="88"/>
      <c r="GC36" s="88"/>
      <c r="GD36" s="88"/>
      <c r="GE36" s="88"/>
      <c r="GF36" s="88"/>
      <c r="GG36" s="88"/>
      <c r="GH36" s="88"/>
      <c r="GI36" s="88"/>
      <c r="GJ36" s="88"/>
      <c r="GK36" s="88"/>
      <c r="GL36" s="88"/>
      <c r="GM36" s="88"/>
      <c r="GN36" s="88"/>
      <c r="GO36" s="88"/>
      <c r="GP36" s="88"/>
      <c r="GQ36" s="88"/>
      <c r="GR36" s="88"/>
      <c r="GS36" s="88"/>
      <c r="GT36" s="88"/>
      <c r="GU36" s="88"/>
      <c r="GV36" s="88"/>
      <c r="GW36" s="88"/>
      <c r="GX36" s="88"/>
      <c r="GY36" s="88"/>
      <c r="GZ36" s="88"/>
      <c r="HA36" s="88"/>
      <c r="HB36" s="88"/>
      <c r="HC36" s="88"/>
      <c r="HD36" s="88"/>
      <c r="HE36" s="88"/>
      <c r="HF36" s="88"/>
      <c r="HG36" s="88"/>
      <c r="HH36" s="88"/>
      <c r="HI36" s="88"/>
      <c r="HJ36" s="88"/>
      <c r="HK36" s="88"/>
      <c r="HL36" s="88"/>
      <c r="HM36" s="88"/>
      <c r="HN36" s="88"/>
      <c r="HO36" s="88"/>
      <c r="HP36" s="88"/>
      <c r="HQ36" s="88"/>
      <c r="HR36" s="88"/>
      <c r="HS36" s="88"/>
      <c r="HT36" s="88"/>
      <c r="HU36" s="88"/>
      <c r="HV36" s="88"/>
      <c r="HW36" s="88"/>
      <c r="HX36" s="88"/>
      <c r="HY36" s="88"/>
      <c r="HZ36" s="88"/>
      <c r="IA36" s="88"/>
      <c r="IB36" s="88"/>
      <c r="IC36" s="88"/>
      <c r="ID36" s="88"/>
      <c r="IE36" s="88"/>
      <c r="IF36" s="88"/>
      <c r="IG36" s="88"/>
      <c r="IH36" s="88"/>
      <c r="II36" s="88"/>
      <c r="IJ36" s="88"/>
      <c r="IK36" s="88"/>
      <c r="IL36" s="88"/>
      <c r="IM36" s="88"/>
      <c r="IN36" s="88"/>
      <c r="IO36" s="88"/>
      <c r="IP36" s="88"/>
      <c r="IQ36" s="88"/>
      <c r="IR36" s="88"/>
      <c r="IS36" s="88"/>
      <c r="IT36" s="88"/>
      <c r="IU36" s="88"/>
      <c r="IV36" s="88"/>
      <c r="IW36" s="88"/>
    </row>
    <row r="37" customFormat="false" ht="15.75" hidden="false" customHeight="false" outlineLevel="0" collapsed="false">
      <c r="A37" s="89" t="s">
        <v>54</v>
      </c>
      <c r="B37" s="111" t="s">
        <v>28</v>
      </c>
      <c r="C37" s="115" t="s">
        <v>27</v>
      </c>
      <c r="D37" s="117" t="n">
        <v>0</v>
      </c>
      <c r="E37" s="116" t="n">
        <v>0</v>
      </c>
      <c r="F37" s="116" t="n">
        <v>0</v>
      </c>
      <c r="G37" s="116" t="n">
        <v>0</v>
      </c>
      <c r="H37" s="116" t="n">
        <v>0</v>
      </c>
      <c r="I37" s="117" t="n">
        <v>0</v>
      </c>
      <c r="J37" s="117" t="n">
        <v>0</v>
      </c>
      <c r="K37" s="116" t="n">
        <v>0</v>
      </c>
      <c r="L37" s="117" t="n">
        <f aca="false">+K37+H37</f>
        <v>0</v>
      </c>
      <c r="M37" s="116"/>
      <c r="N37" s="40"/>
      <c r="O37" s="40"/>
      <c r="P37" s="39"/>
      <c r="Q37" s="116" t="n">
        <f aca="false">+L37+D37</f>
        <v>0</v>
      </c>
      <c r="R37" s="119" t="n">
        <v>0</v>
      </c>
      <c r="S37" s="139"/>
      <c r="T37" s="95"/>
      <c r="U37" s="87"/>
      <c r="V37" s="87"/>
      <c r="W37" s="88"/>
      <c r="X37" s="88"/>
      <c r="Y37" s="88"/>
      <c r="Z37" s="88"/>
      <c r="AA37" s="88"/>
      <c r="AB37" s="88"/>
      <c r="AC37" s="88"/>
      <c r="AD37" s="88"/>
      <c r="AE37" s="88"/>
      <c r="AF37" s="88"/>
      <c r="AG37" s="88"/>
      <c r="AH37" s="88"/>
      <c r="AI37" s="88"/>
      <c r="AJ37" s="88"/>
      <c r="AK37" s="88"/>
      <c r="AL37" s="88"/>
      <c r="AM37" s="88"/>
      <c r="AN37" s="88"/>
      <c r="AO37" s="88"/>
      <c r="AP37" s="88"/>
      <c r="AQ37" s="88"/>
      <c r="AR37" s="88"/>
      <c r="AS37" s="88"/>
      <c r="AT37" s="88"/>
      <c r="AU37" s="88"/>
      <c r="AV37" s="88"/>
      <c r="AW37" s="88"/>
      <c r="AX37" s="88"/>
      <c r="AY37" s="88"/>
      <c r="AZ37" s="88"/>
      <c r="BA37" s="88"/>
      <c r="BB37" s="88"/>
      <c r="BC37" s="88"/>
      <c r="BD37" s="88"/>
      <c r="BE37" s="88"/>
      <c r="BF37" s="88"/>
      <c r="BG37" s="88"/>
      <c r="BH37" s="88"/>
      <c r="BI37" s="88"/>
      <c r="BJ37" s="88"/>
      <c r="BK37" s="88"/>
      <c r="BL37" s="88"/>
      <c r="BM37" s="88"/>
      <c r="BN37" s="88"/>
      <c r="BO37" s="88"/>
      <c r="BP37" s="88"/>
      <c r="BQ37" s="88"/>
      <c r="BR37" s="88"/>
      <c r="BS37" s="88"/>
      <c r="BT37" s="88"/>
      <c r="BU37" s="88"/>
      <c r="BV37" s="88"/>
      <c r="BW37" s="88"/>
      <c r="BX37" s="88"/>
      <c r="BY37" s="88"/>
      <c r="BZ37" s="88"/>
      <c r="CA37" s="88"/>
      <c r="CB37" s="88"/>
      <c r="CC37" s="88"/>
      <c r="CD37" s="88"/>
      <c r="CE37" s="88"/>
      <c r="CF37" s="88"/>
      <c r="CG37" s="88"/>
      <c r="CH37" s="88"/>
      <c r="CI37" s="88"/>
      <c r="CJ37" s="88"/>
      <c r="CK37" s="88"/>
      <c r="CL37" s="88"/>
      <c r="CM37" s="88"/>
      <c r="CN37" s="88"/>
      <c r="CO37" s="88"/>
      <c r="CP37" s="88"/>
      <c r="CQ37" s="88"/>
      <c r="CR37" s="88"/>
      <c r="CS37" s="88"/>
      <c r="CT37" s="88"/>
      <c r="CU37" s="88"/>
      <c r="CV37" s="88"/>
      <c r="CW37" s="88"/>
      <c r="CX37" s="88"/>
      <c r="CY37" s="88"/>
      <c r="CZ37" s="88"/>
      <c r="DA37" s="88"/>
      <c r="DB37" s="88"/>
      <c r="DC37" s="88"/>
      <c r="DD37" s="88"/>
      <c r="DE37" s="88"/>
      <c r="DF37" s="88"/>
      <c r="DG37" s="88"/>
      <c r="DH37" s="88"/>
      <c r="DI37" s="88"/>
      <c r="DJ37" s="88"/>
      <c r="DK37" s="88"/>
      <c r="DL37" s="88"/>
      <c r="DM37" s="88"/>
      <c r="DN37" s="88"/>
      <c r="DO37" s="88"/>
      <c r="DP37" s="88"/>
      <c r="DQ37" s="88"/>
      <c r="DR37" s="88"/>
      <c r="DS37" s="88"/>
      <c r="DT37" s="88"/>
      <c r="DU37" s="88"/>
      <c r="DV37" s="88"/>
      <c r="DW37" s="88"/>
      <c r="DX37" s="88"/>
      <c r="DY37" s="88"/>
      <c r="DZ37" s="88"/>
      <c r="EA37" s="88"/>
      <c r="EB37" s="88"/>
      <c r="EC37" s="88"/>
      <c r="ED37" s="88"/>
      <c r="EE37" s="88"/>
      <c r="EF37" s="88"/>
      <c r="EG37" s="88"/>
      <c r="EH37" s="88"/>
      <c r="EI37" s="88"/>
      <c r="EJ37" s="88"/>
      <c r="EK37" s="88"/>
      <c r="EL37" s="88"/>
      <c r="EM37" s="88"/>
      <c r="EN37" s="88"/>
      <c r="EO37" s="88"/>
      <c r="EP37" s="88"/>
      <c r="EQ37" s="88"/>
      <c r="ER37" s="88"/>
      <c r="ES37" s="88"/>
      <c r="ET37" s="88"/>
      <c r="EU37" s="88"/>
      <c r="EV37" s="88"/>
      <c r="EW37" s="88"/>
      <c r="EX37" s="88"/>
      <c r="EY37" s="88"/>
      <c r="EZ37" s="88"/>
      <c r="FA37" s="88"/>
      <c r="FB37" s="88"/>
      <c r="FC37" s="88"/>
      <c r="FD37" s="88"/>
      <c r="FE37" s="88"/>
      <c r="FF37" s="88"/>
      <c r="FG37" s="88"/>
      <c r="FH37" s="88"/>
      <c r="FI37" s="88"/>
      <c r="FJ37" s="88"/>
      <c r="FK37" s="88"/>
      <c r="FL37" s="88"/>
      <c r="FM37" s="88"/>
      <c r="FN37" s="88"/>
      <c r="FO37" s="88"/>
      <c r="FP37" s="88"/>
      <c r="FQ37" s="88"/>
      <c r="FR37" s="88"/>
      <c r="FS37" s="88"/>
      <c r="FT37" s="88"/>
      <c r="FU37" s="88"/>
      <c r="FV37" s="88"/>
      <c r="FW37" s="88"/>
      <c r="FX37" s="88"/>
      <c r="FY37" s="88"/>
      <c r="FZ37" s="88"/>
      <c r="GA37" s="88"/>
      <c r="GB37" s="88"/>
      <c r="GC37" s="88"/>
      <c r="GD37" s="88"/>
      <c r="GE37" s="88"/>
      <c r="GF37" s="88"/>
      <c r="GG37" s="88"/>
      <c r="GH37" s="88"/>
      <c r="GI37" s="88"/>
      <c r="GJ37" s="88"/>
      <c r="GK37" s="88"/>
      <c r="GL37" s="88"/>
      <c r="GM37" s="88"/>
      <c r="GN37" s="88"/>
      <c r="GO37" s="88"/>
      <c r="GP37" s="88"/>
      <c r="GQ37" s="88"/>
      <c r="GR37" s="88"/>
      <c r="GS37" s="88"/>
      <c r="GT37" s="88"/>
      <c r="GU37" s="88"/>
      <c r="GV37" s="88"/>
      <c r="GW37" s="88"/>
      <c r="GX37" s="88"/>
      <c r="GY37" s="88"/>
      <c r="GZ37" s="88"/>
      <c r="HA37" s="88"/>
      <c r="HB37" s="88"/>
      <c r="HC37" s="88"/>
      <c r="HD37" s="88"/>
      <c r="HE37" s="88"/>
      <c r="HF37" s="88"/>
      <c r="HG37" s="88"/>
      <c r="HH37" s="88"/>
      <c r="HI37" s="88"/>
      <c r="HJ37" s="88"/>
      <c r="HK37" s="88"/>
      <c r="HL37" s="88"/>
      <c r="HM37" s="88"/>
      <c r="HN37" s="88"/>
      <c r="HO37" s="88"/>
      <c r="HP37" s="88"/>
      <c r="HQ37" s="88"/>
      <c r="HR37" s="88"/>
      <c r="HS37" s="88"/>
      <c r="HT37" s="88"/>
      <c r="HU37" s="88"/>
      <c r="HV37" s="88"/>
      <c r="HW37" s="88"/>
      <c r="HX37" s="88"/>
      <c r="HY37" s="88"/>
      <c r="HZ37" s="88"/>
      <c r="IA37" s="88"/>
      <c r="IB37" s="88"/>
      <c r="IC37" s="88"/>
      <c r="ID37" s="88"/>
      <c r="IE37" s="88"/>
      <c r="IF37" s="88"/>
      <c r="IG37" s="88"/>
      <c r="IH37" s="88"/>
      <c r="II37" s="88"/>
      <c r="IJ37" s="88"/>
      <c r="IK37" s="88"/>
      <c r="IL37" s="88"/>
      <c r="IM37" s="88"/>
      <c r="IN37" s="88"/>
      <c r="IO37" s="88"/>
      <c r="IP37" s="88"/>
      <c r="IQ37" s="88"/>
      <c r="IR37" s="88"/>
      <c r="IS37" s="88"/>
      <c r="IT37" s="88"/>
      <c r="IU37" s="88"/>
      <c r="IV37" s="88"/>
      <c r="IW37" s="88"/>
    </row>
    <row r="38" customFormat="false" ht="16.5" hidden="false" customHeight="false" outlineLevel="0" collapsed="false">
      <c r="A38" s="89" t="s">
        <v>54</v>
      </c>
      <c r="B38" s="111" t="s">
        <v>28</v>
      </c>
      <c r="C38" s="83" t="s">
        <v>27</v>
      </c>
      <c r="D38" s="116" t="n">
        <v>0</v>
      </c>
      <c r="E38" s="116" t="n">
        <v>-139189</v>
      </c>
      <c r="F38" s="91" t="n">
        <v>2664137.72</v>
      </c>
      <c r="G38" s="91" t="n">
        <v>-3441719.2</v>
      </c>
      <c r="H38" s="116" t="n">
        <v>-777581.48</v>
      </c>
      <c r="I38" s="91" t="n">
        <v>1722000</v>
      </c>
      <c r="J38" s="117" t="n">
        <v>0</v>
      </c>
      <c r="K38" s="116" t="n">
        <v>1722000</v>
      </c>
      <c r="L38" s="92" t="n">
        <f aca="false">+K38+H38</f>
        <v>944418.52</v>
      </c>
      <c r="M38" s="91" t="n">
        <v>-3205556</v>
      </c>
      <c r="N38" s="40" t="n">
        <v>0</v>
      </c>
      <c r="O38" s="40" t="n">
        <v>0</v>
      </c>
      <c r="P38" s="39" t="n">
        <f aca="false">SUM(N38:O38)</f>
        <v>0</v>
      </c>
      <c r="Q38" s="37" t="n">
        <f aca="false">+L38+E38</f>
        <v>805229.52</v>
      </c>
      <c r="R38" s="94" t="n">
        <v>0</v>
      </c>
      <c r="S38" s="94"/>
      <c r="T38" s="95"/>
      <c r="U38" s="87"/>
      <c r="V38" s="87"/>
      <c r="W38" s="88"/>
      <c r="X38" s="88"/>
      <c r="Y38" s="88"/>
      <c r="Z38" s="88"/>
      <c r="AA38" s="88"/>
      <c r="AB38" s="88"/>
      <c r="AC38" s="88"/>
      <c r="AD38" s="88"/>
      <c r="AE38" s="88"/>
      <c r="AF38" s="88"/>
      <c r="AG38" s="88"/>
      <c r="AH38" s="88"/>
      <c r="AI38" s="88"/>
      <c r="AJ38" s="88"/>
      <c r="AK38" s="88"/>
      <c r="AL38" s="88"/>
      <c r="AM38" s="88"/>
      <c r="AN38" s="88"/>
      <c r="AO38" s="88"/>
      <c r="AP38" s="88"/>
      <c r="AQ38" s="88"/>
      <c r="AR38" s="88"/>
      <c r="AS38" s="88"/>
      <c r="AT38" s="88"/>
      <c r="AU38" s="88"/>
      <c r="AV38" s="88"/>
      <c r="AW38" s="88"/>
      <c r="AX38" s="88"/>
      <c r="AY38" s="88"/>
      <c r="AZ38" s="88"/>
      <c r="BA38" s="88"/>
      <c r="BB38" s="88"/>
      <c r="BC38" s="88"/>
      <c r="BD38" s="88"/>
      <c r="BE38" s="88"/>
      <c r="BF38" s="88"/>
      <c r="BG38" s="88"/>
      <c r="BH38" s="88"/>
      <c r="BI38" s="88"/>
      <c r="BJ38" s="88"/>
      <c r="BK38" s="88"/>
      <c r="BL38" s="88"/>
      <c r="BM38" s="88"/>
      <c r="BN38" s="88"/>
      <c r="BO38" s="88"/>
      <c r="BP38" s="88"/>
      <c r="BQ38" s="88"/>
      <c r="BR38" s="88"/>
      <c r="BS38" s="88"/>
      <c r="BT38" s="88"/>
      <c r="BU38" s="88"/>
      <c r="BV38" s="88"/>
      <c r="BW38" s="88"/>
      <c r="BX38" s="88"/>
      <c r="BY38" s="88"/>
      <c r="BZ38" s="88"/>
      <c r="CA38" s="88"/>
      <c r="CB38" s="88"/>
      <c r="CC38" s="88"/>
      <c r="CD38" s="88"/>
      <c r="CE38" s="88"/>
      <c r="CF38" s="88"/>
      <c r="CG38" s="88"/>
      <c r="CH38" s="88"/>
      <c r="CI38" s="88"/>
      <c r="CJ38" s="88"/>
      <c r="CK38" s="88"/>
      <c r="CL38" s="88"/>
      <c r="CM38" s="88"/>
      <c r="CN38" s="88"/>
      <c r="CO38" s="88"/>
      <c r="CP38" s="88"/>
      <c r="CQ38" s="88"/>
      <c r="CR38" s="88"/>
      <c r="CS38" s="88"/>
      <c r="CT38" s="88"/>
      <c r="CU38" s="88"/>
      <c r="CV38" s="88"/>
      <c r="CW38" s="88"/>
      <c r="CX38" s="88"/>
      <c r="CY38" s="88"/>
      <c r="CZ38" s="88"/>
      <c r="DA38" s="88"/>
      <c r="DB38" s="88"/>
      <c r="DC38" s="88"/>
      <c r="DD38" s="88"/>
      <c r="DE38" s="88"/>
      <c r="DF38" s="88"/>
      <c r="DG38" s="88"/>
      <c r="DH38" s="88"/>
      <c r="DI38" s="88"/>
      <c r="DJ38" s="88"/>
      <c r="DK38" s="88"/>
      <c r="DL38" s="88"/>
      <c r="DM38" s="88"/>
      <c r="DN38" s="88"/>
      <c r="DO38" s="88"/>
      <c r="DP38" s="88"/>
      <c r="DQ38" s="88"/>
      <c r="DR38" s="88"/>
      <c r="DS38" s="88"/>
      <c r="DT38" s="88"/>
      <c r="DU38" s="88"/>
      <c r="DV38" s="88"/>
      <c r="DW38" s="88"/>
      <c r="DX38" s="88"/>
      <c r="DY38" s="88"/>
      <c r="DZ38" s="88"/>
      <c r="EA38" s="88"/>
      <c r="EB38" s="88"/>
      <c r="EC38" s="88"/>
      <c r="ED38" s="88"/>
      <c r="EE38" s="88"/>
      <c r="EF38" s="88"/>
      <c r="EG38" s="88"/>
      <c r="EH38" s="88"/>
      <c r="EI38" s="88"/>
      <c r="EJ38" s="88"/>
      <c r="EK38" s="88"/>
      <c r="EL38" s="88"/>
      <c r="EM38" s="88"/>
      <c r="EN38" s="88"/>
      <c r="EO38" s="88"/>
      <c r="EP38" s="88"/>
      <c r="EQ38" s="88"/>
      <c r="ER38" s="88"/>
      <c r="ES38" s="88"/>
      <c r="ET38" s="88"/>
      <c r="EU38" s="88"/>
      <c r="EV38" s="88"/>
      <c r="EW38" s="88"/>
      <c r="EX38" s="88"/>
      <c r="EY38" s="88"/>
      <c r="EZ38" s="88"/>
      <c r="FA38" s="88"/>
      <c r="FB38" s="88"/>
      <c r="FC38" s="88"/>
      <c r="FD38" s="88"/>
      <c r="FE38" s="88"/>
      <c r="FF38" s="88"/>
      <c r="FG38" s="88"/>
      <c r="FH38" s="88"/>
      <c r="FI38" s="88"/>
      <c r="FJ38" s="88"/>
      <c r="FK38" s="88"/>
      <c r="FL38" s="88"/>
      <c r="FM38" s="88"/>
      <c r="FN38" s="88"/>
      <c r="FO38" s="88"/>
      <c r="FP38" s="88"/>
      <c r="FQ38" s="88"/>
      <c r="FR38" s="88"/>
      <c r="FS38" s="88"/>
      <c r="FT38" s="88"/>
      <c r="FU38" s="88"/>
      <c r="FV38" s="88"/>
      <c r="FW38" s="88"/>
      <c r="FX38" s="88"/>
      <c r="FY38" s="88"/>
      <c r="FZ38" s="88"/>
      <c r="GA38" s="88"/>
      <c r="GB38" s="88"/>
      <c r="GC38" s="88"/>
      <c r="GD38" s="88"/>
      <c r="GE38" s="88"/>
      <c r="GF38" s="88"/>
      <c r="GG38" s="88"/>
      <c r="GH38" s="88"/>
      <c r="GI38" s="88"/>
      <c r="GJ38" s="88"/>
      <c r="GK38" s="88"/>
      <c r="GL38" s="88"/>
      <c r="GM38" s="88"/>
      <c r="GN38" s="88"/>
      <c r="GO38" s="88"/>
      <c r="GP38" s="88"/>
      <c r="GQ38" s="88"/>
      <c r="GR38" s="88"/>
      <c r="GS38" s="88"/>
      <c r="GT38" s="88"/>
      <c r="GU38" s="88"/>
      <c r="GV38" s="88"/>
      <c r="GW38" s="88"/>
      <c r="GX38" s="88"/>
      <c r="GY38" s="88"/>
      <c r="GZ38" s="88"/>
      <c r="HA38" s="88"/>
      <c r="HB38" s="88"/>
      <c r="HC38" s="88"/>
      <c r="HD38" s="88"/>
      <c r="HE38" s="88"/>
      <c r="HF38" s="88"/>
      <c r="HG38" s="88"/>
      <c r="HH38" s="88"/>
      <c r="HI38" s="88"/>
      <c r="HJ38" s="88"/>
      <c r="HK38" s="88"/>
      <c r="HL38" s="88"/>
      <c r="HM38" s="88"/>
      <c r="HN38" s="88"/>
      <c r="HO38" s="88"/>
      <c r="HP38" s="88"/>
      <c r="HQ38" s="88"/>
      <c r="HR38" s="88"/>
      <c r="HS38" s="88"/>
      <c r="HT38" s="88"/>
      <c r="HU38" s="88"/>
      <c r="HV38" s="88"/>
      <c r="HW38" s="88"/>
      <c r="HX38" s="88"/>
      <c r="HY38" s="88"/>
      <c r="HZ38" s="88"/>
      <c r="IA38" s="88"/>
      <c r="IB38" s="88"/>
      <c r="IC38" s="88"/>
      <c r="ID38" s="88"/>
      <c r="IE38" s="88"/>
      <c r="IF38" s="88"/>
      <c r="IG38" s="88"/>
      <c r="IH38" s="88"/>
      <c r="II38" s="88"/>
      <c r="IJ38" s="88"/>
      <c r="IK38" s="88"/>
      <c r="IL38" s="88"/>
      <c r="IM38" s="88"/>
      <c r="IN38" s="88"/>
      <c r="IO38" s="88"/>
      <c r="IP38" s="88"/>
      <c r="IQ38" s="88"/>
      <c r="IR38" s="88"/>
      <c r="IS38" s="88"/>
      <c r="IT38" s="88"/>
      <c r="IU38" s="88"/>
      <c r="IV38" s="88"/>
      <c r="IW38" s="88"/>
    </row>
    <row r="39" customFormat="false" ht="17.25" hidden="false" customHeight="false" outlineLevel="0" collapsed="false">
      <c r="A39" s="109" t="s">
        <v>56</v>
      </c>
      <c r="B39" s="104"/>
      <c r="C39" s="104"/>
      <c r="D39" s="104"/>
      <c r="E39" s="104"/>
      <c r="F39" s="66"/>
      <c r="G39" s="66"/>
      <c r="H39" s="66"/>
      <c r="I39" s="105"/>
      <c r="J39" s="105"/>
      <c r="K39" s="66"/>
      <c r="L39" s="105"/>
      <c r="M39" s="68"/>
      <c r="N39" s="57"/>
      <c r="O39" s="57"/>
      <c r="P39" s="57"/>
      <c r="Q39" s="105"/>
      <c r="R39" s="106"/>
      <c r="S39" s="107" t="n">
        <f aca="false">IF(SUM(Q35:Q38)&gt;-SUM(R35:R38),SUM(Q35:Q38),0)</f>
        <v>0</v>
      </c>
      <c r="T39" s="108"/>
      <c r="U39" s="80"/>
      <c r="V39" s="80"/>
    </row>
    <row r="40" customFormat="false" ht="15.75" hidden="false" customHeight="false" outlineLevel="0" collapsed="false">
      <c r="A40" s="109"/>
      <c r="B40" s="104"/>
      <c r="C40" s="104"/>
      <c r="D40" s="66"/>
      <c r="E40" s="105"/>
      <c r="F40" s="66"/>
      <c r="G40" s="66"/>
      <c r="H40" s="66"/>
      <c r="I40" s="105"/>
      <c r="J40" s="105"/>
      <c r="K40" s="66"/>
      <c r="L40" s="105"/>
      <c r="M40" s="68"/>
      <c r="N40" s="57"/>
      <c r="O40" s="57"/>
      <c r="P40" s="57"/>
      <c r="Q40" s="105"/>
      <c r="R40" s="106"/>
      <c r="S40" s="106"/>
      <c r="T40" s="108"/>
      <c r="U40" s="80"/>
      <c r="V40" s="80"/>
    </row>
    <row r="41" customFormat="false" ht="15.75" hidden="false" customHeight="false" outlineLevel="0" collapsed="false">
      <c r="A41" s="89" t="s">
        <v>57</v>
      </c>
      <c r="B41" s="90" t="s">
        <v>26</v>
      </c>
      <c r="C41" s="83" t="s">
        <v>27</v>
      </c>
      <c r="D41" s="91" t="n">
        <v>0</v>
      </c>
      <c r="E41" s="91" t="n">
        <v>0</v>
      </c>
      <c r="F41" s="91" t="n">
        <v>0</v>
      </c>
      <c r="G41" s="91" t="n">
        <v>0</v>
      </c>
      <c r="H41" s="116" t="n">
        <v>0</v>
      </c>
      <c r="I41" s="91"/>
      <c r="J41" s="91"/>
      <c r="K41" s="116" t="n">
        <v>0</v>
      </c>
      <c r="L41" s="92" t="n">
        <f aca="false">+K41+H41</f>
        <v>0</v>
      </c>
      <c r="M41" s="91" t="n">
        <v>-2501719</v>
      </c>
      <c r="N41" s="40" t="n">
        <v>0</v>
      </c>
      <c r="O41" s="39" t="n">
        <v>0</v>
      </c>
      <c r="P41" s="39" t="n">
        <f aca="false">SUM(N41:O41)</f>
        <v>0</v>
      </c>
      <c r="Q41" s="37" t="n">
        <f aca="false">+D41</f>
        <v>0</v>
      </c>
      <c r="R41" s="94" t="n">
        <f aca="false">+L41+E41</f>
        <v>0</v>
      </c>
      <c r="S41" s="94"/>
      <c r="T41" s="95"/>
      <c r="U41" s="87"/>
      <c r="V41" s="87"/>
      <c r="W41" s="88"/>
      <c r="X41" s="88"/>
      <c r="Y41" s="88"/>
      <c r="Z41" s="88"/>
      <c r="AA41" s="88"/>
      <c r="AB41" s="88"/>
      <c r="AC41" s="88"/>
      <c r="AD41" s="88"/>
      <c r="AE41" s="88"/>
      <c r="AF41" s="88"/>
      <c r="AG41" s="88"/>
      <c r="AH41" s="88"/>
      <c r="AI41" s="88"/>
      <c r="AJ41" s="88"/>
      <c r="AK41" s="88"/>
      <c r="AL41" s="88"/>
      <c r="AM41" s="88"/>
      <c r="AN41" s="88"/>
      <c r="AO41" s="88"/>
      <c r="AP41" s="88"/>
      <c r="AQ41" s="88"/>
      <c r="AR41" s="88"/>
      <c r="AS41" s="88"/>
      <c r="AT41" s="88"/>
      <c r="AU41" s="88"/>
      <c r="AV41" s="88"/>
      <c r="AW41" s="88"/>
      <c r="AX41" s="88"/>
      <c r="AY41" s="88"/>
      <c r="AZ41" s="88"/>
      <c r="BA41" s="88"/>
      <c r="BB41" s="88"/>
      <c r="BC41" s="88"/>
      <c r="BD41" s="88"/>
      <c r="BE41" s="88"/>
      <c r="BF41" s="88"/>
      <c r="BG41" s="88"/>
      <c r="BH41" s="88"/>
      <c r="BI41" s="88"/>
      <c r="BJ41" s="88"/>
      <c r="BK41" s="88"/>
      <c r="BL41" s="88"/>
      <c r="BM41" s="88"/>
      <c r="BN41" s="88"/>
      <c r="BO41" s="88"/>
      <c r="BP41" s="88"/>
      <c r="BQ41" s="88"/>
      <c r="BR41" s="88"/>
      <c r="BS41" s="88"/>
      <c r="BT41" s="88"/>
      <c r="BU41" s="88"/>
      <c r="BV41" s="88"/>
      <c r="BW41" s="88"/>
      <c r="BX41" s="88"/>
      <c r="BY41" s="88"/>
      <c r="BZ41" s="88"/>
      <c r="CA41" s="88"/>
      <c r="CB41" s="88"/>
      <c r="CC41" s="88"/>
      <c r="CD41" s="88"/>
      <c r="CE41" s="88"/>
      <c r="CF41" s="88"/>
      <c r="CG41" s="88"/>
      <c r="CH41" s="88"/>
      <c r="CI41" s="88"/>
      <c r="CJ41" s="88"/>
      <c r="CK41" s="88"/>
      <c r="CL41" s="88"/>
      <c r="CM41" s="88"/>
      <c r="CN41" s="88"/>
      <c r="CO41" s="88"/>
      <c r="CP41" s="88"/>
      <c r="CQ41" s="88"/>
      <c r="CR41" s="88"/>
      <c r="CS41" s="88"/>
      <c r="CT41" s="88"/>
      <c r="CU41" s="88"/>
      <c r="CV41" s="88"/>
      <c r="CW41" s="88"/>
      <c r="CX41" s="88"/>
      <c r="CY41" s="88"/>
      <c r="CZ41" s="88"/>
      <c r="DA41" s="88"/>
      <c r="DB41" s="88"/>
      <c r="DC41" s="88"/>
      <c r="DD41" s="88"/>
      <c r="DE41" s="88"/>
      <c r="DF41" s="88"/>
      <c r="DG41" s="88"/>
      <c r="DH41" s="88"/>
      <c r="DI41" s="88"/>
      <c r="DJ41" s="88"/>
      <c r="DK41" s="88"/>
      <c r="DL41" s="88"/>
      <c r="DM41" s="88"/>
      <c r="DN41" s="88"/>
      <c r="DO41" s="88"/>
      <c r="DP41" s="88"/>
      <c r="DQ41" s="88"/>
      <c r="DR41" s="88"/>
      <c r="DS41" s="88"/>
      <c r="DT41" s="88"/>
      <c r="DU41" s="88"/>
      <c r="DV41" s="88"/>
      <c r="DW41" s="88"/>
      <c r="DX41" s="88"/>
      <c r="DY41" s="88"/>
      <c r="DZ41" s="88"/>
      <c r="EA41" s="88"/>
      <c r="EB41" s="88"/>
      <c r="EC41" s="88"/>
      <c r="ED41" s="88"/>
      <c r="EE41" s="88"/>
      <c r="EF41" s="88"/>
      <c r="EG41" s="88"/>
      <c r="EH41" s="88"/>
      <c r="EI41" s="88"/>
      <c r="EJ41" s="88"/>
      <c r="EK41" s="88"/>
      <c r="EL41" s="88"/>
      <c r="EM41" s="88"/>
      <c r="EN41" s="88"/>
      <c r="EO41" s="88"/>
      <c r="EP41" s="88"/>
      <c r="EQ41" s="88"/>
      <c r="ER41" s="88"/>
      <c r="ES41" s="88"/>
      <c r="ET41" s="88"/>
      <c r="EU41" s="88"/>
      <c r="EV41" s="88"/>
      <c r="EW41" s="88"/>
      <c r="EX41" s="88"/>
      <c r="EY41" s="88"/>
      <c r="EZ41" s="88"/>
      <c r="FA41" s="88"/>
      <c r="FB41" s="88"/>
      <c r="FC41" s="88"/>
      <c r="FD41" s="88"/>
      <c r="FE41" s="88"/>
      <c r="FF41" s="88"/>
      <c r="FG41" s="88"/>
      <c r="FH41" s="88"/>
      <c r="FI41" s="88"/>
      <c r="FJ41" s="88"/>
      <c r="FK41" s="88"/>
      <c r="FL41" s="88"/>
      <c r="FM41" s="88"/>
      <c r="FN41" s="88"/>
      <c r="FO41" s="88"/>
      <c r="FP41" s="88"/>
      <c r="FQ41" s="88"/>
      <c r="FR41" s="88"/>
      <c r="FS41" s="88"/>
      <c r="FT41" s="88"/>
      <c r="FU41" s="88"/>
      <c r="FV41" s="88"/>
      <c r="FW41" s="88"/>
      <c r="FX41" s="88"/>
      <c r="FY41" s="88"/>
      <c r="FZ41" s="88"/>
      <c r="GA41" s="88"/>
      <c r="GB41" s="88"/>
      <c r="GC41" s="88"/>
      <c r="GD41" s="88"/>
      <c r="GE41" s="88"/>
      <c r="GF41" s="88"/>
      <c r="GG41" s="88"/>
      <c r="GH41" s="88"/>
      <c r="GI41" s="88"/>
      <c r="GJ41" s="88"/>
      <c r="GK41" s="88"/>
      <c r="GL41" s="88"/>
      <c r="GM41" s="88"/>
      <c r="GN41" s="88"/>
      <c r="GO41" s="88"/>
      <c r="GP41" s="88"/>
      <c r="GQ41" s="88"/>
      <c r="GR41" s="88"/>
      <c r="GS41" s="88"/>
      <c r="GT41" s="88"/>
      <c r="GU41" s="88"/>
      <c r="GV41" s="88"/>
      <c r="GW41" s="88"/>
      <c r="GX41" s="88"/>
      <c r="GY41" s="88"/>
      <c r="GZ41" s="88"/>
      <c r="HA41" s="88"/>
      <c r="HB41" s="88"/>
      <c r="HC41" s="88"/>
      <c r="HD41" s="88"/>
      <c r="HE41" s="88"/>
      <c r="HF41" s="88"/>
      <c r="HG41" s="88"/>
      <c r="HH41" s="88"/>
      <c r="HI41" s="88"/>
      <c r="HJ41" s="88"/>
      <c r="HK41" s="88"/>
      <c r="HL41" s="88"/>
      <c r="HM41" s="88"/>
      <c r="HN41" s="88"/>
      <c r="HO41" s="88"/>
      <c r="HP41" s="88"/>
      <c r="HQ41" s="88"/>
      <c r="HR41" s="88"/>
      <c r="HS41" s="88"/>
      <c r="HT41" s="88"/>
      <c r="HU41" s="88"/>
      <c r="HV41" s="88"/>
      <c r="HW41" s="88"/>
      <c r="HX41" s="88"/>
      <c r="HY41" s="88"/>
      <c r="HZ41" s="88"/>
      <c r="IA41" s="88"/>
      <c r="IB41" s="88"/>
      <c r="IC41" s="88"/>
      <c r="ID41" s="88"/>
      <c r="IE41" s="88"/>
      <c r="IF41" s="88"/>
      <c r="IG41" s="88"/>
      <c r="IH41" s="88"/>
      <c r="II41" s="88"/>
      <c r="IJ41" s="88"/>
      <c r="IK41" s="88"/>
      <c r="IL41" s="88"/>
      <c r="IM41" s="88"/>
      <c r="IN41" s="88"/>
      <c r="IO41" s="88"/>
      <c r="IP41" s="88"/>
      <c r="IQ41" s="88"/>
      <c r="IR41" s="88"/>
      <c r="IS41" s="88"/>
      <c r="IT41" s="88"/>
      <c r="IU41" s="88"/>
      <c r="IV41" s="88"/>
      <c r="IW41" s="88"/>
    </row>
    <row r="42" customFormat="false" ht="15.75" hidden="false" customHeight="false" outlineLevel="0" collapsed="false">
      <c r="A42" s="89" t="s">
        <v>57</v>
      </c>
      <c r="B42" s="90" t="s">
        <v>26</v>
      </c>
      <c r="C42" s="83" t="s">
        <v>27</v>
      </c>
      <c r="D42" s="91" t="n">
        <v>0</v>
      </c>
      <c r="E42" s="91" t="n">
        <v>44429</v>
      </c>
      <c r="F42" s="91" t="n">
        <v>0</v>
      </c>
      <c r="G42" s="91" t="n">
        <v>0</v>
      </c>
      <c r="H42" s="116" t="n">
        <v>0</v>
      </c>
      <c r="I42" s="91"/>
      <c r="J42" s="91" t="n">
        <v>-1653965</v>
      </c>
      <c r="K42" s="116" t="n">
        <v>-1653965</v>
      </c>
      <c r="L42" s="92" t="n">
        <f aca="false">+K42+H42</f>
        <v>-1653965</v>
      </c>
      <c r="M42" s="91" t="n">
        <v>-2501719</v>
      </c>
      <c r="N42" s="40" t="n">
        <v>0</v>
      </c>
      <c r="O42" s="39" t="n">
        <v>0</v>
      </c>
      <c r="P42" s="39" t="n">
        <f aca="false">SUM(N42:O42)</f>
        <v>0</v>
      </c>
      <c r="Q42" s="91" t="n">
        <v>0</v>
      </c>
      <c r="R42" s="94" t="n">
        <f aca="false">+L42+E42</f>
        <v>-1609536</v>
      </c>
      <c r="S42" s="94"/>
      <c r="T42" s="95"/>
      <c r="U42" s="87"/>
      <c r="V42" s="87"/>
      <c r="W42" s="88"/>
      <c r="X42" s="88"/>
      <c r="Y42" s="88"/>
      <c r="Z42" s="88"/>
      <c r="AA42" s="88"/>
      <c r="AB42" s="88"/>
      <c r="AC42" s="88"/>
      <c r="AD42" s="88"/>
      <c r="AE42" s="88"/>
      <c r="AF42" s="88"/>
      <c r="AG42" s="88"/>
      <c r="AH42" s="88"/>
      <c r="AI42" s="88"/>
      <c r="AJ42" s="88"/>
      <c r="AK42" s="88"/>
      <c r="AL42" s="88"/>
      <c r="AM42" s="88"/>
      <c r="AN42" s="88"/>
      <c r="AO42" s="88"/>
      <c r="AP42" s="88"/>
      <c r="AQ42" s="88"/>
      <c r="AR42" s="88"/>
      <c r="AS42" s="88"/>
      <c r="AT42" s="88"/>
      <c r="AU42" s="88"/>
      <c r="AV42" s="88"/>
      <c r="AW42" s="88"/>
      <c r="AX42" s="88"/>
      <c r="AY42" s="88"/>
      <c r="AZ42" s="88"/>
      <c r="BA42" s="88"/>
      <c r="BB42" s="88"/>
      <c r="BC42" s="88"/>
      <c r="BD42" s="88"/>
      <c r="BE42" s="88"/>
      <c r="BF42" s="88"/>
      <c r="BG42" s="88"/>
      <c r="BH42" s="88"/>
      <c r="BI42" s="88"/>
      <c r="BJ42" s="88"/>
      <c r="BK42" s="88"/>
      <c r="BL42" s="88"/>
      <c r="BM42" s="88"/>
      <c r="BN42" s="88"/>
      <c r="BO42" s="88"/>
      <c r="BP42" s="88"/>
      <c r="BQ42" s="88"/>
      <c r="BR42" s="88"/>
      <c r="BS42" s="88"/>
      <c r="BT42" s="88"/>
      <c r="BU42" s="88"/>
      <c r="BV42" s="88"/>
      <c r="BW42" s="88"/>
      <c r="BX42" s="88"/>
      <c r="BY42" s="88"/>
      <c r="BZ42" s="88"/>
      <c r="CA42" s="88"/>
      <c r="CB42" s="88"/>
      <c r="CC42" s="88"/>
      <c r="CD42" s="88"/>
      <c r="CE42" s="88"/>
      <c r="CF42" s="88"/>
      <c r="CG42" s="88"/>
      <c r="CH42" s="88"/>
      <c r="CI42" s="88"/>
      <c r="CJ42" s="88"/>
      <c r="CK42" s="88"/>
      <c r="CL42" s="88"/>
      <c r="CM42" s="88"/>
      <c r="CN42" s="88"/>
      <c r="CO42" s="88"/>
      <c r="CP42" s="88"/>
      <c r="CQ42" s="88"/>
      <c r="CR42" s="88"/>
      <c r="CS42" s="88"/>
      <c r="CT42" s="88"/>
      <c r="CU42" s="88"/>
      <c r="CV42" s="88"/>
      <c r="CW42" s="88"/>
      <c r="CX42" s="88"/>
      <c r="CY42" s="88"/>
      <c r="CZ42" s="88"/>
      <c r="DA42" s="88"/>
      <c r="DB42" s="88"/>
      <c r="DC42" s="88"/>
      <c r="DD42" s="88"/>
      <c r="DE42" s="88"/>
      <c r="DF42" s="88"/>
      <c r="DG42" s="88"/>
      <c r="DH42" s="88"/>
      <c r="DI42" s="88"/>
      <c r="DJ42" s="88"/>
      <c r="DK42" s="88"/>
      <c r="DL42" s="88"/>
      <c r="DM42" s="88"/>
      <c r="DN42" s="88"/>
      <c r="DO42" s="88"/>
      <c r="DP42" s="88"/>
      <c r="DQ42" s="88"/>
      <c r="DR42" s="88"/>
      <c r="DS42" s="88"/>
      <c r="DT42" s="88"/>
      <c r="DU42" s="88"/>
      <c r="DV42" s="88"/>
      <c r="DW42" s="88"/>
      <c r="DX42" s="88"/>
      <c r="DY42" s="88"/>
      <c r="DZ42" s="88"/>
      <c r="EA42" s="88"/>
      <c r="EB42" s="88"/>
      <c r="EC42" s="88"/>
      <c r="ED42" s="88"/>
      <c r="EE42" s="88"/>
      <c r="EF42" s="88"/>
      <c r="EG42" s="88"/>
      <c r="EH42" s="88"/>
      <c r="EI42" s="88"/>
      <c r="EJ42" s="88"/>
      <c r="EK42" s="88"/>
      <c r="EL42" s="88"/>
      <c r="EM42" s="88"/>
      <c r="EN42" s="88"/>
      <c r="EO42" s="88"/>
      <c r="EP42" s="88"/>
      <c r="EQ42" s="88"/>
      <c r="ER42" s="88"/>
      <c r="ES42" s="88"/>
      <c r="ET42" s="88"/>
      <c r="EU42" s="88"/>
      <c r="EV42" s="88"/>
      <c r="EW42" s="88"/>
      <c r="EX42" s="88"/>
      <c r="EY42" s="88"/>
      <c r="EZ42" s="88"/>
      <c r="FA42" s="88"/>
      <c r="FB42" s="88"/>
      <c r="FC42" s="88"/>
      <c r="FD42" s="88"/>
      <c r="FE42" s="88"/>
      <c r="FF42" s="88"/>
      <c r="FG42" s="88"/>
      <c r="FH42" s="88"/>
      <c r="FI42" s="88"/>
      <c r="FJ42" s="88"/>
      <c r="FK42" s="88"/>
      <c r="FL42" s="88"/>
      <c r="FM42" s="88"/>
      <c r="FN42" s="88"/>
      <c r="FO42" s="88"/>
      <c r="FP42" s="88"/>
      <c r="FQ42" s="88"/>
      <c r="FR42" s="88"/>
      <c r="FS42" s="88"/>
      <c r="FT42" s="88"/>
      <c r="FU42" s="88"/>
      <c r="FV42" s="88"/>
      <c r="FW42" s="88"/>
      <c r="FX42" s="88"/>
      <c r="FY42" s="88"/>
      <c r="FZ42" s="88"/>
      <c r="GA42" s="88"/>
      <c r="GB42" s="88"/>
      <c r="GC42" s="88"/>
      <c r="GD42" s="88"/>
      <c r="GE42" s="88"/>
      <c r="GF42" s="88"/>
      <c r="GG42" s="88"/>
      <c r="GH42" s="88"/>
      <c r="GI42" s="88"/>
      <c r="GJ42" s="88"/>
      <c r="GK42" s="88"/>
      <c r="GL42" s="88"/>
      <c r="GM42" s="88"/>
      <c r="GN42" s="88"/>
      <c r="GO42" s="88"/>
      <c r="GP42" s="88"/>
      <c r="GQ42" s="88"/>
      <c r="GR42" s="88"/>
      <c r="GS42" s="88"/>
      <c r="GT42" s="88"/>
      <c r="GU42" s="88"/>
      <c r="GV42" s="88"/>
      <c r="GW42" s="88"/>
      <c r="GX42" s="88"/>
      <c r="GY42" s="88"/>
      <c r="GZ42" s="88"/>
      <c r="HA42" s="88"/>
      <c r="HB42" s="88"/>
      <c r="HC42" s="88"/>
      <c r="HD42" s="88"/>
      <c r="HE42" s="88"/>
      <c r="HF42" s="88"/>
      <c r="HG42" s="88"/>
      <c r="HH42" s="88"/>
      <c r="HI42" s="88"/>
      <c r="HJ42" s="88"/>
      <c r="HK42" s="88"/>
      <c r="HL42" s="88"/>
      <c r="HM42" s="88"/>
      <c r="HN42" s="88"/>
      <c r="HO42" s="88"/>
      <c r="HP42" s="88"/>
      <c r="HQ42" s="88"/>
      <c r="HR42" s="88"/>
      <c r="HS42" s="88"/>
      <c r="HT42" s="88"/>
      <c r="HU42" s="88"/>
      <c r="HV42" s="88"/>
      <c r="HW42" s="88"/>
      <c r="HX42" s="88"/>
      <c r="HY42" s="88"/>
      <c r="HZ42" s="88"/>
      <c r="IA42" s="88"/>
      <c r="IB42" s="88"/>
      <c r="IC42" s="88"/>
      <c r="ID42" s="88"/>
      <c r="IE42" s="88"/>
      <c r="IF42" s="88"/>
      <c r="IG42" s="88"/>
      <c r="IH42" s="88"/>
      <c r="II42" s="88"/>
      <c r="IJ42" s="88"/>
      <c r="IK42" s="88"/>
      <c r="IL42" s="88"/>
      <c r="IM42" s="88"/>
      <c r="IN42" s="88"/>
      <c r="IO42" s="88"/>
      <c r="IP42" s="88"/>
      <c r="IQ42" s="88"/>
      <c r="IR42" s="88"/>
      <c r="IS42" s="88"/>
      <c r="IT42" s="88"/>
      <c r="IU42" s="88"/>
      <c r="IV42" s="88"/>
      <c r="IW42" s="88"/>
    </row>
    <row r="43" customFormat="false" ht="15.75" hidden="false" customHeight="false" outlineLevel="0" collapsed="false">
      <c r="A43" s="89" t="s">
        <v>57</v>
      </c>
      <c r="B43" s="90" t="s">
        <v>28</v>
      </c>
      <c r="C43" s="83" t="s">
        <v>27</v>
      </c>
      <c r="D43" s="91" t="n">
        <v>238774116</v>
      </c>
      <c r="E43" s="92" t="n">
        <v>0</v>
      </c>
      <c r="F43" s="92" t="n">
        <v>0</v>
      </c>
      <c r="G43" s="92" t="n">
        <v>0</v>
      </c>
      <c r="H43" s="116" t="n">
        <v>0</v>
      </c>
      <c r="I43" s="92"/>
      <c r="J43" s="92"/>
      <c r="K43" s="116" t="n">
        <v>0</v>
      </c>
      <c r="L43" s="92" t="n">
        <f aca="false">+K43+H43</f>
        <v>0</v>
      </c>
      <c r="M43" s="92" t="n">
        <v>-22486468</v>
      </c>
      <c r="N43" s="40" t="n">
        <v>0</v>
      </c>
      <c r="O43" s="40" t="n">
        <v>0</v>
      </c>
      <c r="P43" s="39" t="n">
        <f aca="false">SUM(N43:O43)</f>
        <v>0</v>
      </c>
      <c r="Q43" s="38" t="n">
        <f aca="false">+L43+E43+D43</f>
        <v>238774116</v>
      </c>
      <c r="R43" s="94" t="n">
        <v>0</v>
      </c>
      <c r="S43" s="94"/>
      <c r="T43" s="95"/>
      <c r="U43" s="87"/>
      <c r="V43" s="87"/>
      <c r="W43" s="88"/>
      <c r="X43" s="88"/>
      <c r="Y43" s="88"/>
      <c r="Z43" s="88"/>
      <c r="AA43" s="88"/>
      <c r="AB43" s="88"/>
      <c r="AC43" s="88"/>
      <c r="AD43" s="88"/>
      <c r="AE43" s="88"/>
      <c r="AF43" s="88"/>
      <c r="AG43" s="88"/>
      <c r="AH43" s="88"/>
      <c r="AI43" s="88"/>
      <c r="AJ43" s="88"/>
      <c r="AK43" s="88"/>
      <c r="AL43" s="88"/>
      <c r="AM43" s="88"/>
      <c r="AN43" s="88"/>
      <c r="AO43" s="88"/>
      <c r="AP43" s="88"/>
      <c r="AQ43" s="88"/>
      <c r="AR43" s="88"/>
      <c r="AS43" s="88"/>
      <c r="AT43" s="88"/>
      <c r="AU43" s="88"/>
      <c r="AV43" s="88"/>
      <c r="AW43" s="88"/>
      <c r="AX43" s="88"/>
      <c r="AY43" s="88"/>
      <c r="AZ43" s="88"/>
      <c r="BA43" s="88"/>
      <c r="BB43" s="88"/>
      <c r="BC43" s="88"/>
      <c r="BD43" s="88"/>
      <c r="BE43" s="88"/>
      <c r="BF43" s="88"/>
      <c r="BG43" s="88"/>
      <c r="BH43" s="88"/>
      <c r="BI43" s="88"/>
      <c r="BJ43" s="88"/>
      <c r="BK43" s="88"/>
      <c r="BL43" s="88"/>
      <c r="BM43" s="88"/>
      <c r="BN43" s="88"/>
      <c r="BO43" s="88"/>
      <c r="BP43" s="88"/>
      <c r="BQ43" s="88"/>
      <c r="BR43" s="88"/>
      <c r="BS43" s="88"/>
      <c r="BT43" s="88"/>
      <c r="BU43" s="88"/>
      <c r="BV43" s="88"/>
      <c r="BW43" s="88"/>
      <c r="BX43" s="88"/>
      <c r="BY43" s="88"/>
      <c r="BZ43" s="88"/>
      <c r="CA43" s="88"/>
      <c r="CB43" s="88"/>
      <c r="CC43" s="88"/>
      <c r="CD43" s="88"/>
      <c r="CE43" s="88"/>
      <c r="CF43" s="88"/>
      <c r="CG43" s="88"/>
      <c r="CH43" s="88"/>
      <c r="CI43" s="88"/>
      <c r="CJ43" s="88"/>
      <c r="CK43" s="88"/>
      <c r="CL43" s="88"/>
      <c r="CM43" s="88"/>
      <c r="CN43" s="88"/>
      <c r="CO43" s="88"/>
      <c r="CP43" s="88"/>
      <c r="CQ43" s="88"/>
      <c r="CR43" s="88"/>
      <c r="CS43" s="88"/>
      <c r="CT43" s="88"/>
      <c r="CU43" s="88"/>
      <c r="CV43" s="88"/>
      <c r="CW43" s="88"/>
      <c r="CX43" s="88"/>
      <c r="CY43" s="88"/>
      <c r="CZ43" s="88"/>
      <c r="DA43" s="88"/>
      <c r="DB43" s="88"/>
      <c r="DC43" s="88"/>
      <c r="DD43" s="88"/>
      <c r="DE43" s="88"/>
      <c r="DF43" s="88"/>
      <c r="DG43" s="88"/>
      <c r="DH43" s="88"/>
      <c r="DI43" s="88"/>
      <c r="DJ43" s="88"/>
      <c r="DK43" s="88"/>
      <c r="DL43" s="88"/>
      <c r="DM43" s="88"/>
      <c r="DN43" s="88"/>
      <c r="DO43" s="88"/>
      <c r="DP43" s="88"/>
      <c r="DQ43" s="88"/>
      <c r="DR43" s="88"/>
      <c r="DS43" s="88"/>
      <c r="DT43" s="88"/>
      <c r="DU43" s="88"/>
      <c r="DV43" s="88"/>
      <c r="DW43" s="88"/>
      <c r="DX43" s="88"/>
      <c r="DY43" s="88"/>
      <c r="DZ43" s="88"/>
      <c r="EA43" s="88"/>
      <c r="EB43" s="88"/>
      <c r="EC43" s="88"/>
      <c r="ED43" s="88"/>
      <c r="EE43" s="88"/>
      <c r="EF43" s="88"/>
      <c r="EG43" s="88"/>
      <c r="EH43" s="88"/>
      <c r="EI43" s="88"/>
      <c r="EJ43" s="88"/>
      <c r="EK43" s="88"/>
      <c r="EL43" s="88"/>
      <c r="EM43" s="88"/>
      <c r="EN43" s="88"/>
      <c r="EO43" s="88"/>
      <c r="EP43" s="88"/>
      <c r="EQ43" s="88"/>
      <c r="ER43" s="88"/>
      <c r="ES43" s="88"/>
      <c r="ET43" s="88"/>
      <c r="EU43" s="88"/>
      <c r="EV43" s="88"/>
      <c r="EW43" s="88"/>
      <c r="EX43" s="88"/>
      <c r="EY43" s="88"/>
      <c r="EZ43" s="88"/>
      <c r="FA43" s="88"/>
      <c r="FB43" s="88"/>
      <c r="FC43" s="88"/>
      <c r="FD43" s="88"/>
      <c r="FE43" s="88"/>
      <c r="FF43" s="88"/>
      <c r="FG43" s="88"/>
      <c r="FH43" s="88"/>
      <c r="FI43" s="88"/>
      <c r="FJ43" s="88"/>
      <c r="FK43" s="88"/>
      <c r="FL43" s="88"/>
      <c r="FM43" s="88"/>
      <c r="FN43" s="88"/>
      <c r="FO43" s="88"/>
      <c r="FP43" s="88"/>
      <c r="FQ43" s="88"/>
      <c r="FR43" s="88"/>
      <c r="FS43" s="88"/>
      <c r="FT43" s="88"/>
      <c r="FU43" s="88"/>
      <c r="FV43" s="88"/>
      <c r="FW43" s="88"/>
      <c r="FX43" s="88"/>
      <c r="FY43" s="88"/>
      <c r="FZ43" s="88"/>
      <c r="GA43" s="88"/>
      <c r="GB43" s="88"/>
      <c r="GC43" s="88"/>
      <c r="GD43" s="88"/>
      <c r="GE43" s="88"/>
      <c r="GF43" s="88"/>
      <c r="GG43" s="88"/>
      <c r="GH43" s="88"/>
      <c r="GI43" s="88"/>
      <c r="GJ43" s="88"/>
      <c r="GK43" s="88"/>
      <c r="GL43" s="88"/>
      <c r="GM43" s="88"/>
      <c r="GN43" s="88"/>
      <c r="GO43" s="88"/>
      <c r="GP43" s="88"/>
      <c r="GQ43" s="88"/>
      <c r="GR43" s="88"/>
      <c r="GS43" s="88"/>
      <c r="GT43" s="88"/>
      <c r="GU43" s="88"/>
      <c r="GV43" s="88"/>
      <c r="GW43" s="88"/>
      <c r="GX43" s="88"/>
      <c r="GY43" s="88"/>
      <c r="GZ43" s="88"/>
      <c r="HA43" s="88"/>
      <c r="HB43" s="88"/>
      <c r="HC43" s="88"/>
      <c r="HD43" s="88"/>
      <c r="HE43" s="88"/>
      <c r="HF43" s="88"/>
      <c r="HG43" s="88"/>
      <c r="HH43" s="88"/>
      <c r="HI43" s="88"/>
      <c r="HJ43" s="88"/>
      <c r="HK43" s="88"/>
      <c r="HL43" s="88"/>
      <c r="HM43" s="88"/>
      <c r="HN43" s="88"/>
      <c r="HO43" s="88"/>
      <c r="HP43" s="88"/>
      <c r="HQ43" s="88"/>
      <c r="HR43" s="88"/>
      <c r="HS43" s="88"/>
      <c r="HT43" s="88"/>
      <c r="HU43" s="88"/>
      <c r="HV43" s="88"/>
      <c r="HW43" s="88"/>
      <c r="HX43" s="88"/>
      <c r="HY43" s="88"/>
      <c r="HZ43" s="88"/>
      <c r="IA43" s="88"/>
      <c r="IB43" s="88"/>
      <c r="IC43" s="88"/>
      <c r="ID43" s="88"/>
      <c r="IE43" s="88"/>
      <c r="IF43" s="88"/>
      <c r="IG43" s="88"/>
      <c r="IH43" s="88"/>
      <c r="II43" s="88"/>
      <c r="IJ43" s="88"/>
      <c r="IK43" s="88"/>
      <c r="IL43" s="88"/>
      <c r="IM43" s="88"/>
      <c r="IN43" s="88"/>
      <c r="IO43" s="88"/>
      <c r="IP43" s="88"/>
      <c r="IQ43" s="88"/>
      <c r="IR43" s="88"/>
      <c r="IS43" s="88"/>
      <c r="IT43" s="88"/>
      <c r="IU43" s="88"/>
      <c r="IV43" s="88"/>
      <c r="IW43" s="88"/>
    </row>
    <row r="44" customFormat="false" ht="15.75" hidden="false" customHeight="false" outlineLevel="0" collapsed="false">
      <c r="A44" s="137" t="s">
        <v>57</v>
      </c>
      <c r="B44" s="140" t="s">
        <v>28</v>
      </c>
      <c r="C44" s="115" t="s">
        <v>27</v>
      </c>
      <c r="D44" s="117" t="n">
        <v>0</v>
      </c>
      <c r="E44" s="91" t="n">
        <v>-8348883</v>
      </c>
      <c r="F44" s="116" t="n">
        <v>30737131.58</v>
      </c>
      <c r="G44" s="116" t="n">
        <v>-50647866</v>
      </c>
      <c r="H44" s="116" t="n">
        <v>-19910734.42</v>
      </c>
      <c r="I44" s="116" t="n">
        <v>6737711</v>
      </c>
      <c r="J44" s="116" t="n">
        <v>-17420451</v>
      </c>
      <c r="K44" s="116" t="n">
        <v>-10682740</v>
      </c>
      <c r="L44" s="92" t="n">
        <f aca="false">+K44+H44</f>
        <v>-30593474.42</v>
      </c>
      <c r="M44" s="116" t="n">
        <v>-14187360</v>
      </c>
      <c r="N44" s="40" t="n">
        <v>0</v>
      </c>
      <c r="O44" s="40" t="n">
        <v>0</v>
      </c>
      <c r="P44" s="39" t="n">
        <f aca="false">SUM(N44:O44)</f>
        <v>0</v>
      </c>
      <c r="Q44" s="116" t="n">
        <v>0</v>
      </c>
      <c r="R44" s="119" t="n">
        <f aca="false">+L44+E44</f>
        <v>-38942357.42</v>
      </c>
      <c r="S44" s="139"/>
      <c r="T44" s="95"/>
      <c r="U44" s="87"/>
      <c r="V44" s="87"/>
      <c r="W44" s="88"/>
      <c r="X44" s="88"/>
      <c r="Y44" s="88"/>
      <c r="Z44" s="88"/>
      <c r="AA44" s="88"/>
      <c r="AB44" s="88"/>
      <c r="AC44" s="88"/>
      <c r="AD44" s="88"/>
      <c r="AE44" s="88"/>
      <c r="AF44" s="88"/>
      <c r="AG44" s="88"/>
      <c r="AH44" s="88"/>
      <c r="AI44" s="88"/>
      <c r="AJ44" s="88"/>
      <c r="AK44" s="88"/>
      <c r="AL44" s="88"/>
      <c r="AM44" s="88"/>
      <c r="AN44" s="88"/>
      <c r="AO44" s="88"/>
      <c r="AP44" s="88"/>
      <c r="AQ44" s="88"/>
      <c r="AR44" s="88"/>
      <c r="AS44" s="88"/>
      <c r="AT44" s="88"/>
      <c r="AU44" s="88"/>
      <c r="AV44" s="88"/>
      <c r="AW44" s="88"/>
      <c r="AX44" s="88"/>
      <c r="AY44" s="88"/>
      <c r="AZ44" s="88"/>
      <c r="BA44" s="88"/>
      <c r="BB44" s="88"/>
      <c r="BC44" s="88"/>
      <c r="BD44" s="88"/>
      <c r="BE44" s="88"/>
      <c r="BF44" s="88"/>
      <c r="BG44" s="88"/>
      <c r="BH44" s="88"/>
      <c r="BI44" s="88"/>
      <c r="BJ44" s="88"/>
      <c r="BK44" s="88"/>
      <c r="BL44" s="88"/>
      <c r="BM44" s="88"/>
      <c r="BN44" s="88"/>
      <c r="BO44" s="88"/>
      <c r="BP44" s="88"/>
      <c r="BQ44" s="88"/>
      <c r="BR44" s="88"/>
      <c r="BS44" s="88"/>
      <c r="BT44" s="88"/>
      <c r="BU44" s="88"/>
      <c r="BV44" s="88"/>
      <c r="BW44" s="88"/>
      <c r="BX44" s="88"/>
      <c r="BY44" s="88"/>
      <c r="BZ44" s="88"/>
      <c r="CA44" s="88"/>
      <c r="CB44" s="88"/>
      <c r="CC44" s="88"/>
      <c r="CD44" s="88"/>
      <c r="CE44" s="88"/>
      <c r="CF44" s="88"/>
      <c r="CG44" s="88"/>
      <c r="CH44" s="88"/>
      <c r="CI44" s="88"/>
      <c r="CJ44" s="88"/>
      <c r="CK44" s="88"/>
      <c r="CL44" s="88"/>
      <c r="CM44" s="88"/>
      <c r="CN44" s="88"/>
      <c r="CO44" s="88"/>
      <c r="CP44" s="88"/>
      <c r="CQ44" s="88"/>
      <c r="CR44" s="88"/>
      <c r="CS44" s="88"/>
      <c r="CT44" s="88"/>
      <c r="CU44" s="88"/>
      <c r="CV44" s="88"/>
      <c r="CW44" s="88"/>
      <c r="CX44" s="88"/>
      <c r="CY44" s="88"/>
      <c r="CZ44" s="88"/>
      <c r="DA44" s="88"/>
      <c r="DB44" s="88"/>
      <c r="DC44" s="88"/>
      <c r="DD44" s="88"/>
      <c r="DE44" s="88"/>
      <c r="DF44" s="88"/>
      <c r="DG44" s="88"/>
      <c r="DH44" s="88"/>
      <c r="DI44" s="88"/>
      <c r="DJ44" s="88"/>
      <c r="DK44" s="88"/>
      <c r="DL44" s="88"/>
      <c r="DM44" s="88"/>
      <c r="DN44" s="88"/>
      <c r="DO44" s="88"/>
      <c r="DP44" s="88"/>
      <c r="DQ44" s="88"/>
      <c r="DR44" s="88"/>
      <c r="DS44" s="88"/>
      <c r="DT44" s="88"/>
      <c r="DU44" s="88"/>
      <c r="DV44" s="88"/>
      <c r="DW44" s="88"/>
      <c r="DX44" s="88"/>
      <c r="DY44" s="88"/>
      <c r="DZ44" s="88"/>
      <c r="EA44" s="88"/>
      <c r="EB44" s="88"/>
      <c r="EC44" s="88"/>
      <c r="ED44" s="88"/>
      <c r="EE44" s="88"/>
      <c r="EF44" s="88"/>
      <c r="EG44" s="88"/>
      <c r="EH44" s="88"/>
      <c r="EI44" s="88"/>
      <c r="EJ44" s="88"/>
      <c r="EK44" s="88"/>
      <c r="EL44" s="88"/>
      <c r="EM44" s="88"/>
      <c r="EN44" s="88"/>
      <c r="EO44" s="88"/>
      <c r="EP44" s="88"/>
      <c r="EQ44" s="88"/>
      <c r="ER44" s="88"/>
      <c r="ES44" s="88"/>
      <c r="ET44" s="88"/>
      <c r="EU44" s="88"/>
      <c r="EV44" s="88"/>
      <c r="EW44" s="88"/>
      <c r="EX44" s="88"/>
      <c r="EY44" s="88"/>
      <c r="EZ44" s="88"/>
      <c r="FA44" s="88"/>
      <c r="FB44" s="88"/>
      <c r="FC44" s="88"/>
      <c r="FD44" s="88"/>
      <c r="FE44" s="88"/>
      <c r="FF44" s="88"/>
      <c r="FG44" s="88"/>
      <c r="FH44" s="88"/>
      <c r="FI44" s="88"/>
      <c r="FJ44" s="88"/>
      <c r="FK44" s="88"/>
      <c r="FL44" s="88"/>
      <c r="FM44" s="88"/>
      <c r="FN44" s="88"/>
      <c r="FO44" s="88"/>
      <c r="FP44" s="88"/>
      <c r="FQ44" s="88"/>
      <c r="FR44" s="88"/>
      <c r="FS44" s="88"/>
      <c r="FT44" s="88"/>
      <c r="FU44" s="88"/>
      <c r="FV44" s="88"/>
      <c r="FW44" s="88"/>
      <c r="FX44" s="88"/>
      <c r="FY44" s="88"/>
      <c r="FZ44" s="88"/>
      <c r="GA44" s="88"/>
      <c r="GB44" s="88"/>
      <c r="GC44" s="88"/>
      <c r="GD44" s="88"/>
      <c r="GE44" s="88"/>
      <c r="GF44" s="88"/>
      <c r="GG44" s="88"/>
      <c r="GH44" s="88"/>
      <c r="GI44" s="88"/>
      <c r="GJ44" s="88"/>
      <c r="GK44" s="88"/>
      <c r="GL44" s="88"/>
      <c r="GM44" s="88"/>
      <c r="GN44" s="88"/>
      <c r="GO44" s="88"/>
      <c r="GP44" s="88"/>
      <c r="GQ44" s="88"/>
      <c r="GR44" s="88"/>
      <c r="GS44" s="88"/>
      <c r="GT44" s="88"/>
      <c r="GU44" s="88"/>
      <c r="GV44" s="88"/>
      <c r="GW44" s="88"/>
      <c r="GX44" s="88"/>
      <c r="GY44" s="88"/>
      <c r="GZ44" s="88"/>
      <c r="HA44" s="88"/>
      <c r="HB44" s="88"/>
      <c r="HC44" s="88"/>
      <c r="HD44" s="88"/>
      <c r="HE44" s="88"/>
      <c r="HF44" s="88"/>
      <c r="HG44" s="88"/>
      <c r="HH44" s="88"/>
      <c r="HI44" s="88"/>
      <c r="HJ44" s="88"/>
      <c r="HK44" s="88"/>
      <c r="HL44" s="88"/>
      <c r="HM44" s="88"/>
      <c r="HN44" s="88"/>
      <c r="HO44" s="88"/>
      <c r="HP44" s="88"/>
      <c r="HQ44" s="88"/>
      <c r="HR44" s="88"/>
      <c r="HS44" s="88"/>
      <c r="HT44" s="88"/>
      <c r="HU44" s="88"/>
      <c r="HV44" s="88"/>
      <c r="HW44" s="88"/>
      <c r="HX44" s="88"/>
      <c r="HY44" s="88"/>
      <c r="HZ44" s="88"/>
      <c r="IA44" s="88"/>
      <c r="IB44" s="88"/>
      <c r="IC44" s="88"/>
      <c r="ID44" s="88"/>
      <c r="IE44" s="88"/>
      <c r="IF44" s="88"/>
      <c r="IG44" s="88"/>
      <c r="IH44" s="88"/>
      <c r="II44" s="88"/>
      <c r="IJ44" s="88"/>
      <c r="IK44" s="88"/>
      <c r="IL44" s="88"/>
      <c r="IM44" s="88"/>
      <c r="IN44" s="88"/>
      <c r="IO44" s="88"/>
      <c r="IP44" s="88"/>
      <c r="IQ44" s="88"/>
      <c r="IR44" s="88"/>
      <c r="IS44" s="88"/>
      <c r="IT44" s="88"/>
      <c r="IU44" s="88"/>
      <c r="IV44" s="88"/>
      <c r="IW44" s="88"/>
    </row>
    <row r="45" customFormat="false" ht="15.75" hidden="false" customHeight="false" outlineLevel="0" collapsed="false">
      <c r="A45" s="89" t="s">
        <v>57</v>
      </c>
      <c r="B45" s="90" t="s">
        <v>58</v>
      </c>
      <c r="C45" s="83" t="s">
        <v>27</v>
      </c>
      <c r="D45" s="91" t="n">
        <v>0</v>
      </c>
      <c r="E45" s="91" t="n">
        <v>0</v>
      </c>
      <c r="F45" s="91" t="n">
        <v>1055782.56</v>
      </c>
      <c r="G45" s="91" t="n">
        <v>-1001049.5</v>
      </c>
      <c r="H45" s="116" t="n">
        <v>54733.0600000001</v>
      </c>
      <c r="I45" s="91"/>
      <c r="J45" s="91" t="n">
        <v>-190967</v>
      </c>
      <c r="K45" s="116" t="n">
        <v>-190967</v>
      </c>
      <c r="L45" s="92" t="n">
        <f aca="false">+K45+H45</f>
        <v>-136233.94</v>
      </c>
      <c r="M45" s="91" t="n">
        <v>1507632</v>
      </c>
      <c r="N45" s="40" t="n">
        <v>0</v>
      </c>
      <c r="O45" s="40" t="n">
        <v>0</v>
      </c>
      <c r="P45" s="39" t="n">
        <f aca="false">SUM(N45:O45)</f>
        <v>0</v>
      </c>
      <c r="Q45" s="37" t="n">
        <v>0</v>
      </c>
      <c r="R45" s="94" t="n">
        <f aca="false">+L45</f>
        <v>-136233.94</v>
      </c>
      <c r="S45" s="94"/>
      <c r="T45" s="95"/>
      <c r="U45" s="87"/>
      <c r="V45" s="87"/>
      <c r="W45" s="88"/>
      <c r="X45" s="88"/>
      <c r="Y45" s="88"/>
      <c r="Z45" s="88"/>
      <c r="AA45" s="88"/>
      <c r="AB45" s="88"/>
      <c r="AC45" s="88"/>
      <c r="AD45" s="88"/>
      <c r="AE45" s="88"/>
      <c r="AF45" s="88"/>
      <c r="AG45" s="88"/>
      <c r="AH45" s="88"/>
      <c r="AI45" s="88"/>
      <c r="AJ45" s="88"/>
      <c r="AK45" s="88"/>
      <c r="AL45" s="88"/>
      <c r="AM45" s="88"/>
      <c r="AN45" s="88"/>
      <c r="AO45" s="88"/>
      <c r="AP45" s="88"/>
      <c r="AQ45" s="88"/>
      <c r="AR45" s="88"/>
      <c r="AS45" s="88"/>
      <c r="AT45" s="88"/>
      <c r="AU45" s="88"/>
      <c r="AV45" s="88"/>
      <c r="AW45" s="88"/>
      <c r="AX45" s="88"/>
      <c r="AY45" s="88"/>
      <c r="AZ45" s="88"/>
      <c r="BA45" s="88"/>
      <c r="BB45" s="88"/>
      <c r="BC45" s="88"/>
      <c r="BD45" s="88"/>
      <c r="BE45" s="88"/>
      <c r="BF45" s="88"/>
      <c r="BG45" s="88"/>
      <c r="BH45" s="88"/>
      <c r="BI45" s="88"/>
      <c r="BJ45" s="88"/>
      <c r="BK45" s="88"/>
      <c r="BL45" s="88"/>
      <c r="BM45" s="88"/>
      <c r="BN45" s="88"/>
      <c r="BO45" s="88"/>
      <c r="BP45" s="88"/>
      <c r="BQ45" s="88"/>
      <c r="BR45" s="88"/>
      <c r="BS45" s="88"/>
      <c r="BT45" s="88"/>
      <c r="BU45" s="88"/>
      <c r="BV45" s="88"/>
      <c r="BW45" s="88"/>
      <c r="BX45" s="88"/>
      <c r="BY45" s="88"/>
      <c r="BZ45" s="88"/>
      <c r="CA45" s="88"/>
      <c r="CB45" s="88"/>
      <c r="CC45" s="88"/>
      <c r="CD45" s="88"/>
      <c r="CE45" s="88"/>
      <c r="CF45" s="88"/>
      <c r="CG45" s="88"/>
      <c r="CH45" s="88"/>
      <c r="CI45" s="88"/>
      <c r="CJ45" s="88"/>
      <c r="CK45" s="88"/>
      <c r="CL45" s="88"/>
      <c r="CM45" s="88"/>
      <c r="CN45" s="88"/>
      <c r="CO45" s="88"/>
      <c r="CP45" s="88"/>
      <c r="CQ45" s="88"/>
      <c r="CR45" s="88"/>
      <c r="CS45" s="88"/>
      <c r="CT45" s="88"/>
      <c r="CU45" s="88"/>
      <c r="CV45" s="88"/>
      <c r="CW45" s="88"/>
      <c r="CX45" s="88"/>
      <c r="CY45" s="88"/>
      <c r="CZ45" s="88"/>
      <c r="DA45" s="88"/>
      <c r="DB45" s="88"/>
      <c r="DC45" s="88"/>
      <c r="DD45" s="88"/>
      <c r="DE45" s="88"/>
      <c r="DF45" s="88"/>
      <c r="DG45" s="88"/>
      <c r="DH45" s="88"/>
      <c r="DI45" s="88"/>
      <c r="DJ45" s="88"/>
      <c r="DK45" s="88"/>
      <c r="DL45" s="88"/>
      <c r="DM45" s="88"/>
      <c r="DN45" s="88"/>
      <c r="DO45" s="88"/>
      <c r="DP45" s="88"/>
      <c r="DQ45" s="88"/>
      <c r="DR45" s="88"/>
      <c r="DS45" s="88"/>
      <c r="DT45" s="88"/>
      <c r="DU45" s="88"/>
      <c r="DV45" s="88"/>
      <c r="DW45" s="88"/>
      <c r="DX45" s="88"/>
      <c r="DY45" s="88"/>
      <c r="DZ45" s="88"/>
      <c r="EA45" s="88"/>
      <c r="EB45" s="88"/>
      <c r="EC45" s="88"/>
      <c r="ED45" s="88"/>
      <c r="EE45" s="88"/>
      <c r="EF45" s="88"/>
      <c r="EG45" s="88"/>
      <c r="EH45" s="88"/>
      <c r="EI45" s="88"/>
      <c r="EJ45" s="88"/>
      <c r="EK45" s="88"/>
      <c r="EL45" s="88"/>
      <c r="EM45" s="88"/>
      <c r="EN45" s="88"/>
      <c r="EO45" s="88"/>
      <c r="EP45" s="88"/>
      <c r="EQ45" s="88"/>
      <c r="ER45" s="88"/>
      <c r="ES45" s="88"/>
      <c r="ET45" s="88"/>
      <c r="EU45" s="88"/>
      <c r="EV45" s="88"/>
      <c r="EW45" s="88"/>
      <c r="EX45" s="88"/>
      <c r="EY45" s="88"/>
      <c r="EZ45" s="88"/>
      <c r="FA45" s="88"/>
      <c r="FB45" s="88"/>
      <c r="FC45" s="88"/>
      <c r="FD45" s="88"/>
      <c r="FE45" s="88"/>
      <c r="FF45" s="88"/>
      <c r="FG45" s="88"/>
      <c r="FH45" s="88"/>
      <c r="FI45" s="88"/>
      <c r="FJ45" s="88"/>
      <c r="FK45" s="88"/>
      <c r="FL45" s="88"/>
      <c r="FM45" s="88"/>
      <c r="FN45" s="88"/>
      <c r="FO45" s="88"/>
      <c r="FP45" s="88"/>
      <c r="FQ45" s="88"/>
      <c r="FR45" s="88"/>
      <c r="FS45" s="88"/>
      <c r="FT45" s="88"/>
      <c r="FU45" s="88"/>
      <c r="FV45" s="88"/>
      <c r="FW45" s="88"/>
      <c r="FX45" s="88"/>
      <c r="FY45" s="88"/>
      <c r="FZ45" s="88"/>
      <c r="GA45" s="88"/>
      <c r="GB45" s="88"/>
      <c r="GC45" s="88"/>
      <c r="GD45" s="88"/>
      <c r="GE45" s="88"/>
      <c r="GF45" s="88"/>
      <c r="GG45" s="88"/>
      <c r="GH45" s="88"/>
      <c r="GI45" s="88"/>
      <c r="GJ45" s="88"/>
      <c r="GK45" s="88"/>
      <c r="GL45" s="88"/>
      <c r="GM45" s="88"/>
      <c r="GN45" s="88"/>
      <c r="GO45" s="88"/>
      <c r="GP45" s="88"/>
      <c r="GQ45" s="88"/>
      <c r="GR45" s="88"/>
      <c r="GS45" s="88"/>
      <c r="GT45" s="88"/>
      <c r="GU45" s="88"/>
      <c r="GV45" s="88"/>
      <c r="GW45" s="88"/>
      <c r="GX45" s="88"/>
      <c r="GY45" s="88"/>
      <c r="GZ45" s="88"/>
      <c r="HA45" s="88"/>
      <c r="HB45" s="88"/>
      <c r="HC45" s="88"/>
      <c r="HD45" s="88"/>
      <c r="HE45" s="88"/>
      <c r="HF45" s="88"/>
      <c r="HG45" s="88"/>
      <c r="HH45" s="88"/>
      <c r="HI45" s="88"/>
      <c r="HJ45" s="88"/>
      <c r="HK45" s="88"/>
      <c r="HL45" s="88"/>
      <c r="HM45" s="88"/>
      <c r="HN45" s="88"/>
      <c r="HO45" s="88"/>
      <c r="HP45" s="88"/>
      <c r="HQ45" s="88"/>
      <c r="HR45" s="88"/>
      <c r="HS45" s="88"/>
      <c r="HT45" s="88"/>
      <c r="HU45" s="88"/>
      <c r="HV45" s="88"/>
      <c r="HW45" s="88"/>
      <c r="HX45" s="88"/>
      <c r="HY45" s="88"/>
      <c r="HZ45" s="88"/>
      <c r="IA45" s="88"/>
      <c r="IB45" s="88"/>
      <c r="IC45" s="88"/>
      <c r="ID45" s="88"/>
      <c r="IE45" s="88"/>
      <c r="IF45" s="88"/>
      <c r="IG45" s="88"/>
      <c r="IH45" s="88"/>
      <c r="II45" s="88"/>
      <c r="IJ45" s="88"/>
      <c r="IK45" s="88"/>
      <c r="IL45" s="88"/>
      <c r="IM45" s="88"/>
      <c r="IN45" s="88"/>
      <c r="IO45" s="88"/>
      <c r="IP45" s="88"/>
      <c r="IQ45" s="88"/>
      <c r="IR45" s="88"/>
      <c r="IS45" s="88"/>
      <c r="IT45" s="88"/>
      <c r="IU45" s="88"/>
      <c r="IV45" s="88"/>
      <c r="IW45" s="88"/>
    </row>
    <row r="46" customFormat="false" ht="45.75" hidden="false" customHeight="false" outlineLevel="0" collapsed="false">
      <c r="A46" s="141" t="s">
        <v>59</v>
      </c>
      <c r="B46" s="142" t="s">
        <v>60</v>
      </c>
      <c r="C46" s="143" t="s">
        <v>30</v>
      </c>
      <c r="D46" s="39" t="n">
        <v>3806700</v>
      </c>
      <c r="E46" s="39" t="n">
        <v>-3175692</v>
      </c>
      <c r="F46" s="39" t="n">
        <v>-3175692</v>
      </c>
      <c r="G46" s="39" t="n">
        <v>-807032</v>
      </c>
      <c r="H46" s="128" t="n">
        <v>-3982724</v>
      </c>
      <c r="I46" s="39" t="n">
        <v>632225</v>
      </c>
      <c r="J46" s="39"/>
      <c r="K46" s="128" t="n">
        <v>632225</v>
      </c>
      <c r="L46" s="39" t="n">
        <f aca="false">+K46+H46</f>
        <v>-3350499</v>
      </c>
      <c r="M46" s="39"/>
      <c r="N46" s="40" t="n">
        <v>0</v>
      </c>
      <c r="O46" s="40" t="n">
        <v>0</v>
      </c>
      <c r="P46" s="39" t="n">
        <f aca="false">SUM(N46:O46)</f>
        <v>0</v>
      </c>
      <c r="Q46" s="39" t="n">
        <f aca="false">+D46</f>
        <v>3806700</v>
      </c>
      <c r="R46" s="144" t="n">
        <f aca="false">+E46+L46</f>
        <v>-6526191</v>
      </c>
      <c r="S46" s="145" t="s">
        <v>61</v>
      </c>
      <c r="T46" s="101"/>
      <c r="U46" s="102"/>
      <c r="V46" s="102"/>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row>
    <row r="47" customFormat="false" ht="17.25" hidden="false" customHeight="false" outlineLevel="0" collapsed="false">
      <c r="A47" s="146" t="s">
        <v>62</v>
      </c>
      <c r="B47" s="104"/>
      <c r="C47" s="104"/>
      <c r="D47" s="105"/>
      <c r="E47" s="105"/>
      <c r="F47" s="105"/>
      <c r="G47" s="66"/>
      <c r="H47" s="66"/>
      <c r="I47" s="105"/>
      <c r="J47" s="105"/>
      <c r="K47" s="105"/>
      <c r="L47" s="105"/>
      <c r="M47" s="68"/>
      <c r="N47" s="57"/>
      <c r="O47" s="57"/>
      <c r="P47" s="57"/>
      <c r="Q47" s="147"/>
      <c r="R47" s="148"/>
      <c r="S47" s="107" t="n">
        <f aca="false">IF(SUM(Q41:Q46)&gt;-SUM(R41:R46),SUM(Q41:Q46),0)</f>
        <v>242580816</v>
      </c>
      <c r="T47" s="108"/>
      <c r="U47" s="80" t="s">
        <v>42</v>
      </c>
      <c r="V47" s="80"/>
    </row>
    <row r="48" customFormat="false" ht="16.5" hidden="false" customHeight="false" outlineLevel="0" collapsed="false">
      <c r="A48" s="103" t="s">
        <v>63</v>
      </c>
      <c r="B48" s="104"/>
      <c r="C48" s="104"/>
      <c r="D48" s="105"/>
      <c r="E48" s="105"/>
      <c r="F48" s="105"/>
      <c r="G48" s="66"/>
      <c r="H48" s="66"/>
      <c r="I48" s="105"/>
      <c r="J48" s="105"/>
      <c r="K48" s="105"/>
      <c r="L48" s="105"/>
      <c r="M48" s="68"/>
      <c r="N48" s="57"/>
      <c r="O48" s="57"/>
      <c r="P48" s="57"/>
      <c r="Q48" s="105" t="n">
        <f aca="false">SUM(Q17:Q46)</f>
        <v>343932758.598043</v>
      </c>
      <c r="R48" s="38" t="n">
        <f aca="false">SUM(R17:R46)</f>
        <v>-64138677.36</v>
      </c>
      <c r="S48" s="106"/>
      <c r="T48" s="108"/>
      <c r="U48" s="80"/>
      <c r="V48" s="80"/>
    </row>
    <row r="49" customFormat="false" ht="15.75" hidden="false" customHeight="false" outlineLevel="0" collapsed="false">
      <c r="A49" s="103"/>
      <c r="B49" s="104"/>
      <c r="C49" s="104"/>
      <c r="D49" s="66"/>
      <c r="E49" s="105"/>
      <c r="F49" s="105"/>
      <c r="G49" s="66"/>
      <c r="H49" s="66"/>
      <c r="I49" s="105"/>
      <c r="J49" s="105"/>
      <c r="K49" s="105"/>
      <c r="L49" s="66"/>
      <c r="M49" s="68"/>
      <c r="N49" s="57"/>
      <c r="O49" s="57"/>
      <c r="P49" s="57"/>
      <c r="Q49" s="105"/>
      <c r="R49" s="105"/>
      <c r="S49" s="106"/>
      <c r="T49" s="108"/>
      <c r="U49" s="80"/>
      <c r="V49" s="80"/>
    </row>
    <row r="50" customFormat="false" ht="15.75" hidden="false" customHeight="false" outlineLevel="0" collapsed="false">
      <c r="A50" s="149" t="s">
        <v>64</v>
      </c>
      <c r="B50" s="150"/>
      <c r="C50" s="150"/>
      <c r="D50" s="151"/>
      <c r="E50" s="151"/>
      <c r="F50" s="151"/>
      <c r="G50" s="151"/>
      <c r="H50" s="151"/>
      <c r="I50" s="151"/>
      <c r="J50" s="151"/>
      <c r="K50" s="151"/>
      <c r="L50" s="151"/>
      <c r="M50" s="151"/>
      <c r="N50" s="57"/>
      <c r="O50" s="57"/>
      <c r="P50" s="57"/>
      <c r="Q50" s="151"/>
      <c r="R50" s="152"/>
      <c r="S50" s="153" t="n">
        <f aca="false">+Q48</f>
        <v>343932758.598043</v>
      </c>
      <c r="T50" s="154" t="s">
        <v>65</v>
      </c>
      <c r="U50" s="155" t="s">
        <v>66</v>
      </c>
      <c r="V50" s="155"/>
      <c r="W50" s="156"/>
      <c r="X50" s="157"/>
      <c r="Y50" s="157"/>
      <c r="Z50" s="157"/>
      <c r="AA50" s="157"/>
      <c r="AB50" s="157"/>
      <c r="AC50" s="157"/>
      <c r="AD50" s="157"/>
      <c r="AE50" s="157"/>
      <c r="AF50" s="157"/>
      <c r="AG50" s="157"/>
      <c r="AH50" s="157"/>
      <c r="AI50" s="157"/>
      <c r="AJ50" s="157"/>
      <c r="AK50" s="157"/>
      <c r="AL50" s="157"/>
      <c r="AM50" s="157"/>
      <c r="AN50" s="157"/>
      <c r="AO50" s="157"/>
      <c r="AP50" s="157"/>
      <c r="AQ50" s="157"/>
      <c r="AR50" s="157"/>
      <c r="AS50" s="157"/>
      <c r="AT50" s="157"/>
      <c r="AU50" s="157"/>
      <c r="AV50" s="157"/>
      <c r="AW50" s="157"/>
      <c r="AX50" s="157"/>
      <c r="AY50" s="157"/>
      <c r="AZ50" s="157"/>
      <c r="BA50" s="157"/>
      <c r="BB50" s="157"/>
      <c r="BC50" s="157"/>
      <c r="BD50" s="157"/>
      <c r="BE50" s="157"/>
      <c r="BF50" s="157"/>
      <c r="BG50" s="157"/>
      <c r="BH50" s="157"/>
      <c r="BI50" s="157"/>
      <c r="BJ50" s="157"/>
      <c r="BK50" s="157"/>
      <c r="BL50" s="157"/>
      <c r="BM50" s="157"/>
      <c r="BN50" s="157"/>
      <c r="BO50" s="157"/>
      <c r="BP50" s="157"/>
      <c r="BQ50" s="157"/>
      <c r="BR50" s="157"/>
      <c r="BS50" s="157"/>
      <c r="BT50" s="157"/>
      <c r="BU50" s="157"/>
      <c r="BV50" s="157"/>
      <c r="BW50" s="157"/>
      <c r="BX50" s="157"/>
      <c r="BY50" s="157"/>
      <c r="BZ50" s="157"/>
      <c r="CA50" s="157"/>
      <c r="CB50" s="157"/>
      <c r="CC50" s="157"/>
      <c r="CD50" s="157"/>
      <c r="CE50" s="157"/>
      <c r="CF50" s="157"/>
      <c r="CG50" s="157"/>
      <c r="CH50" s="157"/>
      <c r="CI50" s="157"/>
      <c r="CJ50" s="157"/>
      <c r="CK50" s="157"/>
      <c r="CL50" s="157"/>
      <c r="CM50" s="157"/>
      <c r="CN50" s="157"/>
      <c r="CO50" s="157"/>
      <c r="CP50" s="157"/>
      <c r="CQ50" s="157"/>
      <c r="CR50" s="157"/>
      <c r="CS50" s="157"/>
      <c r="CT50" s="157"/>
      <c r="CU50" s="157"/>
      <c r="CV50" s="157"/>
      <c r="CW50" s="157"/>
      <c r="CX50" s="157"/>
      <c r="CY50" s="157"/>
      <c r="CZ50" s="157"/>
      <c r="DA50" s="157"/>
      <c r="DB50" s="157"/>
      <c r="DC50" s="157"/>
      <c r="DD50" s="157"/>
      <c r="DE50" s="157"/>
      <c r="DF50" s="157"/>
      <c r="DG50" s="157"/>
      <c r="DH50" s="157"/>
      <c r="DI50" s="157"/>
      <c r="DJ50" s="157"/>
      <c r="DK50" s="157"/>
      <c r="DL50" s="157"/>
      <c r="DM50" s="157"/>
      <c r="DN50" s="157"/>
      <c r="DO50" s="157"/>
      <c r="DP50" s="157"/>
      <c r="DQ50" s="157"/>
      <c r="DR50" s="157"/>
      <c r="DS50" s="157"/>
      <c r="DT50" s="157"/>
      <c r="DU50" s="157"/>
      <c r="DV50" s="157"/>
      <c r="DW50" s="157"/>
      <c r="DX50" s="157"/>
      <c r="DY50" s="157"/>
      <c r="DZ50" s="157"/>
      <c r="EA50" s="157"/>
      <c r="EB50" s="157"/>
      <c r="EC50" s="157"/>
      <c r="ED50" s="157"/>
      <c r="EE50" s="157"/>
      <c r="EF50" s="157"/>
      <c r="EG50" s="157"/>
      <c r="EH50" s="157"/>
      <c r="EI50" s="157"/>
      <c r="EJ50" s="157"/>
      <c r="EK50" s="157"/>
      <c r="EL50" s="157"/>
      <c r="EM50" s="157"/>
      <c r="EN50" s="157"/>
      <c r="EO50" s="157"/>
      <c r="EP50" s="157"/>
      <c r="EQ50" s="157"/>
      <c r="ER50" s="157"/>
      <c r="ES50" s="157"/>
      <c r="ET50" s="157"/>
      <c r="EU50" s="157"/>
      <c r="EV50" s="157"/>
      <c r="EW50" s="157"/>
      <c r="EX50" s="157"/>
      <c r="EY50" s="157"/>
      <c r="EZ50" s="157"/>
      <c r="FA50" s="157"/>
      <c r="FB50" s="157"/>
      <c r="FC50" s="157"/>
      <c r="FD50" s="157"/>
      <c r="FE50" s="157"/>
      <c r="FF50" s="157"/>
      <c r="FG50" s="157"/>
      <c r="FH50" s="157"/>
      <c r="FI50" s="157"/>
      <c r="FJ50" s="157"/>
      <c r="FK50" s="157"/>
      <c r="FL50" s="157"/>
      <c r="FM50" s="157"/>
      <c r="FN50" s="157"/>
      <c r="FO50" s="157"/>
      <c r="FP50" s="157"/>
      <c r="FQ50" s="157"/>
      <c r="FR50" s="157"/>
      <c r="FS50" s="157"/>
      <c r="FT50" s="157"/>
      <c r="FU50" s="157"/>
      <c r="FV50" s="157"/>
      <c r="FW50" s="157"/>
      <c r="FX50" s="157"/>
      <c r="FY50" s="157"/>
      <c r="FZ50" s="157"/>
      <c r="GA50" s="157"/>
      <c r="GB50" s="157"/>
      <c r="GC50" s="157"/>
      <c r="GD50" s="157"/>
      <c r="GE50" s="157"/>
      <c r="GF50" s="157"/>
      <c r="GG50" s="157"/>
      <c r="GH50" s="157"/>
      <c r="GI50" s="157"/>
      <c r="GJ50" s="157"/>
      <c r="GK50" s="157"/>
      <c r="GL50" s="157"/>
      <c r="GM50" s="157"/>
      <c r="GN50" s="157"/>
      <c r="GO50" s="157"/>
      <c r="GP50" s="157"/>
      <c r="GQ50" s="157"/>
      <c r="GR50" s="157"/>
      <c r="GS50" s="157"/>
      <c r="GT50" s="157"/>
      <c r="GU50" s="157"/>
      <c r="GV50" s="157"/>
      <c r="GW50" s="157"/>
      <c r="GX50" s="157"/>
      <c r="GY50" s="157"/>
      <c r="GZ50" s="157"/>
      <c r="HA50" s="157"/>
      <c r="HB50" s="157"/>
      <c r="HC50" s="157"/>
      <c r="HD50" s="157"/>
      <c r="HE50" s="157"/>
      <c r="HF50" s="157"/>
      <c r="HG50" s="157"/>
      <c r="HH50" s="157"/>
      <c r="HI50" s="157"/>
      <c r="HJ50" s="157"/>
      <c r="HK50" s="157"/>
      <c r="HL50" s="157"/>
      <c r="HM50" s="157"/>
      <c r="HN50" s="157"/>
      <c r="HO50" s="157"/>
      <c r="HP50" s="157"/>
      <c r="HQ50" s="157"/>
      <c r="HR50" s="157"/>
      <c r="HS50" s="157"/>
      <c r="HT50" s="157"/>
      <c r="HU50" s="157"/>
      <c r="HV50" s="157"/>
      <c r="HW50" s="157"/>
      <c r="HX50" s="157"/>
      <c r="HY50" s="157"/>
      <c r="HZ50" s="157"/>
      <c r="IA50" s="157"/>
      <c r="IB50" s="157"/>
      <c r="IC50" s="157"/>
      <c r="ID50" s="157"/>
      <c r="IE50" s="157"/>
      <c r="IF50" s="157"/>
      <c r="IG50" s="157"/>
      <c r="IH50" s="157"/>
      <c r="II50" s="157"/>
      <c r="IJ50" s="157"/>
      <c r="IK50" s="157"/>
      <c r="IL50" s="157"/>
      <c r="IM50" s="157"/>
      <c r="IN50" s="157"/>
      <c r="IO50" s="157"/>
      <c r="IP50" s="157"/>
      <c r="IQ50" s="157"/>
      <c r="IR50" s="157"/>
      <c r="IS50" s="157"/>
      <c r="IT50" s="157"/>
      <c r="IU50" s="157"/>
      <c r="IV50" s="157"/>
      <c r="IW50" s="157"/>
    </row>
    <row r="51" customFormat="false" ht="15.75" hidden="false" customHeight="false" outlineLevel="0" collapsed="false">
      <c r="A51" s="149" t="s">
        <v>67</v>
      </c>
      <c r="B51" s="150"/>
      <c r="C51" s="150"/>
      <c r="D51" s="151"/>
      <c r="E51" s="151"/>
      <c r="F51" s="151"/>
      <c r="G51" s="151"/>
      <c r="H51" s="151"/>
      <c r="I51" s="151"/>
      <c r="J51" s="151"/>
      <c r="K51" s="151"/>
      <c r="L51" s="151"/>
      <c r="M51" s="151"/>
      <c r="N51" s="57"/>
      <c r="O51" s="57"/>
      <c r="P51" s="57"/>
      <c r="Q51" s="151"/>
      <c r="R51" s="152"/>
      <c r="S51" s="158" t="n">
        <f aca="false">+R48</f>
        <v>-64138677.36</v>
      </c>
      <c r="T51" s="154"/>
      <c r="U51" s="155" t="s">
        <v>68</v>
      </c>
      <c r="V51" s="159" t="s">
        <v>69</v>
      </c>
      <c r="W51" s="160"/>
      <c r="X51" s="161"/>
      <c r="Y51" s="161"/>
      <c r="Z51" s="161"/>
      <c r="AA51" s="161"/>
      <c r="AB51" s="157"/>
      <c r="AC51" s="157"/>
      <c r="AD51" s="157"/>
      <c r="AE51" s="157"/>
      <c r="AF51" s="157"/>
      <c r="AG51" s="157"/>
      <c r="AH51" s="157"/>
      <c r="AI51" s="157"/>
      <c r="AJ51" s="157"/>
      <c r="AK51" s="157"/>
      <c r="AL51" s="157"/>
      <c r="AM51" s="157"/>
      <c r="AN51" s="157"/>
      <c r="AO51" s="157"/>
      <c r="AP51" s="157"/>
      <c r="AQ51" s="157"/>
      <c r="AR51" s="157"/>
      <c r="AS51" s="157"/>
      <c r="AT51" s="157"/>
      <c r="AU51" s="157"/>
      <c r="AV51" s="157"/>
      <c r="AW51" s="157"/>
      <c r="AX51" s="157"/>
      <c r="AY51" s="157"/>
      <c r="AZ51" s="157"/>
      <c r="BA51" s="157"/>
      <c r="BB51" s="157"/>
      <c r="BC51" s="157"/>
      <c r="BD51" s="157"/>
      <c r="BE51" s="157"/>
      <c r="BF51" s="157"/>
      <c r="BG51" s="157"/>
      <c r="BH51" s="157"/>
      <c r="BI51" s="157"/>
      <c r="BJ51" s="157"/>
      <c r="BK51" s="157"/>
      <c r="BL51" s="157"/>
      <c r="BM51" s="157"/>
      <c r="BN51" s="157"/>
      <c r="BO51" s="157"/>
      <c r="BP51" s="157"/>
      <c r="BQ51" s="157"/>
      <c r="BR51" s="157"/>
      <c r="BS51" s="157"/>
      <c r="BT51" s="157"/>
      <c r="BU51" s="157"/>
      <c r="BV51" s="157"/>
      <c r="BW51" s="157"/>
      <c r="BX51" s="157"/>
      <c r="BY51" s="157"/>
      <c r="BZ51" s="157"/>
      <c r="CA51" s="157"/>
      <c r="CB51" s="157"/>
      <c r="CC51" s="157"/>
      <c r="CD51" s="157"/>
      <c r="CE51" s="157"/>
      <c r="CF51" s="157"/>
      <c r="CG51" s="157"/>
      <c r="CH51" s="157"/>
      <c r="CI51" s="157"/>
      <c r="CJ51" s="157"/>
      <c r="CK51" s="157"/>
      <c r="CL51" s="157"/>
      <c r="CM51" s="157"/>
      <c r="CN51" s="157"/>
      <c r="CO51" s="157"/>
      <c r="CP51" s="157"/>
      <c r="CQ51" s="157"/>
      <c r="CR51" s="157"/>
      <c r="CS51" s="157"/>
      <c r="CT51" s="157"/>
      <c r="CU51" s="157"/>
      <c r="CV51" s="157"/>
      <c r="CW51" s="157"/>
      <c r="CX51" s="157"/>
      <c r="CY51" s="157"/>
      <c r="CZ51" s="157"/>
      <c r="DA51" s="157"/>
      <c r="DB51" s="157"/>
      <c r="DC51" s="157"/>
      <c r="DD51" s="157"/>
      <c r="DE51" s="157"/>
      <c r="DF51" s="157"/>
      <c r="DG51" s="157"/>
      <c r="DH51" s="157"/>
      <c r="DI51" s="157"/>
      <c r="DJ51" s="157"/>
      <c r="DK51" s="157"/>
      <c r="DL51" s="157"/>
      <c r="DM51" s="157"/>
      <c r="DN51" s="157"/>
      <c r="DO51" s="157"/>
      <c r="DP51" s="157"/>
      <c r="DQ51" s="157"/>
      <c r="DR51" s="157"/>
      <c r="DS51" s="157"/>
      <c r="DT51" s="157"/>
      <c r="DU51" s="157"/>
      <c r="DV51" s="157"/>
      <c r="DW51" s="157"/>
      <c r="DX51" s="157"/>
      <c r="DY51" s="157"/>
      <c r="DZ51" s="157"/>
      <c r="EA51" s="157"/>
      <c r="EB51" s="157"/>
      <c r="EC51" s="157"/>
      <c r="ED51" s="157"/>
      <c r="EE51" s="157"/>
      <c r="EF51" s="157"/>
      <c r="EG51" s="157"/>
      <c r="EH51" s="157"/>
      <c r="EI51" s="157"/>
      <c r="EJ51" s="157"/>
      <c r="EK51" s="157"/>
      <c r="EL51" s="157"/>
      <c r="EM51" s="157"/>
      <c r="EN51" s="157"/>
      <c r="EO51" s="157"/>
      <c r="EP51" s="157"/>
      <c r="EQ51" s="157"/>
      <c r="ER51" s="157"/>
      <c r="ES51" s="157"/>
      <c r="ET51" s="157"/>
      <c r="EU51" s="157"/>
      <c r="EV51" s="157"/>
      <c r="EW51" s="157"/>
      <c r="EX51" s="157"/>
      <c r="EY51" s="157"/>
      <c r="EZ51" s="157"/>
      <c r="FA51" s="157"/>
      <c r="FB51" s="157"/>
      <c r="FC51" s="157"/>
      <c r="FD51" s="157"/>
      <c r="FE51" s="157"/>
      <c r="FF51" s="157"/>
      <c r="FG51" s="157"/>
      <c r="FH51" s="157"/>
      <c r="FI51" s="157"/>
      <c r="FJ51" s="157"/>
      <c r="FK51" s="157"/>
      <c r="FL51" s="157"/>
      <c r="FM51" s="157"/>
      <c r="FN51" s="157"/>
      <c r="FO51" s="157"/>
      <c r="FP51" s="157"/>
      <c r="FQ51" s="157"/>
      <c r="FR51" s="157"/>
      <c r="FS51" s="157"/>
      <c r="FT51" s="157"/>
      <c r="FU51" s="157"/>
      <c r="FV51" s="157"/>
      <c r="FW51" s="157"/>
      <c r="FX51" s="157"/>
      <c r="FY51" s="157"/>
      <c r="FZ51" s="157"/>
      <c r="GA51" s="157"/>
      <c r="GB51" s="157"/>
      <c r="GC51" s="157"/>
      <c r="GD51" s="157"/>
      <c r="GE51" s="157"/>
      <c r="GF51" s="157"/>
      <c r="GG51" s="157"/>
      <c r="GH51" s="157"/>
      <c r="GI51" s="157"/>
      <c r="GJ51" s="157"/>
      <c r="GK51" s="157"/>
      <c r="GL51" s="157"/>
      <c r="GM51" s="157"/>
      <c r="GN51" s="157"/>
      <c r="GO51" s="157"/>
      <c r="GP51" s="157"/>
      <c r="GQ51" s="157"/>
      <c r="GR51" s="157"/>
      <c r="GS51" s="157"/>
      <c r="GT51" s="157"/>
      <c r="GU51" s="157"/>
      <c r="GV51" s="157"/>
      <c r="GW51" s="157"/>
      <c r="GX51" s="157"/>
      <c r="GY51" s="157"/>
      <c r="GZ51" s="157"/>
      <c r="HA51" s="157"/>
      <c r="HB51" s="157"/>
      <c r="HC51" s="157"/>
      <c r="HD51" s="157"/>
      <c r="HE51" s="157"/>
      <c r="HF51" s="157"/>
      <c r="HG51" s="157"/>
      <c r="HH51" s="157"/>
      <c r="HI51" s="157"/>
      <c r="HJ51" s="157"/>
      <c r="HK51" s="157"/>
      <c r="HL51" s="157"/>
      <c r="HM51" s="157"/>
      <c r="HN51" s="157"/>
      <c r="HO51" s="157"/>
      <c r="HP51" s="157"/>
      <c r="HQ51" s="157"/>
      <c r="HR51" s="157"/>
      <c r="HS51" s="157"/>
      <c r="HT51" s="157"/>
      <c r="HU51" s="157"/>
      <c r="HV51" s="157"/>
      <c r="HW51" s="157"/>
      <c r="HX51" s="157"/>
      <c r="HY51" s="157"/>
      <c r="HZ51" s="157"/>
      <c r="IA51" s="157"/>
      <c r="IB51" s="157"/>
      <c r="IC51" s="157"/>
      <c r="ID51" s="157"/>
      <c r="IE51" s="157"/>
      <c r="IF51" s="157"/>
      <c r="IG51" s="157"/>
      <c r="IH51" s="157"/>
      <c r="II51" s="157"/>
      <c r="IJ51" s="157"/>
      <c r="IK51" s="157"/>
      <c r="IL51" s="157"/>
      <c r="IM51" s="157"/>
      <c r="IN51" s="157"/>
      <c r="IO51" s="157"/>
      <c r="IP51" s="157"/>
      <c r="IQ51" s="157"/>
      <c r="IR51" s="157"/>
      <c r="IS51" s="157"/>
      <c r="IT51" s="157"/>
      <c r="IU51" s="157"/>
      <c r="IV51" s="157"/>
      <c r="IW51" s="157"/>
    </row>
    <row r="52" customFormat="false" ht="15.75" hidden="false" customHeight="false" outlineLevel="0" collapsed="false">
      <c r="A52" s="149" t="s">
        <v>70</v>
      </c>
      <c r="B52" s="150"/>
      <c r="C52" s="150"/>
      <c r="D52" s="151"/>
      <c r="E52" s="151"/>
      <c r="F52" s="151"/>
      <c r="G52" s="151"/>
      <c r="H52" s="151"/>
      <c r="I52" s="151"/>
      <c r="J52" s="151"/>
      <c r="K52" s="151"/>
      <c r="L52" s="151"/>
      <c r="M52" s="151"/>
      <c r="N52" s="57"/>
      <c r="O52" s="57"/>
      <c r="P52" s="57"/>
      <c r="Q52" s="151"/>
      <c r="R52" s="152"/>
      <c r="S52" s="153" t="n">
        <f aca="false">+S50+S51</f>
        <v>279794081.238043</v>
      </c>
      <c r="T52" s="154"/>
      <c r="U52" s="162"/>
      <c r="V52" s="162"/>
      <c r="W52" s="156"/>
      <c r="X52" s="157"/>
      <c r="Y52" s="157"/>
      <c r="Z52" s="157"/>
      <c r="AA52" s="157"/>
      <c r="AB52" s="157"/>
      <c r="AC52" s="157"/>
      <c r="AD52" s="157"/>
      <c r="AE52" s="157"/>
      <c r="AF52" s="157"/>
      <c r="AG52" s="157"/>
      <c r="AH52" s="157"/>
      <c r="AI52" s="157"/>
      <c r="AJ52" s="157"/>
      <c r="AK52" s="157"/>
      <c r="AL52" s="157"/>
      <c r="AM52" s="157"/>
      <c r="AN52" s="157"/>
      <c r="AO52" s="157"/>
      <c r="AP52" s="157"/>
      <c r="AQ52" s="157"/>
      <c r="AR52" s="157"/>
      <c r="AS52" s="157"/>
      <c r="AT52" s="157"/>
      <c r="AU52" s="157"/>
      <c r="AV52" s="157"/>
      <c r="AW52" s="157"/>
      <c r="AX52" s="157"/>
      <c r="AY52" s="157"/>
      <c r="AZ52" s="157"/>
      <c r="BA52" s="157"/>
      <c r="BB52" s="157"/>
      <c r="BC52" s="157"/>
      <c r="BD52" s="157"/>
      <c r="BE52" s="157"/>
      <c r="BF52" s="157"/>
      <c r="BG52" s="157"/>
      <c r="BH52" s="157"/>
      <c r="BI52" s="157"/>
      <c r="BJ52" s="157"/>
      <c r="BK52" s="157"/>
      <c r="BL52" s="157"/>
      <c r="BM52" s="157"/>
      <c r="BN52" s="157"/>
      <c r="BO52" s="157"/>
      <c r="BP52" s="157"/>
      <c r="BQ52" s="157"/>
      <c r="BR52" s="157"/>
      <c r="BS52" s="157"/>
      <c r="BT52" s="157"/>
      <c r="BU52" s="157"/>
      <c r="BV52" s="157"/>
      <c r="BW52" s="157"/>
      <c r="BX52" s="157"/>
      <c r="BY52" s="157"/>
      <c r="BZ52" s="157"/>
      <c r="CA52" s="157"/>
      <c r="CB52" s="157"/>
      <c r="CC52" s="157"/>
      <c r="CD52" s="157"/>
      <c r="CE52" s="157"/>
      <c r="CF52" s="157"/>
      <c r="CG52" s="157"/>
      <c r="CH52" s="157"/>
      <c r="CI52" s="157"/>
      <c r="CJ52" s="157"/>
      <c r="CK52" s="157"/>
      <c r="CL52" s="157"/>
      <c r="CM52" s="157"/>
      <c r="CN52" s="157"/>
      <c r="CO52" s="157"/>
      <c r="CP52" s="157"/>
      <c r="CQ52" s="157"/>
      <c r="CR52" s="157"/>
      <c r="CS52" s="157"/>
      <c r="CT52" s="157"/>
      <c r="CU52" s="157"/>
      <c r="CV52" s="157"/>
      <c r="CW52" s="157"/>
      <c r="CX52" s="157"/>
      <c r="CY52" s="157"/>
      <c r="CZ52" s="157"/>
      <c r="DA52" s="157"/>
      <c r="DB52" s="157"/>
      <c r="DC52" s="157"/>
      <c r="DD52" s="157"/>
      <c r="DE52" s="157"/>
      <c r="DF52" s="157"/>
      <c r="DG52" s="157"/>
      <c r="DH52" s="157"/>
      <c r="DI52" s="157"/>
      <c r="DJ52" s="157"/>
      <c r="DK52" s="157"/>
      <c r="DL52" s="157"/>
      <c r="DM52" s="157"/>
      <c r="DN52" s="157"/>
      <c r="DO52" s="157"/>
      <c r="DP52" s="157"/>
      <c r="DQ52" s="157"/>
      <c r="DR52" s="157"/>
      <c r="DS52" s="157"/>
      <c r="DT52" s="157"/>
      <c r="DU52" s="157"/>
      <c r="DV52" s="157"/>
      <c r="DW52" s="157"/>
      <c r="DX52" s="157"/>
      <c r="DY52" s="157"/>
      <c r="DZ52" s="157"/>
      <c r="EA52" s="157"/>
      <c r="EB52" s="157"/>
      <c r="EC52" s="157"/>
      <c r="ED52" s="157"/>
      <c r="EE52" s="157"/>
      <c r="EF52" s="157"/>
      <c r="EG52" s="157"/>
      <c r="EH52" s="157"/>
      <c r="EI52" s="157"/>
      <c r="EJ52" s="157"/>
      <c r="EK52" s="157"/>
      <c r="EL52" s="157"/>
      <c r="EM52" s="157"/>
      <c r="EN52" s="157"/>
      <c r="EO52" s="157"/>
      <c r="EP52" s="157"/>
      <c r="EQ52" s="157"/>
      <c r="ER52" s="157"/>
      <c r="ES52" s="157"/>
      <c r="ET52" s="157"/>
      <c r="EU52" s="157"/>
      <c r="EV52" s="157"/>
      <c r="EW52" s="157"/>
      <c r="EX52" s="157"/>
      <c r="EY52" s="157"/>
      <c r="EZ52" s="157"/>
      <c r="FA52" s="157"/>
      <c r="FB52" s="157"/>
      <c r="FC52" s="157"/>
      <c r="FD52" s="157"/>
      <c r="FE52" s="157"/>
      <c r="FF52" s="157"/>
      <c r="FG52" s="157"/>
      <c r="FH52" s="157"/>
      <c r="FI52" s="157"/>
      <c r="FJ52" s="157"/>
      <c r="FK52" s="157"/>
      <c r="FL52" s="157"/>
      <c r="FM52" s="157"/>
      <c r="FN52" s="157"/>
      <c r="FO52" s="157"/>
      <c r="FP52" s="157"/>
      <c r="FQ52" s="157"/>
      <c r="FR52" s="157"/>
      <c r="FS52" s="157"/>
      <c r="FT52" s="157"/>
      <c r="FU52" s="157"/>
      <c r="FV52" s="157"/>
      <c r="FW52" s="157"/>
      <c r="FX52" s="157"/>
      <c r="FY52" s="157"/>
      <c r="FZ52" s="157"/>
      <c r="GA52" s="157"/>
      <c r="GB52" s="157"/>
      <c r="GC52" s="157"/>
      <c r="GD52" s="157"/>
      <c r="GE52" s="157"/>
      <c r="GF52" s="157"/>
      <c r="GG52" s="157"/>
      <c r="GH52" s="157"/>
      <c r="GI52" s="157"/>
      <c r="GJ52" s="157"/>
      <c r="GK52" s="157"/>
      <c r="GL52" s="157"/>
      <c r="GM52" s="157"/>
      <c r="GN52" s="157"/>
      <c r="GO52" s="157"/>
      <c r="GP52" s="157"/>
      <c r="GQ52" s="157"/>
      <c r="GR52" s="157"/>
      <c r="GS52" s="157"/>
      <c r="GT52" s="157"/>
      <c r="GU52" s="157"/>
      <c r="GV52" s="157"/>
      <c r="GW52" s="157"/>
      <c r="GX52" s="157"/>
      <c r="GY52" s="157"/>
      <c r="GZ52" s="157"/>
      <c r="HA52" s="157"/>
      <c r="HB52" s="157"/>
      <c r="HC52" s="157"/>
      <c r="HD52" s="157"/>
      <c r="HE52" s="157"/>
      <c r="HF52" s="157"/>
      <c r="HG52" s="157"/>
      <c r="HH52" s="157"/>
      <c r="HI52" s="157"/>
      <c r="HJ52" s="157"/>
      <c r="HK52" s="157"/>
      <c r="HL52" s="157"/>
      <c r="HM52" s="157"/>
      <c r="HN52" s="157"/>
      <c r="HO52" s="157"/>
      <c r="HP52" s="157"/>
      <c r="HQ52" s="157"/>
      <c r="HR52" s="157"/>
      <c r="HS52" s="157"/>
      <c r="HT52" s="157"/>
      <c r="HU52" s="157"/>
      <c r="HV52" s="157"/>
      <c r="HW52" s="157"/>
      <c r="HX52" s="157"/>
      <c r="HY52" s="157"/>
      <c r="HZ52" s="157"/>
      <c r="IA52" s="157"/>
      <c r="IB52" s="157"/>
      <c r="IC52" s="157"/>
      <c r="ID52" s="157"/>
      <c r="IE52" s="157"/>
      <c r="IF52" s="157"/>
      <c r="IG52" s="157"/>
      <c r="IH52" s="157"/>
      <c r="II52" s="157"/>
      <c r="IJ52" s="157"/>
      <c r="IK52" s="157"/>
      <c r="IL52" s="157"/>
      <c r="IM52" s="157"/>
      <c r="IN52" s="157"/>
      <c r="IO52" s="157"/>
      <c r="IP52" s="157"/>
      <c r="IQ52" s="157"/>
      <c r="IR52" s="157"/>
      <c r="IS52" s="157"/>
      <c r="IT52" s="157"/>
      <c r="IU52" s="157"/>
      <c r="IV52" s="157"/>
      <c r="IW52" s="157"/>
    </row>
    <row r="53" customFormat="false" ht="15.75" hidden="false" customHeight="false" outlineLevel="0" collapsed="false">
      <c r="A53" s="149" t="s">
        <v>71</v>
      </c>
      <c r="B53" s="150"/>
      <c r="C53" s="150"/>
      <c r="D53" s="151"/>
      <c r="E53" s="151"/>
      <c r="F53" s="151"/>
      <c r="G53" s="151"/>
      <c r="H53" s="151"/>
      <c r="I53" s="151"/>
      <c r="J53" s="151"/>
      <c r="K53" s="151"/>
      <c r="L53" s="151"/>
      <c r="M53" s="151"/>
      <c r="N53" s="57"/>
      <c r="O53" s="57"/>
      <c r="P53" s="57"/>
      <c r="Q53" s="151"/>
      <c r="R53" s="152"/>
      <c r="S53" s="163" t="n">
        <f aca="false">-94000000-6000000-30000000</f>
        <v>-130000000</v>
      </c>
      <c r="T53" s="154"/>
      <c r="U53" s="162"/>
      <c r="V53" s="162"/>
      <c r="W53" s="156"/>
      <c r="X53" s="157"/>
      <c r="Y53" s="157"/>
      <c r="Z53" s="157"/>
      <c r="AA53" s="157"/>
      <c r="AB53" s="157"/>
      <c r="AC53" s="157"/>
      <c r="AD53" s="157"/>
      <c r="AE53" s="157"/>
      <c r="AF53" s="157"/>
      <c r="AG53" s="157"/>
      <c r="AH53" s="157"/>
      <c r="AI53" s="157"/>
      <c r="AJ53" s="157"/>
      <c r="AK53" s="157"/>
      <c r="AL53" s="157"/>
      <c r="AM53" s="157"/>
      <c r="AN53" s="157"/>
      <c r="AO53" s="157"/>
      <c r="AP53" s="157"/>
      <c r="AQ53" s="157"/>
      <c r="AR53" s="157"/>
      <c r="AS53" s="157"/>
      <c r="AT53" s="157"/>
      <c r="AU53" s="157"/>
      <c r="AV53" s="157"/>
      <c r="AW53" s="157"/>
      <c r="AX53" s="157"/>
      <c r="AY53" s="157"/>
      <c r="AZ53" s="157"/>
      <c r="BA53" s="157"/>
      <c r="BB53" s="157"/>
      <c r="BC53" s="157"/>
      <c r="BD53" s="157"/>
      <c r="BE53" s="157"/>
      <c r="BF53" s="157"/>
      <c r="BG53" s="157"/>
      <c r="BH53" s="157"/>
      <c r="BI53" s="157"/>
      <c r="BJ53" s="157"/>
      <c r="BK53" s="157"/>
      <c r="BL53" s="157"/>
      <c r="BM53" s="157"/>
      <c r="BN53" s="157"/>
      <c r="BO53" s="157"/>
      <c r="BP53" s="157"/>
      <c r="BQ53" s="157"/>
      <c r="BR53" s="157"/>
      <c r="BS53" s="157"/>
      <c r="BT53" s="157"/>
      <c r="BU53" s="157"/>
      <c r="BV53" s="157"/>
      <c r="BW53" s="157"/>
      <c r="BX53" s="157"/>
      <c r="BY53" s="157"/>
      <c r="BZ53" s="157"/>
      <c r="CA53" s="157"/>
      <c r="CB53" s="157"/>
      <c r="CC53" s="157"/>
      <c r="CD53" s="157"/>
      <c r="CE53" s="157"/>
      <c r="CF53" s="157"/>
      <c r="CG53" s="157"/>
      <c r="CH53" s="157"/>
      <c r="CI53" s="157"/>
      <c r="CJ53" s="157"/>
      <c r="CK53" s="157"/>
      <c r="CL53" s="157"/>
      <c r="CM53" s="157"/>
      <c r="CN53" s="157"/>
      <c r="CO53" s="157"/>
      <c r="CP53" s="157"/>
      <c r="CQ53" s="157"/>
      <c r="CR53" s="157"/>
      <c r="CS53" s="157"/>
      <c r="CT53" s="157"/>
      <c r="CU53" s="157"/>
      <c r="CV53" s="157"/>
      <c r="CW53" s="157"/>
      <c r="CX53" s="157"/>
      <c r="CY53" s="157"/>
      <c r="CZ53" s="157"/>
      <c r="DA53" s="157"/>
      <c r="DB53" s="157"/>
      <c r="DC53" s="157"/>
      <c r="DD53" s="157"/>
      <c r="DE53" s="157"/>
      <c r="DF53" s="157"/>
      <c r="DG53" s="157"/>
      <c r="DH53" s="157"/>
      <c r="DI53" s="157"/>
      <c r="DJ53" s="157"/>
      <c r="DK53" s="157"/>
      <c r="DL53" s="157"/>
      <c r="DM53" s="157"/>
      <c r="DN53" s="157"/>
      <c r="DO53" s="157"/>
      <c r="DP53" s="157"/>
      <c r="DQ53" s="157"/>
      <c r="DR53" s="157"/>
      <c r="DS53" s="157"/>
      <c r="DT53" s="157"/>
      <c r="DU53" s="157"/>
      <c r="DV53" s="157"/>
      <c r="DW53" s="157"/>
      <c r="DX53" s="157"/>
      <c r="DY53" s="157"/>
      <c r="DZ53" s="157"/>
      <c r="EA53" s="157"/>
      <c r="EB53" s="157"/>
      <c r="EC53" s="157"/>
      <c r="ED53" s="157"/>
      <c r="EE53" s="157"/>
      <c r="EF53" s="157"/>
      <c r="EG53" s="157"/>
      <c r="EH53" s="157"/>
      <c r="EI53" s="157"/>
      <c r="EJ53" s="157"/>
      <c r="EK53" s="157"/>
      <c r="EL53" s="157"/>
      <c r="EM53" s="157"/>
      <c r="EN53" s="157"/>
      <c r="EO53" s="157"/>
      <c r="EP53" s="157"/>
      <c r="EQ53" s="157"/>
      <c r="ER53" s="157"/>
      <c r="ES53" s="157"/>
      <c r="ET53" s="157"/>
      <c r="EU53" s="157"/>
      <c r="EV53" s="157"/>
      <c r="EW53" s="157"/>
      <c r="EX53" s="157"/>
      <c r="EY53" s="157"/>
      <c r="EZ53" s="157"/>
      <c r="FA53" s="157"/>
      <c r="FB53" s="157"/>
      <c r="FC53" s="157"/>
      <c r="FD53" s="157"/>
      <c r="FE53" s="157"/>
      <c r="FF53" s="157"/>
      <c r="FG53" s="157"/>
      <c r="FH53" s="157"/>
      <c r="FI53" s="157"/>
      <c r="FJ53" s="157"/>
      <c r="FK53" s="157"/>
      <c r="FL53" s="157"/>
      <c r="FM53" s="157"/>
      <c r="FN53" s="157"/>
      <c r="FO53" s="157"/>
      <c r="FP53" s="157"/>
      <c r="FQ53" s="157"/>
      <c r="FR53" s="157"/>
      <c r="FS53" s="157"/>
      <c r="FT53" s="157"/>
      <c r="FU53" s="157"/>
      <c r="FV53" s="157"/>
      <c r="FW53" s="157"/>
      <c r="FX53" s="157"/>
      <c r="FY53" s="157"/>
      <c r="FZ53" s="157"/>
      <c r="GA53" s="157"/>
      <c r="GB53" s="157"/>
      <c r="GC53" s="157"/>
      <c r="GD53" s="157"/>
      <c r="GE53" s="157"/>
      <c r="GF53" s="157"/>
      <c r="GG53" s="157"/>
      <c r="GH53" s="157"/>
      <c r="GI53" s="157"/>
      <c r="GJ53" s="157"/>
      <c r="GK53" s="157"/>
      <c r="GL53" s="157"/>
      <c r="GM53" s="157"/>
      <c r="GN53" s="157"/>
      <c r="GO53" s="157"/>
      <c r="GP53" s="157"/>
      <c r="GQ53" s="157"/>
      <c r="GR53" s="157"/>
      <c r="GS53" s="157"/>
      <c r="GT53" s="157"/>
      <c r="GU53" s="157"/>
      <c r="GV53" s="157"/>
      <c r="GW53" s="157"/>
      <c r="GX53" s="157"/>
      <c r="GY53" s="157"/>
      <c r="GZ53" s="157"/>
      <c r="HA53" s="157"/>
      <c r="HB53" s="157"/>
      <c r="HC53" s="157"/>
      <c r="HD53" s="157"/>
      <c r="HE53" s="157"/>
      <c r="HF53" s="157"/>
      <c r="HG53" s="157"/>
      <c r="HH53" s="157"/>
      <c r="HI53" s="157"/>
      <c r="HJ53" s="157"/>
      <c r="HK53" s="157"/>
      <c r="HL53" s="157"/>
      <c r="HM53" s="157"/>
      <c r="HN53" s="157"/>
      <c r="HO53" s="157"/>
      <c r="HP53" s="157"/>
      <c r="HQ53" s="157"/>
      <c r="HR53" s="157"/>
      <c r="HS53" s="157"/>
      <c r="HT53" s="157"/>
      <c r="HU53" s="157"/>
      <c r="HV53" s="157"/>
      <c r="HW53" s="157"/>
      <c r="HX53" s="157"/>
      <c r="HY53" s="157"/>
      <c r="HZ53" s="157"/>
      <c r="IA53" s="157"/>
      <c r="IB53" s="157"/>
      <c r="IC53" s="157"/>
      <c r="ID53" s="157"/>
      <c r="IE53" s="157"/>
      <c r="IF53" s="157"/>
      <c r="IG53" s="157"/>
      <c r="IH53" s="157"/>
      <c r="II53" s="157"/>
      <c r="IJ53" s="157"/>
      <c r="IK53" s="157"/>
      <c r="IL53" s="157"/>
      <c r="IM53" s="157"/>
      <c r="IN53" s="157"/>
      <c r="IO53" s="157"/>
      <c r="IP53" s="157"/>
      <c r="IQ53" s="157"/>
      <c r="IR53" s="157"/>
      <c r="IS53" s="157"/>
      <c r="IT53" s="157"/>
      <c r="IU53" s="157"/>
      <c r="IV53" s="157"/>
      <c r="IW53" s="157"/>
    </row>
    <row r="54" customFormat="false" ht="16.5" hidden="false" customHeight="false" outlineLevel="0" collapsed="false">
      <c r="A54" s="149" t="s">
        <v>72</v>
      </c>
      <c r="B54" s="150"/>
      <c r="C54" s="150"/>
      <c r="D54" s="151"/>
      <c r="E54" s="151"/>
      <c r="F54" s="151"/>
      <c r="G54" s="151"/>
      <c r="H54" s="151"/>
      <c r="I54" s="151"/>
      <c r="J54" s="151"/>
      <c r="K54" s="151"/>
      <c r="L54" s="151"/>
      <c r="M54" s="151"/>
      <c r="N54" s="57"/>
      <c r="O54" s="57"/>
      <c r="P54" s="57"/>
      <c r="Q54" s="151"/>
      <c r="R54" s="152"/>
      <c r="S54" s="164" t="n">
        <f aca="false">+S52+S53</f>
        <v>149794081.238043</v>
      </c>
      <c r="T54" s="154"/>
      <c r="U54" s="162"/>
      <c r="V54" s="162"/>
      <c r="W54" s="156"/>
      <c r="X54" s="157"/>
      <c r="Y54" s="157"/>
      <c r="Z54" s="157"/>
      <c r="AA54" s="157"/>
      <c r="AB54" s="157"/>
      <c r="AC54" s="157"/>
      <c r="AD54" s="157"/>
      <c r="AE54" s="157"/>
      <c r="AF54" s="157"/>
      <c r="AG54" s="157"/>
      <c r="AH54" s="157"/>
      <c r="AI54" s="157"/>
      <c r="AJ54" s="157"/>
      <c r="AK54" s="157"/>
      <c r="AL54" s="157"/>
      <c r="AM54" s="157"/>
      <c r="AN54" s="157"/>
      <c r="AO54" s="157"/>
      <c r="AP54" s="157"/>
      <c r="AQ54" s="157"/>
      <c r="AR54" s="157"/>
      <c r="AS54" s="157"/>
      <c r="AT54" s="157"/>
      <c r="AU54" s="157"/>
      <c r="AV54" s="157"/>
      <c r="AW54" s="157"/>
      <c r="AX54" s="157"/>
      <c r="AY54" s="157"/>
      <c r="AZ54" s="157"/>
      <c r="BA54" s="157"/>
      <c r="BB54" s="157"/>
      <c r="BC54" s="157"/>
      <c r="BD54" s="157"/>
      <c r="BE54" s="157"/>
      <c r="BF54" s="157"/>
      <c r="BG54" s="157"/>
      <c r="BH54" s="157"/>
      <c r="BI54" s="157"/>
      <c r="BJ54" s="157"/>
      <c r="BK54" s="157"/>
      <c r="BL54" s="157"/>
      <c r="BM54" s="157"/>
      <c r="BN54" s="157"/>
      <c r="BO54" s="157"/>
      <c r="BP54" s="157"/>
      <c r="BQ54" s="157"/>
      <c r="BR54" s="157"/>
      <c r="BS54" s="157"/>
      <c r="BT54" s="157"/>
      <c r="BU54" s="157"/>
      <c r="BV54" s="157"/>
      <c r="BW54" s="157"/>
      <c r="BX54" s="157"/>
      <c r="BY54" s="157"/>
      <c r="BZ54" s="157"/>
      <c r="CA54" s="157"/>
      <c r="CB54" s="157"/>
      <c r="CC54" s="157"/>
      <c r="CD54" s="157"/>
      <c r="CE54" s="157"/>
      <c r="CF54" s="157"/>
      <c r="CG54" s="157"/>
      <c r="CH54" s="157"/>
      <c r="CI54" s="157"/>
      <c r="CJ54" s="157"/>
      <c r="CK54" s="157"/>
      <c r="CL54" s="157"/>
      <c r="CM54" s="157"/>
      <c r="CN54" s="157"/>
      <c r="CO54" s="157"/>
      <c r="CP54" s="157"/>
      <c r="CQ54" s="157"/>
      <c r="CR54" s="157"/>
      <c r="CS54" s="157"/>
      <c r="CT54" s="157"/>
      <c r="CU54" s="157"/>
      <c r="CV54" s="157"/>
      <c r="CW54" s="157"/>
      <c r="CX54" s="157"/>
      <c r="CY54" s="157"/>
      <c r="CZ54" s="157"/>
      <c r="DA54" s="157"/>
      <c r="DB54" s="157"/>
      <c r="DC54" s="157"/>
      <c r="DD54" s="157"/>
      <c r="DE54" s="157"/>
      <c r="DF54" s="157"/>
      <c r="DG54" s="157"/>
      <c r="DH54" s="157"/>
      <c r="DI54" s="157"/>
      <c r="DJ54" s="157"/>
      <c r="DK54" s="157"/>
      <c r="DL54" s="157"/>
      <c r="DM54" s="157"/>
      <c r="DN54" s="157"/>
      <c r="DO54" s="157"/>
      <c r="DP54" s="157"/>
      <c r="DQ54" s="157"/>
      <c r="DR54" s="157"/>
      <c r="DS54" s="157"/>
      <c r="DT54" s="157"/>
      <c r="DU54" s="157"/>
      <c r="DV54" s="157"/>
      <c r="DW54" s="157"/>
      <c r="DX54" s="157"/>
      <c r="DY54" s="157"/>
      <c r="DZ54" s="157"/>
      <c r="EA54" s="157"/>
      <c r="EB54" s="157"/>
      <c r="EC54" s="157"/>
      <c r="ED54" s="157"/>
      <c r="EE54" s="157"/>
      <c r="EF54" s="157"/>
      <c r="EG54" s="157"/>
      <c r="EH54" s="157"/>
      <c r="EI54" s="157"/>
      <c r="EJ54" s="157"/>
      <c r="EK54" s="157"/>
      <c r="EL54" s="157"/>
      <c r="EM54" s="157"/>
      <c r="EN54" s="157"/>
      <c r="EO54" s="157"/>
      <c r="EP54" s="157"/>
      <c r="EQ54" s="157"/>
      <c r="ER54" s="157"/>
      <c r="ES54" s="157"/>
      <c r="ET54" s="157"/>
      <c r="EU54" s="157"/>
      <c r="EV54" s="157"/>
      <c r="EW54" s="157"/>
      <c r="EX54" s="157"/>
      <c r="EY54" s="157"/>
      <c r="EZ54" s="157"/>
      <c r="FA54" s="157"/>
      <c r="FB54" s="157"/>
      <c r="FC54" s="157"/>
      <c r="FD54" s="157"/>
      <c r="FE54" s="157"/>
      <c r="FF54" s="157"/>
      <c r="FG54" s="157"/>
      <c r="FH54" s="157"/>
      <c r="FI54" s="157"/>
      <c r="FJ54" s="157"/>
      <c r="FK54" s="157"/>
      <c r="FL54" s="157"/>
      <c r="FM54" s="157"/>
      <c r="FN54" s="157"/>
      <c r="FO54" s="157"/>
      <c r="FP54" s="157"/>
      <c r="FQ54" s="157"/>
      <c r="FR54" s="157"/>
      <c r="FS54" s="157"/>
      <c r="FT54" s="157"/>
      <c r="FU54" s="157"/>
      <c r="FV54" s="157"/>
      <c r="FW54" s="157"/>
      <c r="FX54" s="157"/>
      <c r="FY54" s="157"/>
      <c r="FZ54" s="157"/>
      <c r="GA54" s="157"/>
      <c r="GB54" s="157"/>
      <c r="GC54" s="157"/>
      <c r="GD54" s="157"/>
      <c r="GE54" s="157"/>
      <c r="GF54" s="157"/>
      <c r="GG54" s="157"/>
      <c r="GH54" s="157"/>
      <c r="GI54" s="157"/>
      <c r="GJ54" s="157"/>
      <c r="GK54" s="157"/>
      <c r="GL54" s="157"/>
      <c r="GM54" s="157"/>
      <c r="GN54" s="157"/>
      <c r="GO54" s="157"/>
      <c r="GP54" s="157"/>
      <c r="GQ54" s="157"/>
      <c r="GR54" s="157"/>
      <c r="GS54" s="157"/>
      <c r="GT54" s="157"/>
      <c r="GU54" s="157"/>
      <c r="GV54" s="157"/>
      <c r="GW54" s="157"/>
      <c r="GX54" s="157"/>
      <c r="GY54" s="157"/>
      <c r="GZ54" s="157"/>
      <c r="HA54" s="157"/>
      <c r="HB54" s="157"/>
      <c r="HC54" s="157"/>
      <c r="HD54" s="157"/>
      <c r="HE54" s="157"/>
      <c r="HF54" s="157"/>
      <c r="HG54" s="157"/>
      <c r="HH54" s="157"/>
      <c r="HI54" s="157"/>
      <c r="HJ54" s="157"/>
      <c r="HK54" s="157"/>
      <c r="HL54" s="157"/>
      <c r="HM54" s="157"/>
      <c r="HN54" s="157"/>
      <c r="HO54" s="157"/>
      <c r="HP54" s="157"/>
      <c r="HQ54" s="157"/>
      <c r="HR54" s="157"/>
      <c r="HS54" s="157"/>
      <c r="HT54" s="157"/>
      <c r="HU54" s="157"/>
      <c r="HV54" s="157"/>
      <c r="HW54" s="157"/>
      <c r="HX54" s="157"/>
      <c r="HY54" s="157"/>
      <c r="HZ54" s="157"/>
      <c r="IA54" s="157"/>
      <c r="IB54" s="157"/>
      <c r="IC54" s="157"/>
      <c r="ID54" s="157"/>
      <c r="IE54" s="157"/>
      <c r="IF54" s="157"/>
      <c r="IG54" s="157"/>
      <c r="IH54" s="157"/>
      <c r="II54" s="157"/>
      <c r="IJ54" s="157"/>
      <c r="IK54" s="157"/>
      <c r="IL54" s="157"/>
      <c r="IM54" s="157"/>
      <c r="IN54" s="157"/>
      <c r="IO54" s="157"/>
      <c r="IP54" s="157"/>
      <c r="IQ54" s="157"/>
      <c r="IR54" s="157"/>
      <c r="IS54" s="157"/>
      <c r="IT54" s="157"/>
      <c r="IU54" s="157"/>
      <c r="IV54" s="157"/>
      <c r="IW54" s="157"/>
    </row>
    <row r="55" customFormat="false" ht="17.25" hidden="false" customHeight="false" outlineLevel="0" collapsed="false">
      <c r="A55" s="165"/>
      <c r="B55" s="73"/>
      <c r="C55" s="73"/>
      <c r="D55" s="74"/>
      <c r="E55" s="75"/>
      <c r="F55" s="75"/>
      <c r="G55" s="74"/>
      <c r="H55" s="74"/>
      <c r="I55" s="75"/>
      <c r="J55" s="75"/>
      <c r="K55" s="75"/>
      <c r="L55" s="74"/>
      <c r="M55" s="76"/>
      <c r="N55" s="77"/>
      <c r="O55" s="77"/>
      <c r="P55" s="77"/>
      <c r="Q55" s="75"/>
      <c r="R55" s="78"/>
      <c r="S55" s="166"/>
      <c r="T55" s="79"/>
      <c r="U55" s="80"/>
      <c r="V55" s="80" t="n">
        <f aca="false">2761920-975600+1691082.7-441575</f>
        <v>3035827.7</v>
      </c>
      <c r="W55" s="1" t="s">
        <v>73</v>
      </c>
    </row>
    <row r="56" customFormat="false" ht="16.5" hidden="false" customHeight="false" outlineLevel="0" collapsed="false">
      <c r="A56" s="133" t="s">
        <v>74</v>
      </c>
      <c r="B56" s="90" t="s">
        <v>28</v>
      </c>
      <c r="C56" s="83" t="s">
        <v>27</v>
      </c>
      <c r="D56" s="91" t="n">
        <v>0</v>
      </c>
      <c r="E56" s="91" t="n">
        <v>151273751</v>
      </c>
      <c r="F56" s="91" t="n">
        <v>0</v>
      </c>
      <c r="G56" s="91" t="n">
        <v>0</v>
      </c>
      <c r="H56" s="91" t="n">
        <v>0</v>
      </c>
      <c r="I56" s="91" t="n">
        <v>0</v>
      </c>
      <c r="J56" s="91" t="n">
        <v>0</v>
      </c>
      <c r="K56" s="91" t="n">
        <v>0</v>
      </c>
      <c r="L56" s="92" t="n">
        <f aca="false">+K56+H56</f>
        <v>0</v>
      </c>
      <c r="M56" s="91" t="n">
        <v>-18574001</v>
      </c>
      <c r="N56" s="93" t="n">
        <v>0</v>
      </c>
      <c r="O56" s="93" t="n">
        <v>0</v>
      </c>
      <c r="P56" s="93" t="n">
        <f aca="false">SUM(N56:O56)</f>
        <v>0</v>
      </c>
      <c r="Q56" s="167" t="n">
        <f aca="false">+L56+E56</f>
        <v>151273751</v>
      </c>
      <c r="R56" s="168" t="n">
        <v>0</v>
      </c>
      <c r="S56" s="169" t="n">
        <f aca="false">+Q56</f>
        <v>151273751</v>
      </c>
      <c r="T56" s="95" t="s">
        <v>75</v>
      </c>
      <c r="U56" s="87"/>
      <c r="V56" s="87" t="n">
        <f aca="false">+V52-V55</f>
        <v>-3035827.7</v>
      </c>
      <c r="W56" s="88"/>
      <c r="X56" s="88"/>
      <c r="Y56" s="88"/>
      <c r="Z56" s="88"/>
      <c r="AA56" s="88"/>
      <c r="AB56" s="88"/>
      <c r="AC56" s="88"/>
      <c r="AD56" s="88"/>
      <c r="AE56" s="88"/>
      <c r="AF56" s="88"/>
      <c r="AG56" s="88"/>
      <c r="AH56" s="88"/>
      <c r="AI56" s="88"/>
      <c r="AJ56" s="88"/>
      <c r="AK56" s="88"/>
      <c r="AL56" s="88"/>
      <c r="AM56" s="88"/>
      <c r="AN56" s="88"/>
      <c r="AO56" s="88"/>
      <c r="AP56" s="88"/>
      <c r="AQ56" s="88"/>
      <c r="AR56" s="88"/>
      <c r="AS56" s="88"/>
      <c r="AT56" s="88"/>
      <c r="AU56" s="88"/>
      <c r="AV56" s="88"/>
      <c r="AW56" s="88"/>
      <c r="AX56" s="88"/>
      <c r="AY56" s="88"/>
      <c r="AZ56" s="88"/>
      <c r="BA56" s="88"/>
      <c r="BB56" s="88"/>
      <c r="BC56" s="88"/>
      <c r="BD56" s="88"/>
      <c r="BE56" s="88"/>
      <c r="BF56" s="88"/>
      <c r="BG56" s="88"/>
      <c r="BH56" s="88"/>
      <c r="BI56" s="88"/>
      <c r="BJ56" s="88"/>
      <c r="BK56" s="88"/>
      <c r="BL56" s="88"/>
      <c r="BM56" s="88"/>
      <c r="BN56" s="88"/>
      <c r="BO56" s="88"/>
      <c r="BP56" s="88"/>
      <c r="BQ56" s="88"/>
      <c r="BR56" s="88"/>
      <c r="BS56" s="88"/>
      <c r="BT56" s="88"/>
      <c r="BU56" s="88"/>
      <c r="BV56" s="88"/>
      <c r="BW56" s="88"/>
      <c r="BX56" s="88"/>
      <c r="BY56" s="88"/>
      <c r="BZ56" s="88"/>
      <c r="CA56" s="88"/>
      <c r="CB56" s="88"/>
      <c r="CC56" s="88"/>
      <c r="CD56" s="88"/>
      <c r="CE56" s="88"/>
      <c r="CF56" s="88"/>
      <c r="CG56" s="88"/>
      <c r="CH56" s="88"/>
      <c r="CI56" s="88"/>
      <c r="CJ56" s="88"/>
      <c r="CK56" s="88"/>
      <c r="CL56" s="88"/>
      <c r="CM56" s="88"/>
      <c r="CN56" s="88"/>
      <c r="CO56" s="88"/>
      <c r="CP56" s="88"/>
      <c r="CQ56" s="88"/>
      <c r="CR56" s="88"/>
      <c r="CS56" s="88"/>
      <c r="CT56" s="88"/>
      <c r="CU56" s="88"/>
      <c r="CV56" s="88"/>
      <c r="CW56" s="88"/>
      <c r="CX56" s="88"/>
      <c r="CY56" s="88"/>
      <c r="CZ56" s="88"/>
      <c r="DA56" s="88"/>
      <c r="DB56" s="88"/>
      <c r="DC56" s="88"/>
      <c r="DD56" s="88"/>
      <c r="DE56" s="88"/>
      <c r="DF56" s="88"/>
      <c r="DG56" s="88"/>
      <c r="DH56" s="88"/>
      <c r="DI56" s="88"/>
      <c r="DJ56" s="88"/>
      <c r="DK56" s="88"/>
      <c r="DL56" s="88"/>
      <c r="DM56" s="88"/>
      <c r="DN56" s="88"/>
      <c r="DO56" s="88"/>
      <c r="DP56" s="88"/>
      <c r="DQ56" s="88"/>
      <c r="DR56" s="88"/>
      <c r="DS56" s="88"/>
      <c r="DT56" s="88"/>
      <c r="DU56" s="88"/>
      <c r="DV56" s="88"/>
      <c r="DW56" s="88"/>
      <c r="DX56" s="88"/>
      <c r="DY56" s="88"/>
      <c r="DZ56" s="88"/>
      <c r="EA56" s="88"/>
      <c r="EB56" s="88"/>
      <c r="EC56" s="88"/>
      <c r="ED56" s="88"/>
      <c r="EE56" s="88"/>
      <c r="EF56" s="88"/>
      <c r="EG56" s="88"/>
      <c r="EH56" s="88"/>
      <c r="EI56" s="88"/>
      <c r="EJ56" s="88"/>
      <c r="EK56" s="88"/>
      <c r="EL56" s="88"/>
      <c r="EM56" s="88"/>
      <c r="EN56" s="88"/>
      <c r="EO56" s="88"/>
      <c r="EP56" s="88"/>
      <c r="EQ56" s="88"/>
      <c r="ER56" s="88"/>
      <c r="ES56" s="88"/>
      <c r="ET56" s="88"/>
      <c r="EU56" s="88"/>
      <c r="EV56" s="88"/>
      <c r="EW56" s="88"/>
      <c r="EX56" s="88"/>
      <c r="EY56" s="88"/>
      <c r="EZ56" s="88"/>
      <c r="FA56" s="88"/>
      <c r="FB56" s="88"/>
      <c r="FC56" s="88"/>
      <c r="FD56" s="88"/>
      <c r="FE56" s="88"/>
      <c r="FF56" s="88"/>
      <c r="FG56" s="88"/>
      <c r="FH56" s="88"/>
      <c r="FI56" s="88"/>
      <c r="FJ56" s="88"/>
      <c r="FK56" s="88"/>
      <c r="FL56" s="88"/>
      <c r="FM56" s="88"/>
      <c r="FN56" s="88"/>
      <c r="FO56" s="88"/>
      <c r="FP56" s="88"/>
      <c r="FQ56" s="88"/>
      <c r="FR56" s="88"/>
      <c r="FS56" s="88"/>
      <c r="FT56" s="88"/>
      <c r="FU56" s="88"/>
      <c r="FV56" s="88"/>
      <c r="FW56" s="88"/>
      <c r="FX56" s="88"/>
      <c r="FY56" s="88"/>
      <c r="FZ56" s="88"/>
      <c r="GA56" s="88"/>
      <c r="GB56" s="88"/>
      <c r="GC56" s="88"/>
      <c r="GD56" s="88"/>
      <c r="GE56" s="88"/>
      <c r="GF56" s="88"/>
      <c r="GG56" s="88"/>
      <c r="GH56" s="88"/>
      <c r="GI56" s="88"/>
      <c r="GJ56" s="88"/>
      <c r="GK56" s="88"/>
      <c r="GL56" s="88"/>
      <c r="GM56" s="88"/>
      <c r="GN56" s="88"/>
      <c r="GO56" s="88"/>
      <c r="GP56" s="88"/>
      <c r="GQ56" s="88"/>
      <c r="GR56" s="88"/>
      <c r="GS56" s="88"/>
      <c r="GT56" s="88"/>
      <c r="GU56" s="88"/>
      <c r="GV56" s="88"/>
      <c r="GW56" s="88"/>
      <c r="GX56" s="88"/>
      <c r="GY56" s="88"/>
      <c r="GZ56" s="88"/>
      <c r="HA56" s="88"/>
      <c r="HB56" s="88"/>
      <c r="HC56" s="88"/>
      <c r="HD56" s="88"/>
      <c r="HE56" s="88"/>
      <c r="HF56" s="88"/>
      <c r="HG56" s="88"/>
      <c r="HH56" s="88"/>
      <c r="HI56" s="88"/>
      <c r="HJ56" s="88"/>
      <c r="HK56" s="88"/>
      <c r="HL56" s="88"/>
      <c r="HM56" s="88"/>
      <c r="HN56" s="88"/>
      <c r="HO56" s="88"/>
      <c r="HP56" s="88"/>
      <c r="HQ56" s="88"/>
      <c r="HR56" s="88"/>
      <c r="HS56" s="88"/>
      <c r="HT56" s="88"/>
      <c r="HU56" s="88"/>
      <c r="HV56" s="88"/>
      <c r="HW56" s="88"/>
      <c r="HX56" s="88"/>
      <c r="HY56" s="88"/>
      <c r="HZ56" s="88"/>
      <c r="IA56" s="88"/>
      <c r="IB56" s="88"/>
      <c r="IC56" s="88"/>
      <c r="ID56" s="88"/>
      <c r="IE56" s="88"/>
      <c r="IF56" s="88"/>
      <c r="IG56" s="88"/>
      <c r="IH56" s="88"/>
      <c r="II56" s="88"/>
      <c r="IJ56" s="88"/>
      <c r="IK56" s="88"/>
      <c r="IL56" s="88"/>
      <c r="IM56" s="88"/>
      <c r="IN56" s="88"/>
      <c r="IO56" s="88"/>
      <c r="IP56" s="88"/>
      <c r="IQ56" s="88"/>
      <c r="IR56" s="88"/>
      <c r="IS56" s="88"/>
      <c r="IT56" s="88"/>
      <c r="IU56" s="88"/>
      <c r="IV56" s="88"/>
      <c r="IW56" s="88"/>
    </row>
    <row r="57" customFormat="false" ht="16.5" hidden="true" customHeight="false" outlineLevel="0" collapsed="false">
      <c r="A57" s="103"/>
      <c r="B57" s="104"/>
      <c r="C57" s="104"/>
      <c r="D57" s="66"/>
      <c r="E57" s="105"/>
      <c r="F57" s="105"/>
      <c r="G57" s="105"/>
      <c r="H57" s="66"/>
      <c r="I57" s="105"/>
      <c r="J57" s="105"/>
      <c r="K57" s="105"/>
      <c r="L57" s="66"/>
      <c r="M57" s="68"/>
      <c r="N57" s="57"/>
      <c r="O57" s="57"/>
      <c r="P57" s="57"/>
      <c r="Q57" s="105" t="n">
        <f aca="false">SUM(Q56)</f>
        <v>151273751</v>
      </c>
      <c r="R57" s="106" t="n">
        <f aca="false">SUM(R56)</f>
        <v>0</v>
      </c>
      <c r="S57" s="170"/>
      <c r="T57" s="108"/>
      <c r="U57" s="80"/>
      <c r="V57" s="80"/>
    </row>
    <row r="58" customFormat="false" ht="17.25" hidden="true" customHeight="false" outlineLevel="0" collapsed="false">
      <c r="A58" s="171"/>
      <c r="B58" s="170"/>
      <c r="C58" s="170"/>
      <c r="D58" s="172"/>
      <c r="E58" s="106"/>
      <c r="F58" s="106"/>
      <c r="G58" s="106"/>
      <c r="H58" s="172"/>
      <c r="I58" s="106"/>
      <c r="J58" s="106"/>
      <c r="K58" s="106"/>
      <c r="L58" s="172"/>
      <c r="M58" s="173"/>
      <c r="N58" s="99"/>
      <c r="O58" s="99"/>
      <c r="P58" s="99"/>
      <c r="Q58" s="170"/>
      <c r="R58" s="170"/>
      <c r="S58" s="174" t="n">
        <f aca="false">+Q57</f>
        <v>151273751</v>
      </c>
      <c r="T58" s="108"/>
      <c r="U58" s="80" t="s">
        <v>42</v>
      </c>
      <c r="V58" s="80"/>
    </row>
    <row r="59" customFormat="false" ht="17.25" hidden="true" customHeight="false" outlineLevel="0" collapsed="false">
      <c r="A59" s="171"/>
      <c r="B59" s="170"/>
      <c r="C59" s="170"/>
      <c r="D59" s="172"/>
      <c r="E59" s="106"/>
      <c r="F59" s="106"/>
      <c r="G59" s="106"/>
      <c r="H59" s="172"/>
      <c r="I59" s="106"/>
      <c r="J59" s="106"/>
      <c r="K59" s="106"/>
      <c r="L59" s="172"/>
      <c r="M59" s="173"/>
      <c r="N59" s="99"/>
      <c r="O59" s="99"/>
      <c r="P59" s="99"/>
      <c r="Q59" s="170"/>
      <c r="R59" s="170"/>
      <c r="S59" s="175"/>
      <c r="T59" s="108"/>
      <c r="U59" s="80"/>
      <c r="V59" s="80"/>
    </row>
    <row r="60" customFormat="false" ht="18.75" hidden="true" customHeight="true" outlineLevel="0" collapsed="false">
      <c r="A60" s="176" t="s">
        <v>76</v>
      </c>
      <c r="B60" s="177" t="s">
        <v>28</v>
      </c>
      <c r="C60" s="27" t="s">
        <v>27</v>
      </c>
      <c r="D60" s="178" t="n">
        <v>0</v>
      </c>
      <c r="E60" s="178" t="n">
        <v>0</v>
      </c>
      <c r="F60" s="178" t="n">
        <v>0</v>
      </c>
      <c r="G60" s="178" t="n">
        <v>0</v>
      </c>
      <c r="H60" s="28" t="n">
        <v>0</v>
      </c>
      <c r="I60" s="178" t="n">
        <v>0</v>
      </c>
      <c r="J60" s="178" t="n">
        <v>0</v>
      </c>
      <c r="K60" s="28" t="n">
        <v>0</v>
      </c>
      <c r="L60" s="28" t="n">
        <f aca="false">+K60+H60</f>
        <v>0</v>
      </c>
      <c r="M60" s="178"/>
      <c r="N60" s="179" t="n">
        <v>0</v>
      </c>
      <c r="O60" s="179" t="n">
        <v>0</v>
      </c>
      <c r="P60" s="30" t="n">
        <f aca="false">SUM(N60:O60)</f>
        <v>0</v>
      </c>
      <c r="Q60" s="178" t="n">
        <f aca="false">+L60</f>
        <v>0</v>
      </c>
      <c r="R60" s="180" t="n">
        <v>0</v>
      </c>
      <c r="S60" s="181"/>
      <c r="T60" s="32" t="s">
        <v>37</v>
      </c>
      <c r="U60" s="33"/>
      <c r="V60" s="33"/>
      <c r="W60" s="34"/>
      <c r="X60" s="34"/>
      <c r="Y60" s="34"/>
      <c r="Z60" s="34"/>
      <c r="AA60" s="34"/>
      <c r="AB60" s="34"/>
      <c r="AC60" s="34"/>
      <c r="AD60" s="34"/>
      <c r="AE60" s="34"/>
      <c r="AF60" s="34"/>
      <c r="AG60" s="34"/>
      <c r="AH60" s="34"/>
      <c r="AI60" s="34"/>
      <c r="AJ60" s="34"/>
      <c r="AK60" s="34"/>
      <c r="AL60" s="34"/>
      <c r="AM60" s="34"/>
      <c r="AN60" s="34"/>
      <c r="AO60" s="34"/>
      <c r="AP60" s="34"/>
      <c r="AQ60" s="34"/>
      <c r="AR60" s="34"/>
      <c r="AS60" s="34"/>
      <c r="AT60" s="34"/>
      <c r="AU60" s="34"/>
      <c r="AV60" s="34"/>
      <c r="AW60" s="34"/>
      <c r="AX60" s="34"/>
      <c r="AY60" s="34"/>
      <c r="AZ60" s="34"/>
      <c r="BA60" s="34"/>
      <c r="BB60" s="34"/>
      <c r="BC60" s="34"/>
      <c r="BD60" s="34"/>
      <c r="BE60" s="34"/>
      <c r="BF60" s="34"/>
      <c r="BG60" s="34"/>
      <c r="BH60" s="34"/>
      <c r="BI60" s="34"/>
      <c r="BJ60" s="34"/>
      <c r="BK60" s="34"/>
      <c r="BL60" s="34"/>
      <c r="BM60" s="34"/>
      <c r="BN60" s="34"/>
      <c r="BO60" s="34"/>
      <c r="BP60" s="34"/>
      <c r="BQ60" s="34"/>
      <c r="BR60" s="34"/>
      <c r="BS60" s="34"/>
      <c r="BT60" s="34"/>
      <c r="BU60" s="34"/>
      <c r="BV60" s="34"/>
      <c r="BW60" s="34"/>
      <c r="BX60" s="34"/>
      <c r="BY60" s="34"/>
      <c r="BZ60" s="34"/>
      <c r="CA60" s="34"/>
      <c r="CB60" s="34"/>
      <c r="CC60" s="34"/>
      <c r="CD60" s="34"/>
      <c r="CE60" s="34"/>
      <c r="CF60" s="34"/>
      <c r="CG60" s="34"/>
      <c r="CH60" s="34"/>
      <c r="CI60" s="34"/>
      <c r="CJ60" s="34"/>
      <c r="CK60" s="34"/>
      <c r="CL60" s="34"/>
      <c r="CM60" s="34"/>
      <c r="CN60" s="34"/>
      <c r="CO60" s="34"/>
      <c r="CP60" s="34"/>
      <c r="CQ60" s="34"/>
      <c r="CR60" s="34"/>
      <c r="CS60" s="34"/>
      <c r="CT60" s="34"/>
      <c r="CU60" s="34"/>
      <c r="CV60" s="34"/>
      <c r="CW60" s="34"/>
      <c r="CX60" s="34"/>
      <c r="CY60" s="34"/>
      <c r="CZ60" s="34"/>
      <c r="DA60" s="34"/>
      <c r="DB60" s="34"/>
      <c r="DC60" s="34"/>
      <c r="DD60" s="34"/>
      <c r="DE60" s="34"/>
      <c r="DF60" s="34"/>
      <c r="DG60" s="34"/>
      <c r="DH60" s="34"/>
      <c r="DI60" s="34"/>
      <c r="DJ60" s="34"/>
      <c r="DK60" s="34"/>
      <c r="DL60" s="34"/>
      <c r="DM60" s="34"/>
      <c r="DN60" s="34"/>
      <c r="DO60" s="34"/>
      <c r="DP60" s="34"/>
      <c r="DQ60" s="34"/>
      <c r="DR60" s="34"/>
      <c r="DS60" s="34"/>
      <c r="DT60" s="34"/>
      <c r="DU60" s="34"/>
      <c r="DV60" s="34"/>
      <c r="DW60" s="34"/>
      <c r="DX60" s="34"/>
      <c r="DY60" s="34"/>
      <c r="DZ60" s="34"/>
      <c r="EA60" s="34"/>
      <c r="EB60" s="34"/>
      <c r="EC60" s="34"/>
      <c r="ED60" s="34"/>
      <c r="EE60" s="34"/>
      <c r="EF60" s="34"/>
      <c r="EG60" s="34"/>
      <c r="EH60" s="34"/>
      <c r="EI60" s="34"/>
      <c r="EJ60" s="34"/>
      <c r="EK60" s="34"/>
      <c r="EL60" s="34"/>
      <c r="EM60" s="34"/>
      <c r="EN60" s="34"/>
      <c r="EO60" s="34"/>
      <c r="EP60" s="34"/>
      <c r="EQ60" s="34"/>
      <c r="ER60" s="34"/>
      <c r="ES60" s="34"/>
      <c r="ET60" s="34"/>
      <c r="EU60" s="34"/>
      <c r="EV60" s="34"/>
      <c r="EW60" s="34"/>
      <c r="EX60" s="34"/>
      <c r="EY60" s="34"/>
      <c r="EZ60" s="34"/>
      <c r="FA60" s="34"/>
      <c r="FB60" s="34"/>
      <c r="FC60" s="34"/>
      <c r="FD60" s="34"/>
      <c r="FE60" s="34"/>
      <c r="FF60" s="34"/>
      <c r="FG60" s="34"/>
      <c r="FH60" s="34"/>
      <c r="FI60" s="34"/>
      <c r="FJ60" s="34"/>
      <c r="FK60" s="34"/>
      <c r="FL60" s="34"/>
      <c r="FM60" s="34"/>
      <c r="FN60" s="34"/>
      <c r="FO60" s="34"/>
      <c r="FP60" s="34"/>
      <c r="FQ60" s="34"/>
      <c r="FR60" s="34"/>
      <c r="FS60" s="34"/>
      <c r="FT60" s="34"/>
      <c r="FU60" s="34"/>
      <c r="FV60" s="34"/>
      <c r="FW60" s="34"/>
      <c r="FX60" s="34"/>
      <c r="FY60" s="34"/>
      <c r="FZ60" s="34"/>
      <c r="GA60" s="34"/>
      <c r="GB60" s="34"/>
      <c r="GC60" s="34"/>
      <c r="GD60" s="34"/>
      <c r="GE60" s="34"/>
      <c r="GF60" s="34"/>
      <c r="GG60" s="34"/>
      <c r="GH60" s="34"/>
      <c r="GI60" s="34"/>
      <c r="GJ60" s="34"/>
      <c r="GK60" s="34"/>
      <c r="GL60" s="34"/>
      <c r="GM60" s="34"/>
      <c r="GN60" s="34"/>
      <c r="GO60" s="34"/>
      <c r="GP60" s="34"/>
      <c r="GQ60" s="34"/>
      <c r="GR60" s="34"/>
      <c r="GS60" s="34"/>
      <c r="GT60" s="34"/>
      <c r="GU60" s="34"/>
      <c r="GV60" s="34"/>
      <c r="GW60" s="34"/>
      <c r="GX60" s="34"/>
      <c r="GY60" s="34"/>
      <c r="GZ60" s="34"/>
      <c r="HA60" s="34"/>
      <c r="HB60" s="34"/>
      <c r="HC60" s="34"/>
      <c r="HD60" s="34"/>
      <c r="HE60" s="34"/>
      <c r="HF60" s="34"/>
      <c r="HG60" s="34"/>
      <c r="HH60" s="34"/>
      <c r="HI60" s="34"/>
      <c r="HJ60" s="34"/>
      <c r="HK60" s="34"/>
      <c r="HL60" s="34"/>
      <c r="HM60" s="34"/>
      <c r="HN60" s="34"/>
      <c r="HO60" s="34"/>
      <c r="HP60" s="34"/>
      <c r="HQ60" s="34"/>
      <c r="HR60" s="34"/>
      <c r="HS60" s="34"/>
      <c r="HT60" s="34"/>
      <c r="HU60" s="34"/>
      <c r="HV60" s="34"/>
      <c r="HW60" s="34"/>
      <c r="HX60" s="34"/>
      <c r="HY60" s="34"/>
      <c r="HZ60" s="34"/>
      <c r="IA60" s="34"/>
      <c r="IB60" s="34"/>
      <c r="IC60" s="34"/>
      <c r="ID60" s="34"/>
      <c r="IE60" s="34"/>
      <c r="IF60" s="34"/>
      <c r="IG60" s="34"/>
      <c r="IH60" s="34"/>
      <c r="II60" s="34"/>
      <c r="IJ60" s="34"/>
      <c r="IK60" s="34"/>
      <c r="IL60" s="34"/>
      <c r="IM60" s="34"/>
      <c r="IN60" s="34"/>
      <c r="IO60" s="34"/>
      <c r="IP60" s="34"/>
      <c r="IQ60" s="34"/>
      <c r="IR60" s="34"/>
      <c r="IS60" s="34"/>
      <c r="IT60" s="34"/>
      <c r="IU60" s="34"/>
      <c r="IV60" s="34"/>
      <c r="IW60" s="34"/>
    </row>
    <row r="61" customFormat="false" ht="16.5" hidden="true" customHeight="false" outlineLevel="0" collapsed="false">
      <c r="A61" s="182"/>
      <c r="B61" s="183"/>
      <c r="C61" s="184" t="s">
        <v>27</v>
      </c>
      <c r="D61" s="185"/>
      <c r="E61" s="185"/>
      <c r="F61" s="185"/>
      <c r="G61" s="185"/>
      <c r="H61" s="185"/>
      <c r="I61" s="185"/>
      <c r="J61" s="185"/>
      <c r="K61" s="185"/>
      <c r="L61" s="38"/>
      <c r="M61" s="41"/>
      <c r="N61" s="99"/>
      <c r="O61" s="99"/>
      <c r="P61" s="99"/>
      <c r="Q61" s="41"/>
      <c r="R61" s="185"/>
      <c r="S61" s="183"/>
      <c r="T61" s="186"/>
      <c r="U61" s="33"/>
      <c r="V61" s="33"/>
      <c r="W61" s="34"/>
      <c r="X61" s="34"/>
      <c r="Y61" s="34"/>
      <c r="Z61" s="34"/>
      <c r="AA61" s="34"/>
      <c r="AB61" s="34"/>
      <c r="AC61" s="34"/>
      <c r="AD61" s="34"/>
      <c r="AE61" s="34"/>
      <c r="AF61" s="34"/>
      <c r="AG61" s="34"/>
      <c r="AH61" s="34"/>
      <c r="AI61" s="34"/>
      <c r="AJ61" s="34"/>
      <c r="AK61" s="34"/>
      <c r="AL61" s="34"/>
      <c r="AM61" s="34"/>
      <c r="AN61" s="34"/>
      <c r="AO61" s="34"/>
      <c r="AP61" s="34"/>
      <c r="AQ61" s="34"/>
      <c r="AR61" s="34"/>
      <c r="AS61" s="34"/>
      <c r="AT61" s="34"/>
      <c r="AU61" s="34"/>
      <c r="AV61" s="34"/>
      <c r="AW61" s="34"/>
      <c r="AX61" s="34"/>
      <c r="AY61" s="34"/>
      <c r="AZ61" s="34"/>
      <c r="BA61" s="34"/>
      <c r="BB61" s="34"/>
      <c r="BC61" s="34"/>
      <c r="BD61" s="34"/>
      <c r="BE61" s="34"/>
      <c r="BF61" s="34"/>
      <c r="BG61" s="34"/>
      <c r="BH61" s="34"/>
      <c r="BI61" s="34"/>
      <c r="BJ61" s="34"/>
      <c r="BK61" s="34"/>
      <c r="BL61" s="34"/>
      <c r="BM61" s="34"/>
      <c r="BN61" s="34"/>
      <c r="BO61" s="34"/>
      <c r="BP61" s="34"/>
      <c r="BQ61" s="34"/>
      <c r="BR61" s="34"/>
      <c r="BS61" s="34"/>
      <c r="BT61" s="34"/>
      <c r="BU61" s="34"/>
      <c r="BV61" s="34"/>
      <c r="BW61" s="34"/>
      <c r="BX61" s="34"/>
      <c r="BY61" s="34"/>
      <c r="BZ61" s="34"/>
      <c r="CA61" s="34"/>
      <c r="CB61" s="34"/>
      <c r="CC61" s="34"/>
      <c r="CD61" s="34"/>
      <c r="CE61" s="34"/>
      <c r="CF61" s="34"/>
      <c r="CG61" s="34"/>
      <c r="CH61" s="34"/>
      <c r="CI61" s="34"/>
      <c r="CJ61" s="34"/>
      <c r="CK61" s="34"/>
      <c r="CL61" s="34"/>
      <c r="CM61" s="34"/>
      <c r="CN61" s="34"/>
      <c r="CO61" s="34"/>
      <c r="CP61" s="34"/>
      <c r="CQ61" s="34"/>
      <c r="CR61" s="34"/>
      <c r="CS61" s="34"/>
      <c r="CT61" s="34"/>
      <c r="CU61" s="34"/>
      <c r="CV61" s="34"/>
      <c r="CW61" s="34"/>
      <c r="CX61" s="34"/>
      <c r="CY61" s="34"/>
      <c r="CZ61" s="34"/>
      <c r="DA61" s="34"/>
      <c r="DB61" s="34"/>
      <c r="DC61" s="34"/>
      <c r="DD61" s="34"/>
      <c r="DE61" s="34"/>
      <c r="DF61" s="34"/>
      <c r="DG61" s="34"/>
      <c r="DH61" s="34"/>
      <c r="DI61" s="34"/>
      <c r="DJ61" s="34"/>
      <c r="DK61" s="34"/>
      <c r="DL61" s="34"/>
      <c r="DM61" s="34"/>
      <c r="DN61" s="34"/>
      <c r="DO61" s="34"/>
      <c r="DP61" s="34"/>
      <c r="DQ61" s="34"/>
      <c r="DR61" s="34"/>
      <c r="DS61" s="34"/>
      <c r="DT61" s="34"/>
      <c r="DU61" s="34"/>
      <c r="DV61" s="34"/>
      <c r="DW61" s="34"/>
      <c r="DX61" s="34"/>
      <c r="DY61" s="34"/>
      <c r="DZ61" s="34"/>
      <c r="EA61" s="34"/>
      <c r="EB61" s="34"/>
      <c r="EC61" s="34"/>
      <c r="ED61" s="34"/>
      <c r="EE61" s="34"/>
      <c r="EF61" s="34"/>
      <c r="EG61" s="34"/>
      <c r="EH61" s="34"/>
      <c r="EI61" s="34"/>
      <c r="EJ61" s="34"/>
      <c r="EK61" s="34"/>
      <c r="EL61" s="34"/>
      <c r="EM61" s="34"/>
      <c r="EN61" s="34"/>
      <c r="EO61" s="34"/>
      <c r="EP61" s="34"/>
      <c r="EQ61" s="34"/>
      <c r="ER61" s="34"/>
      <c r="ES61" s="34"/>
      <c r="ET61" s="34"/>
      <c r="EU61" s="34"/>
      <c r="EV61" s="34"/>
      <c r="EW61" s="34"/>
      <c r="EX61" s="34"/>
      <c r="EY61" s="34"/>
      <c r="EZ61" s="34"/>
      <c r="FA61" s="34"/>
      <c r="FB61" s="34"/>
      <c r="FC61" s="34"/>
      <c r="FD61" s="34"/>
      <c r="FE61" s="34"/>
      <c r="FF61" s="34"/>
      <c r="FG61" s="34"/>
      <c r="FH61" s="34"/>
      <c r="FI61" s="34"/>
      <c r="FJ61" s="34"/>
      <c r="FK61" s="34"/>
      <c r="FL61" s="34"/>
      <c r="FM61" s="34"/>
      <c r="FN61" s="34"/>
      <c r="FO61" s="34"/>
      <c r="FP61" s="34"/>
      <c r="FQ61" s="34"/>
      <c r="FR61" s="34"/>
      <c r="FS61" s="34"/>
      <c r="FT61" s="34"/>
      <c r="FU61" s="34"/>
      <c r="FV61" s="34"/>
      <c r="FW61" s="34"/>
      <c r="FX61" s="34"/>
      <c r="FY61" s="34"/>
      <c r="FZ61" s="34"/>
      <c r="GA61" s="34"/>
      <c r="GB61" s="34"/>
      <c r="GC61" s="34"/>
      <c r="GD61" s="34"/>
      <c r="GE61" s="34"/>
      <c r="GF61" s="34"/>
      <c r="GG61" s="34"/>
      <c r="GH61" s="34"/>
      <c r="GI61" s="34"/>
      <c r="GJ61" s="34"/>
      <c r="GK61" s="34"/>
      <c r="GL61" s="34"/>
      <c r="GM61" s="34"/>
      <c r="GN61" s="34"/>
      <c r="GO61" s="34"/>
      <c r="GP61" s="34"/>
      <c r="GQ61" s="34"/>
      <c r="GR61" s="34"/>
      <c r="GS61" s="34"/>
      <c r="GT61" s="34"/>
      <c r="GU61" s="34"/>
      <c r="GV61" s="34"/>
      <c r="GW61" s="34"/>
      <c r="GX61" s="34"/>
      <c r="GY61" s="34"/>
      <c r="GZ61" s="34"/>
      <c r="HA61" s="34"/>
      <c r="HB61" s="34"/>
      <c r="HC61" s="34"/>
      <c r="HD61" s="34"/>
      <c r="HE61" s="34"/>
      <c r="HF61" s="34"/>
      <c r="HG61" s="34"/>
      <c r="HH61" s="34"/>
      <c r="HI61" s="34"/>
      <c r="HJ61" s="34"/>
      <c r="HK61" s="34"/>
      <c r="HL61" s="34"/>
      <c r="HM61" s="34"/>
      <c r="HN61" s="34"/>
      <c r="HO61" s="34"/>
      <c r="HP61" s="34"/>
      <c r="HQ61" s="34"/>
      <c r="HR61" s="34"/>
      <c r="HS61" s="34"/>
      <c r="HT61" s="34"/>
      <c r="HU61" s="34"/>
      <c r="HV61" s="34"/>
      <c r="HW61" s="34"/>
      <c r="HX61" s="34"/>
      <c r="HY61" s="34"/>
      <c r="HZ61" s="34"/>
      <c r="IA61" s="34"/>
      <c r="IB61" s="34"/>
      <c r="IC61" s="34"/>
      <c r="ID61" s="34"/>
      <c r="IE61" s="34"/>
      <c r="IF61" s="34"/>
      <c r="IG61" s="34"/>
      <c r="IH61" s="34"/>
      <c r="II61" s="34"/>
      <c r="IJ61" s="34"/>
      <c r="IK61" s="34"/>
      <c r="IL61" s="34"/>
      <c r="IM61" s="34"/>
      <c r="IN61" s="34"/>
      <c r="IO61" s="34"/>
      <c r="IP61" s="34"/>
      <c r="IQ61" s="34"/>
      <c r="IR61" s="34"/>
      <c r="IS61" s="34"/>
      <c r="IT61" s="34"/>
      <c r="IU61" s="34"/>
      <c r="IV61" s="34"/>
      <c r="IW61" s="34"/>
    </row>
    <row r="62" customFormat="false" ht="16.5" hidden="false" customHeight="false" outlineLevel="0" collapsed="false">
      <c r="A62" s="109"/>
      <c r="B62" s="170"/>
      <c r="C62" s="170"/>
      <c r="D62" s="172"/>
      <c r="E62" s="106"/>
      <c r="F62" s="106"/>
      <c r="G62" s="106"/>
      <c r="H62" s="106"/>
      <c r="I62" s="106"/>
      <c r="J62" s="106"/>
      <c r="K62" s="106"/>
      <c r="L62" s="74"/>
      <c r="M62" s="187"/>
      <c r="N62" s="188"/>
      <c r="O62" s="188"/>
      <c r="P62" s="188"/>
      <c r="Q62" s="78"/>
      <c r="R62" s="106"/>
      <c r="S62" s="189"/>
      <c r="T62" s="108"/>
      <c r="U62" s="80"/>
      <c r="V62" s="80"/>
    </row>
    <row r="63" customFormat="false" ht="15" hidden="false" customHeight="false" outlineLevel="0" collapsed="false">
      <c r="A63" s="190"/>
      <c r="B63" s="191"/>
      <c r="C63" s="191"/>
      <c r="D63" s="192"/>
      <c r="E63" s="192"/>
      <c r="F63" s="192"/>
      <c r="G63" s="192"/>
      <c r="H63" s="192"/>
      <c r="I63" s="192"/>
      <c r="J63" s="192"/>
      <c r="K63" s="192"/>
      <c r="L63" s="152"/>
      <c r="M63" s="152"/>
      <c r="N63" s="99"/>
      <c r="O63" s="99"/>
      <c r="P63" s="99"/>
      <c r="Q63" s="152"/>
      <c r="R63" s="192"/>
      <c r="S63" s="152"/>
      <c r="T63" s="193"/>
      <c r="U63" s="156"/>
      <c r="V63" s="156"/>
      <c r="W63" s="157"/>
      <c r="X63" s="157"/>
      <c r="Y63" s="157"/>
      <c r="Z63" s="157"/>
      <c r="AA63" s="157"/>
      <c r="AB63" s="157"/>
      <c r="AC63" s="157"/>
      <c r="AD63" s="157"/>
      <c r="AE63" s="157"/>
      <c r="AF63" s="157"/>
      <c r="AG63" s="157"/>
      <c r="AH63" s="157"/>
      <c r="AI63" s="157"/>
      <c r="AJ63" s="157"/>
      <c r="AK63" s="157"/>
      <c r="AL63" s="157"/>
      <c r="AM63" s="157"/>
      <c r="AN63" s="157"/>
      <c r="AO63" s="157"/>
      <c r="AP63" s="157"/>
      <c r="AQ63" s="157"/>
      <c r="AR63" s="157"/>
      <c r="AS63" s="157"/>
      <c r="AT63" s="157"/>
      <c r="AU63" s="157"/>
      <c r="AV63" s="157"/>
      <c r="AW63" s="157"/>
      <c r="AX63" s="157"/>
      <c r="AY63" s="157"/>
      <c r="AZ63" s="157"/>
      <c r="BA63" s="157"/>
      <c r="BB63" s="157"/>
      <c r="BC63" s="157"/>
      <c r="BD63" s="157"/>
      <c r="BE63" s="157"/>
      <c r="BF63" s="157"/>
      <c r="BG63" s="157"/>
      <c r="BH63" s="157"/>
      <c r="BI63" s="157"/>
      <c r="BJ63" s="157"/>
      <c r="BK63" s="157"/>
      <c r="BL63" s="157"/>
      <c r="BM63" s="157"/>
      <c r="BN63" s="157"/>
      <c r="BO63" s="157"/>
      <c r="BP63" s="157"/>
      <c r="BQ63" s="157"/>
      <c r="BR63" s="157"/>
      <c r="BS63" s="157"/>
      <c r="BT63" s="157"/>
      <c r="BU63" s="157"/>
      <c r="BV63" s="157"/>
      <c r="BW63" s="157"/>
      <c r="BX63" s="157"/>
      <c r="BY63" s="157"/>
      <c r="BZ63" s="157"/>
      <c r="CA63" s="157"/>
      <c r="CB63" s="157"/>
      <c r="CC63" s="157"/>
      <c r="CD63" s="157"/>
      <c r="CE63" s="157"/>
      <c r="CF63" s="157"/>
      <c r="CG63" s="157"/>
      <c r="CH63" s="157"/>
      <c r="CI63" s="157"/>
      <c r="CJ63" s="157"/>
      <c r="CK63" s="157"/>
      <c r="CL63" s="157"/>
      <c r="CM63" s="157"/>
      <c r="CN63" s="157"/>
      <c r="CO63" s="157"/>
      <c r="CP63" s="157"/>
      <c r="CQ63" s="157"/>
      <c r="CR63" s="157"/>
      <c r="CS63" s="157"/>
      <c r="CT63" s="157"/>
      <c r="CU63" s="157"/>
      <c r="CV63" s="157"/>
      <c r="CW63" s="157"/>
      <c r="CX63" s="157"/>
      <c r="CY63" s="157"/>
      <c r="CZ63" s="157"/>
      <c r="DA63" s="157"/>
      <c r="DB63" s="157"/>
      <c r="DC63" s="157"/>
      <c r="DD63" s="157"/>
      <c r="DE63" s="157"/>
      <c r="DF63" s="157"/>
      <c r="DG63" s="157"/>
      <c r="DH63" s="157"/>
      <c r="DI63" s="157"/>
      <c r="DJ63" s="157"/>
      <c r="DK63" s="157"/>
      <c r="DL63" s="157"/>
      <c r="DM63" s="157"/>
      <c r="DN63" s="157"/>
      <c r="DO63" s="157"/>
      <c r="DP63" s="157"/>
      <c r="DQ63" s="157"/>
      <c r="DR63" s="157"/>
      <c r="DS63" s="157"/>
      <c r="DT63" s="157"/>
      <c r="DU63" s="157"/>
      <c r="DV63" s="157"/>
      <c r="DW63" s="157"/>
      <c r="DX63" s="157"/>
      <c r="DY63" s="157"/>
      <c r="DZ63" s="157"/>
      <c r="EA63" s="157"/>
      <c r="EB63" s="157"/>
      <c r="EC63" s="157"/>
      <c r="ED63" s="157"/>
      <c r="EE63" s="157"/>
      <c r="EF63" s="157"/>
      <c r="EG63" s="157"/>
      <c r="EH63" s="157"/>
      <c r="EI63" s="157"/>
      <c r="EJ63" s="157"/>
      <c r="EK63" s="157"/>
      <c r="EL63" s="157"/>
      <c r="EM63" s="157"/>
      <c r="EN63" s="157"/>
      <c r="EO63" s="157"/>
      <c r="EP63" s="157"/>
      <c r="EQ63" s="157"/>
      <c r="ER63" s="157"/>
      <c r="ES63" s="157"/>
      <c r="ET63" s="157"/>
      <c r="EU63" s="157"/>
      <c r="EV63" s="157"/>
      <c r="EW63" s="157"/>
      <c r="EX63" s="157"/>
      <c r="EY63" s="157"/>
      <c r="EZ63" s="157"/>
      <c r="FA63" s="157"/>
      <c r="FB63" s="157"/>
      <c r="FC63" s="157"/>
      <c r="FD63" s="157"/>
      <c r="FE63" s="157"/>
      <c r="FF63" s="157"/>
      <c r="FG63" s="157"/>
      <c r="FH63" s="157"/>
      <c r="FI63" s="157"/>
      <c r="FJ63" s="157"/>
      <c r="FK63" s="157"/>
      <c r="FL63" s="157"/>
      <c r="FM63" s="157"/>
      <c r="FN63" s="157"/>
      <c r="FO63" s="157"/>
      <c r="FP63" s="157"/>
      <c r="FQ63" s="157"/>
      <c r="FR63" s="157"/>
      <c r="FS63" s="157"/>
      <c r="FT63" s="157"/>
      <c r="FU63" s="157"/>
      <c r="FV63" s="157"/>
      <c r="FW63" s="157"/>
      <c r="FX63" s="157"/>
      <c r="FY63" s="157"/>
      <c r="FZ63" s="157"/>
      <c r="GA63" s="157"/>
      <c r="GB63" s="157"/>
      <c r="GC63" s="157"/>
      <c r="GD63" s="157"/>
      <c r="GE63" s="157"/>
      <c r="GF63" s="157"/>
      <c r="GG63" s="157"/>
      <c r="GH63" s="157"/>
      <c r="GI63" s="157"/>
      <c r="GJ63" s="157"/>
      <c r="GK63" s="157"/>
      <c r="GL63" s="157"/>
      <c r="GM63" s="157"/>
      <c r="GN63" s="157"/>
      <c r="GO63" s="157"/>
      <c r="GP63" s="157"/>
      <c r="GQ63" s="157"/>
      <c r="GR63" s="157"/>
      <c r="GS63" s="157"/>
      <c r="GT63" s="157"/>
      <c r="GU63" s="157"/>
      <c r="GV63" s="157"/>
      <c r="GW63" s="157"/>
      <c r="GX63" s="157"/>
      <c r="GY63" s="157"/>
      <c r="GZ63" s="157"/>
      <c r="HA63" s="157"/>
      <c r="HB63" s="157"/>
      <c r="HC63" s="157"/>
      <c r="HD63" s="157"/>
      <c r="HE63" s="157"/>
      <c r="HF63" s="157"/>
      <c r="HG63" s="157"/>
      <c r="HH63" s="157"/>
      <c r="HI63" s="157"/>
      <c r="HJ63" s="157"/>
      <c r="HK63" s="157"/>
      <c r="HL63" s="157"/>
      <c r="HM63" s="157"/>
      <c r="HN63" s="157"/>
      <c r="HO63" s="157"/>
      <c r="HP63" s="157"/>
      <c r="HQ63" s="157"/>
      <c r="HR63" s="157"/>
      <c r="HS63" s="157"/>
      <c r="HT63" s="157"/>
      <c r="HU63" s="157"/>
      <c r="HV63" s="157"/>
      <c r="HW63" s="157"/>
      <c r="HX63" s="157"/>
      <c r="HY63" s="157"/>
      <c r="HZ63" s="157"/>
      <c r="IA63" s="157"/>
      <c r="IB63" s="157"/>
      <c r="IC63" s="157"/>
      <c r="ID63" s="157"/>
      <c r="IE63" s="157"/>
      <c r="IF63" s="157"/>
      <c r="IG63" s="157"/>
      <c r="IH63" s="157"/>
      <c r="II63" s="157"/>
      <c r="IJ63" s="157"/>
      <c r="IK63" s="157"/>
      <c r="IL63" s="157"/>
      <c r="IM63" s="157"/>
      <c r="IN63" s="157"/>
      <c r="IO63" s="157"/>
      <c r="IP63" s="157"/>
      <c r="IQ63" s="157"/>
      <c r="IR63" s="157"/>
      <c r="IS63" s="157"/>
      <c r="IT63" s="157"/>
      <c r="IU63" s="157"/>
      <c r="IV63" s="157"/>
      <c r="IW63" s="157"/>
    </row>
    <row r="64" customFormat="false" ht="15.75" hidden="true" customHeight="false" outlineLevel="0" collapsed="false">
      <c r="A64" s="194"/>
      <c r="B64" s="195"/>
      <c r="C64" s="195"/>
      <c r="D64" s="152"/>
      <c r="E64" s="152"/>
      <c r="F64" s="152"/>
      <c r="G64" s="152"/>
      <c r="H64" s="152"/>
      <c r="I64" s="152"/>
      <c r="J64" s="152"/>
      <c r="K64" s="152"/>
      <c r="L64" s="152"/>
      <c r="M64" s="152"/>
      <c r="N64" s="99"/>
      <c r="O64" s="99"/>
      <c r="P64" s="99"/>
      <c r="Q64" s="196" t="n">
        <f aca="false">+Q15+Q48+Q57</f>
        <v>986194295.388043</v>
      </c>
      <c r="R64" s="196" t="n">
        <f aca="false">+R15+R48+R57</f>
        <v>-268110067.275989</v>
      </c>
      <c r="S64" s="152"/>
      <c r="T64" s="154"/>
      <c r="U64" s="157"/>
      <c r="V64" s="156"/>
      <c r="W64" s="157"/>
      <c r="X64" s="157"/>
      <c r="Y64" s="157"/>
      <c r="Z64" s="157"/>
      <c r="AA64" s="157"/>
      <c r="AB64" s="157"/>
      <c r="AC64" s="157"/>
      <c r="AD64" s="157"/>
      <c r="AE64" s="157"/>
      <c r="AF64" s="157"/>
      <c r="AG64" s="157"/>
      <c r="AH64" s="157"/>
      <c r="AI64" s="157"/>
      <c r="AJ64" s="157"/>
      <c r="AK64" s="157"/>
      <c r="AL64" s="157"/>
      <c r="AM64" s="157"/>
      <c r="AN64" s="157"/>
      <c r="AO64" s="157"/>
      <c r="AP64" s="157"/>
      <c r="AQ64" s="157"/>
      <c r="AR64" s="157"/>
      <c r="AS64" s="157"/>
      <c r="AT64" s="157"/>
      <c r="AU64" s="157"/>
      <c r="AV64" s="157"/>
      <c r="AW64" s="157"/>
      <c r="AX64" s="157"/>
      <c r="AY64" s="157"/>
      <c r="AZ64" s="157"/>
      <c r="BA64" s="157"/>
      <c r="BB64" s="157"/>
      <c r="BC64" s="157"/>
      <c r="BD64" s="157"/>
      <c r="BE64" s="157"/>
      <c r="BF64" s="157"/>
      <c r="BG64" s="157"/>
      <c r="BH64" s="157"/>
      <c r="BI64" s="157"/>
      <c r="BJ64" s="157"/>
      <c r="BK64" s="157"/>
      <c r="BL64" s="157"/>
      <c r="BM64" s="157"/>
      <c r="BN64" s="157"/>
      <c r="BO64" s="157"/>
      <c r="BP64" s="157"/>
      <c r="BQ64" s="157"/>
      <c r="BR64" s="157"/>
      <c r="BS64" s="157"/>
      <c r="BT64" s="157"/>
      <c r="BU64" s="157"/>
      <c r="BV64" s="157"/>
      <c r="BW64" s="157"/>
      <c r="BX64" s="157"/>
      <c r="BY64" s="157"/>
      <c r="BZ64" s="157"/>
      <c r="CA64" s="157"/>
      <c r="CB64" s="157"/>
      <c r="CC64" s="157"/>
      <c r="CD64" s="157"/>
      <c r="CE64" s="157"/>
      <c r="CF64" s="157"/>
      <c r="CG64" s="157"/>
      <c r="CH64" s="157"/>
      <c r="CI64" s="157"/>
      <c r="CJ64" s="157"/>
      <c r="CK64" s="157"/>
      <c r="CL64" s="157"/>
      <c r="CM64" s="157"/>
      <c r="CN64" s="157"/>
      <c r="CO64" s="157"/>
      <c r="CP64" s="157"/>
      <c r="CQ64" s="157"/>
      <c r="CR64" s="157"/>
      <c r="CS64" s="157"/>
      <c r="CT64" s="157"/>
      <c r="CU64" s="157"/>
      <c r="CV64" s="157"/>
      <c r="CW64" s="157"/>
      <c r="CX64" s="157"/>
      <c r="CY64" s="157"/>
      <c r="CZ64" s="157"/>
      <c r="DA64" s="157"/>
      <c r="DB64" s="157"/>
      <c r="DC64" s="157"/>
      <c r="DD64" s="157"/>
      <c r="DE64" s="157"/>
      <c r="DF64" s="157"/>
      <c r="DG64" s="157"/>
      <c r="DH64" s="157"/>
      <c r="DI64" s="157"/>
      <c r="DJ64" s="157"/>
      <c r="DK64" s="157"/>
      <c r="DL64" s="157"/>
      <c r="DM64" s="157"/>
      <c r="DN64" s="157"/>
      <c r="DO64" s="157"/>
      <c r="DP64" s="157"/>
      <c r="DQ64" s="157"/>
      <c r="DR64" s="157"/>
      <c r="DS64" s="157"/>
      <c r="DT64" s="157"/>
      <c r="DU64" s="157"/>
      <c r="DV64" s="157"/>
      <c r="DW64" s="157"/>
      <c r="DX64" s="157"/>
      <c r="DY64" s="157"/>
      <c r="DZ64" s="157"/>
      <c r="EA64" s="157"/>
      <c r="EB64" s="157"/>
      <c r="EC64" s="157"/>
      <c r="ED64" s="157"/>
      <c r="EE64" s="157"/>
      <c r="EF64" s="157"/>
      <c r="EG64" s="157"/>
      <c r="EH64" s="157"/>
      <c r="EI64" s="157"/>
      <c r="EJ64" s="157"/>
      <c r="EK64" s="157"/>
      <c r="EL64" s="157"/>
      <c r="EM64" s="157"/>
      <c r="EN64" s="157"/>
      <c r="EO64" s="157"/>
      <c r="EP64" s="157"/>
      <c r="EQ64" s="157"/>
      <c r="ER64" s="157"/>
      <c r="ES64" s="157"/>
      <c r="ET64" s="157"/>
      <c r="EU64" s="157"/>
      <c r="EV64" s="157"/>
      <c r="EW64" s="157"/>
      <c r="EX64" s="157"/>
      <c r="EY64" s="157"/>
      <c r="EZ64" s="157"/>
      <c r="FA64" s="157"/>
      <c r="FB64" s="157"/>
      <c r="FC64" s="157"/>
      <c r="FD64" s="157"/>
      <c r="FE64" s="157"/>
      <c r="FF64" s="157"/>
      <c r="FG64" s="157"/>
      <c r="FH64" s="157"/>
      <c r="FI64" s="157"/>
      <c r="FJ64" s="157"/>
      <c r="FK64" s="157"/>
      <c r="FL64" s="157"/>
      <c r="FM64" s="157"/>
      <c r="FN64" s="157"/>
      <c r="FO64" s="157"/>
      <c r="FP64" s="157"/>
      <c r="FQ64" s="157"/>
      <c r="FR64" s="157"/>
      <c r="FS64" s="157"/>
      <c r="FT64" s="157"/>
      <c r="FU64" s="157"/>
      <c r="FV64" s="157"/>
      <c r="FW64" s="157"/>
      <c r="FX64" s="157"/>
      <c r="FY64" s="157"/>
      <c r="FZ64" s="157"/>
      <c r="GA64" s="157"/>
      <c r="GB64" s="157"/>
      <c r="GC64" s="157"/>
      <c r="GD64" s="157"/>
      <c r="GE64" s="157"/>
      <c r="GF64" s="157"/>
      <c r="GG64" s="157"/>
      <c r="GH64" s="157"/>
      <c r="GI64" s="157"/>
      <c r="GJ64" s="157"/>
      <c r="GK64" s="157"/>
      <c r="GL64" s="157"/>
      <c r="GM64" s="157"/>
      <c r="GN64" s="157"/>
      <c r="GO64" s="157"/>
      <c r="GP64" s="157"/>
      <c r="GQ64" s="157"/>
      <c r="GR64" s="157"/>
      <c r="GS64" s="157"/>
      <c r="GT64" s="157"/>
      <c r="GU64" s="157"/>
      <c r="GV64" s="157"/>
      <c r="GW64" s="157"/>
      <c r="GX64" s="157"/>
      <c r="GY64" s="157"/>
      <c r="GZ64" s="157"/>
      <c r="HA64" s="157"/>
      <c r="HB64" s="157"/>
      <c r="HC64" s="157"/>
      <c r="HD64" s="157"/>
      <c r="HE64" s="157"/>
      <c r="HF64" s="157"/>
      <c r="HG64" s="157"/>
      <c r="HH64" s="157"/>
      <c r="HI64" s="157"/>
      <c r="HJ64" s="157"/>
      <c r="HK64" s="157"/>
      <c r="HL64" s="157"/>
      <c r="HM64" s="157"/>
      <c r="HN64" s="157"/>
      <c r="HO64" s="157"/>
      <c r="HP64" s="157"/>
      <c r="HQ64" s="157"/>
      <c r="HR64" s="157"/>
      <c r="HS64" s="157"/>
      <c r="HT64" s="157"/>
      <c r="HU64" s="157"/>
      <c r="HV64" s="157"/>
      <c r="HW64" s="157"/>
      <c r="HX64" s="157"/>
      <c r="HY64" s="157"/>
      <c r="HZ64" s="157"/>
      <c r="IA64" s="157"/>
      <c r="IB64" s="157"/>
      <c r="IC64" s="157"/>
      <c r="ID64" s="157"/>
      <c r="IE64" s="157"/>
      <c r="IF64" s="157"/>
      <c r="IG64" s="157"/>
      <c r="IH64" s="157"/>
      <c r="II64" s="157"/>
      <c r="IJ64" s="157"/>
      <c r="IK64" s="157"/>
      <c r="IL64" s="157"/>
      <c r="IM64" s="157"/>
      <c r="IN64" s="157"/>
      <c r="IO64" s="157"/>
      <c r="IP64" s="157"/>
      <c r="IQ64" s="157"/>
      <c r="IR64" s="157"/>
      <c r="IS64" s="157"/>
      <c r="IT64" s="157"/>
      <c r="IU64" s="157"/>
      <c r="IV64" s="157"/>
      <c r="IW64" s="157"/>
    </row>
    <row r="65" customFormat="false" ht="15.75" hidden="false" customHeight="false" outlineLevel="0" collapsed="false">
      <c r="A65" s="149" t="s">
        <v>77</v>
      </c>
      <c r="B65" s="195"/>
      <c r="C65" s="195"/>
      <c r="D65" s="152"/>
      <c r="E65" s="152"/>
      <c r="F65" s="152"/>
      <c r="G65" s="152"/>
      <c r="H65" s="152"/>
      <c r="I65" s="152"/>
      <c r="J65" s="152"/>
      <c r="K65" s="152"/>
      <c r="L65" s="152"/>
      <c r="M65" s="152"/>
      <c r="N65" s="99"/>
      <c r="O65" s="99"/>
      <c r="P65" s="99"/>
      <c r="Q65" s="195"/>
      <c r="R65" s="195"/>
      <c r="S65" s="153" t="n">
        <f aca="false">+S15+S50+S58</f>
        <v>782222905.472054</v>
      </c>
      <c r="T65" s="154" t="s">
        <v>93</v>
      </c>
      <c r="U65" s="156"/>
      <c r="V65" s="156"/>
      <c r="W65" s="157"/>
      <c r="X65" s="157"/>
      <c r="Y65" s="157"/>
      <c r="Z65" s="157"/>
      <c r="AA65" s="157"/>
      <c r="AB65" s="157"/>
      <c r="AC65" s="157"/>
      <c r="AD65" s="157"/>
      <c r="AE65" s="157"/>
      <c r="AF65" s="157"/>
      <c r="AG65" s="157"/>
      <c r="AH65" s="157"/>
      <c r="AI65" s="157"/>
      <c r="AJ65" s="157"/>
      <c r="AK65" s="157"/>
      <c r="AL65" s="157"/>
      <c r="AM65" s="157"/>
      <c r="AN65" s="157"/>
      <c r="AO65" s="157"/>
      <c r="AP65" s="157"/>
      <c r="AQ65" s="157"/>
      <c r="AR65" s="157"/>
      <c r="AS65" s="157"/>
      <c r="AT65" s="157"/>
      <c r="AU65" s="157"/>
      <c r="AV65" s="157"/>
      <c r="AW65" s="157"/>
      <c r="AX65" s="157"/>
      <c r="AY65" s="157"/>
      <c r="AZ65" s="157"/>
      <c r="BA65" s="157"/>
      <c r="BB65" s="157"/>
      <c r="BC65" s="157"/>
      <c r="BD65" s="157"/>
      <c r="BE65" s="157"/>
      <c r="BF65" s="157"/>
      <c r="BG65" s="157"/>
      <c r="BH65" s="157"/>
      <c r="BI65" s="157"/>
      <c r="BJ65" s="157"/>
      <c r="BK65" s="157"/>
      <c r="BL65" s="157"/>
      <c r="BM65" s="157"/>
      <c r="BN65" s="157"/>
      <c r="BO65" s="157"/>
      <c r="BP65" s="157"/>
      <c r="BQ65" s="157"/>
      <c r="BR65" s="157"/>
      <c r="BS65" s="157"/>
      <c r="BT65" s="157"/>
      <c r="BU65" s="157"/>
      <c r="BV65" s="157"/>
      <c r="BW65" s="157"/>
      <c r="BX65" s="157"/>
      <c r="BY65" s="157"/>
      <c r="BZ65" s="157"/>
      <c r="CA65" s="157"/>
      <c r="CB65" s="157"/>
      <c r="CC65" s="157"/>
      <c r="CD65" s="157"/>
      <c r="CE65" s="157"/>
      <c r="CF65" s="157"/>
      <c r="CG65" s="157"/>
      <c r="CH65" s="157"/>
      <c r="CI65" s="157"/>
      <c r="CJ65" s="157"/>
      <c r="CK65" s="157"/>
      <c r="CL65" s="157"/>
      <c r="CM65" s="157"/>
      <c r="CN65" s="157"/>
      <c r="CO65" s="157"/>
      <c r="CP65" s="157"/>
      <c r="CQ65" s="157"/>
      <c r="CR65" s="157"/>
      <c r="CS65" s="157"/>
      <c r="CT65" s="157"/>
      <c r="CU65" s="157"/>
      <c r="CV65" s="157"/>
      <c r="CW65" s="157"/>
      <c r="CX65" s="157"/>
      <c r="CY65" s="157"/>
      <c r="CZ65" s="157"/>
      <c r="DA65" s="157"/>
      <c r="DB65" s="157"/>
      <c r="DC65" s="157"/>
      <c r="DD65" s="157"/>
      <c r="DE65" s="157"/>
      <c r="DF65" s="157"/>
      <c r="DG65" s="157"/>
      <c r="DH65" s="157"/>
      <c r="DI65" s="157"/>
      <c r="DJ65" s="157"/>
      <c r="DK65" s="157"/>
      <c r="DL65" s="157"/>
      <c r="DM65" s="157"/>
      <c r="DN65" s="157"/>
      <c r="DO65" s="157"/>
      <c r="DP65" s="157"/>
      <c r="DQ65" s="157"/>
      <c r="DR65" s="157"/>
      <c r="DS65" s="157"/>
      <c r="DT65" s="157"/>
      <c r="DU65" s="157"/>
      <c r="DV65" s="157"/>
      <c r="DW65" s="157"/>
      <c r="DX65" s="157"/>
      <c r="DY65" s="157"/>
      <c r="DZ65" s="157"/>
      <c r="EA65" s="157"/>
      <c r="EB65" s="157"/>
      <c r="EC65" s="157"/>
      <c r="ED65" s="157"/>
      <c r="EE65" s="157"/>
      <c r="EF65" s="157"/>
      <c r="EG65" s="157"/>
      <c r="EH65" s="157"/>
      <c r="EI65" s="157"/>
      <c r="EJ65" s="157"/>
      <c r="EK65" s="157"/>
      <c r="EL65" s="157"/>
      <c r="EM65" s="157"/>
      <c r="EN65" s="157"/>
      <c r="EO65" s="157"/>
      <c r="EP65" s="157"/>
      <c r="EQ65" s="157"/>
      <c r="ER65" s="157"/>
      <c r="ES65" s="157"/>
      <c r="ET65" s="157"/>
      <c r="EU65" s="157"/>
      <c r="EV65" s="157"/>
      <c r="EW65" s="157"/>
      <c r="EX65" s="157"/>
      <c r="EY65" s="157"/>
      <c r="EZ65" s="157"/>
      <c r="FA65" s="157"/>
      <c r="FB65" s="157"/>
      <c r="FC65" s="157"/>
      <c r="FD65" s="157"/>
      <c r="FE65" s="157"/>
      <c r="FF65" s="157"/>
      <c r="FG65" s="157"/>
      <c r="FH65" s="157"/>
      <c r="FI65" s="157"/>
      <c r="FJ65" s="157"/>
      <c r="FK65" s="157"/>
      <c r="FL65" s="157"/>
      <c r="FM65" s="157"/>
      <c r="FN65" s="157"/>
      <c r="FO65" s="157"/>
      <c r="FP65" s="157"/>
      <c r="FQ65" s="157"/>
      <c r="FR65" s="157"/>
      <c r="FS65" s="157"/>
      <c r="FT65" s="157"/>
      <c r="FU65" s="157"/>
      <c r="FV65" s="157"/>
      <c r="FW65" s="157"/>
      <c r="FX65" s="157"/>
      <c r="FY65" s="157"/>
      <c r="FZ65" s="157"/>
      <c r="GA65" s="157"/>
      <c r="GB65" s="157"/>
      <c r="GC65" s="157"/>
      <c r="GD65" s="157"/>
      <c r="GE65" s="157"/>
      <c r="GF65" s="157"/>
      <c r="GG65" s="157"/>
      <c r="GH65" s="157"/>
      <c r="GI65" s="157"/>
      <c r="GJ65" s="157"/>
      <c r="GK65" s="157"/>
      <c r="GL65" s="157"/>
      <c r="GM65" s="157"/>
      <c r="GN65" s="157"/>
      <c r="GO65" s="157"/>
      <c r="GP65" s="157"/>
      <c r="GQ65" s="157"/>
      <c r="GR65" s="157"/>
      <c r="GS65" s="157"/>
      <c r="GT65" s="157"/>
      <c r="GU65" s="157"/>
      <c r="GV65" s="157"/>
      <c r="GW65" s="157"/>
      <c r="GX65" s="157"/>
      <c r="GY65" s="157"/>
      <c r="GZ65" s="157"/>
      <c r="HA65" s="157"/>
      <c r="HB65" s="157"/>
      <c r="HC65" s="157"/>
      <c r="HD65" s="157"/>
      <c r="HE65" s="157"/>
      <c r="HF65" s="157"/>
      <c r="HG65" s="157"/>
      <c r="HH65" s="157"/>
      <c r="HI65" s="157"/>
      <c r="HJ65" s="157"/>
      <c r="HK65" s="157"/>
      <c r="HL65" s="157"/>
      <c r="HM65" s="157"/>
      <c r="HN65" s="157"/>
      <c r="HO65" s="157"/>
      <c r="HP65" s="157"/>
      <c r="HQ65" s="157"/>
      <c r="HR65" s="157"/>
      <c r="HS65" s="157"/>
      <c r="HT65" s="157"/>
      <c r="HU65" s="157"/>
      <c r="HV65" s="157"/>
      <c r="HW65" s="157"/>
      <c r="HX65" s="157"/>
      <c r="HY65" s="157"/>
      <c r="HZ65" s="157"/>
      <c r="IA65" s="157"/>
      <c r="IB65" s="157"/>
      <c r="IC65" s="157"/>
      <c r="ID65" s="157"/>
      <c r="IE65" s="157"/>
      <c r="IF65" s="157"/>
      <c r="IG65" s="157"/>
      <c r="IH65" s="157"/>
      <c r="II65" s="157"/>
      <c r="IJ65" s="157"/>
      <c r="IK65" s="157"/>
      <c r="IL65" s="157"/>
      <c r="IM65" s="157"/>
      <c r="IN65" s="157"/>
      <c r="IO65" s="157"/>
      <c r="IP65" s="157"/>
      <c r="IQ65" s="157"/>
      <c r="IR65" s="157"/>
      <c r="IS65" s="157"/>
      <c r="IT65" s="157"/>
      <c r="IU65" s="157"/>
      <c r="IV65" s="157"/>
      <c r="IW65" s="157"/>
    </row>
    <row r="66" customFormat="false" ht="15.75" hidden="false" customHeight="false" outlineLevel="0" collapsed="false">
      <c r="A66" s="149" t="s">
        <v>67</v>
      </c>
      <c r="B66" s="195"/>
      <c r="C66" s="195"/>
      <c r="D66" s="152"/>
      <c r="E66" s="152"/>
      <c r="F66" s="152"/>
      <c r="G66" s="152"/>
      <c r="H66" s="152"/>
      <c r="I66" s="152"/>
      <c r="J66" s="152"/>
      <c r="K66" s="152"/>
      <c r="L66" s="152"/>
      <c r="M66" s="152"/>
      <c r="N66" s="99"/>
      <c r="O66" s="99"/>
      <c r="P66" s="99"/>
      <c r="Q66" s="195"/>
      <c r="R66" s="195"/>
      <c r="S66" s="158" t="n">
        <f aca="false">+S51</f>
        <v>-64138677.36</v>
      </c>
      <c r="T66" s="154"/>
      <c r="U66" s="156"/>
      <c r="V66" s="156"/>
      <c r="W66" s="157"/>
      <c r="X66" s="157"/>
      <c r="Y66" s="157"/>
      <c r="Z66" s="157"/>
      <c r="AA66" s="157"/>
      <c r="AB66" s="157"/>
      <c r="AC66" s="157"/>
      <c r="AD66" s="157"/>
      <c r="AE66" s="157"/>
      <c r="AF66" s="157"/>
      <c r="AG66" s="157"/>
      <c r="AH66" s="157"/>
      <c r="AI66" s="157"/>
      <c r="AJ66" s="157"/>
      <c r="AK66" s="157"/>
      <c r="AL66" s="157"/>
      <c r="AM66" s="157"/>
      <c r="AN66" s="157"/>
      <c r="AO66" s="157"/>
      <c r="AP66" s="157"/>
      <c r="AQ66" s="157"/>
      <c r="AR66" s="157"/>
      <c r="AS66" s="157"/>
      <c r="AT66" s="157"/>
      <c r="AU66" s="157"/>
      <c r="AV66" s="157"/>
      <c r="AW66" s="157"/>
      <c r="AX66" s="157"/>
      <c r="AY66" s="157"/>
      <c r="AZ66" s="157"/>
      <c r="BA66" s="157"/>
      <c r="BB66" s="157"/>
      <c r="BC66" s="157"/>
      <c r="BD66" s="157"/>
      <c r="BE66" s="157"/>
      <c r="BF66" s="157"/>
      <c r="BG66" s="157"/>
      <c r="BH66" s="157"/>
      <c r="BI66" s="157"/>
      <c r="BJ66" s="157"/>
      <c r="BK66" s="157"/>
      <c r="BL66" s="157"/>
      <c r="BM66" s="157"/>
      <c r="BN66" s="157"/>
      <c r="BO66" s="157"/>
      <c r="BP66" s="157"/>
      <c r="BQ66" s="157"/>
      <c r="BR66" s="157"/>
      <c r="BS66" s="157"/>
      <c r="BT66" s="157"/>
      <c r="BU66" s="157"/>
      <c r="BV66" s="157"/>
      <c r="BW66" s="157"/>
      <c r="BX66" s="157"/>
      <c r="BY66" s="157"/>
      <c r="BZ66" s="157"/>
      <c r="CA66" s="157"/>
      <c r="CB66" s="157"/>
      <c r="CC66" s="157"/>
      <c r="CD66" s="157"/>
      <c r="CE66" s="157"/>
      <c r="CF66" s="157"/>
      <c r="CG66" s="157"/>
      <c r="CH66" s="157"/>
      <c r="CI66" s="157"/>
      <c r="CJ66" s="157"/>
      <c r="CK66" s="157"/>
      <c r="CL66" s="157"/>
      <c r="CM66" s="157"/>
      <c r="CN66" s="157"/>
      <c r="CO66" s="157"/>
      <c r="CP66" s="157"/>
      <c r="CQ66" s="157"/>
      <c r="CR66" s="157"/>
      <c r="CS66" s="157"/>
      <c r="CT66" s="157"/>
      <c r="CU66" s="157"/>
      <c r="CV66" s="157"/>
      <c r="CW66" s="157"/>
      <c r="CX66" s="157"/>
      <c r="CY66" s="157"/>
      <c r="CZ66" s="157"/>
      <c r="DA66" s="157"/>
      <c r="DB66" s="157"/>
      <c r="DC66" s="157"/>
      <c r="DD66" s="157"/>
      <c r="DE66" s="157"/>
      <c r="DF66" s="157"/>
      <c r="DG66" s="157"/>
      <c r="DH66" s="157"/>
      <c r="DI66" s="157"/>
      <c r="DJ66" s="157"/>
      <c r="DK66" s="157"/>
      <c r="DL66" s="157"/>
      <c r="DM66" s="157"/>
      <c r="DN66" s="157"/>
      <c r="DO66" s="157"/>
      <c r="DP66" s="157"/>
      <c r="DQ66" s="157"/>
      <c r="DR66" s="157"/>
      <c r="DS66" s="157"/>
      <c r="DT66" s="157"/>
      <c r="DU66" s="157"/>
      <c r="DV66" s="157"/>
      <c r="DW66" s="157"/>
      <c r="DX66" s="157"/>
      <c r="DY66" s="157"/>
      <c r="DZ66" s="157"/>
      <c r="EA66" s="157"/>
      <c r="EB66" s="157"/>
      <c r="EC66" s="157"/>
      <c r="ED66" s="157"/>
      <c r="EE66" s="157"/>
      <c r="EF66" s="157"/>
      <c r="EG66" s="157"/>
      <c r="EH66" s="157"/>
      <c r="EI66" s="157"/>
      <c r="EJ66" s="157"/>
      <c r="EK66" s="157"/>
      <c r="EL66" s="157"/>
      <c r="EM66" s="157"/>
      <c r="EN66" s="157"/>
      <c r="EO66" s="157"/>
      <c r="EP66" s="157"/>
      <c r="EQ66" s="157"/>
      <c r="ER66" s="157"/>
      <c r="ES66" s="157"/>
      <c r="ET66" s="157"/>
      <c r="EU66" s="157"/>
      <c r="EV66" s="157"/>
      <c r="EW66" s="157"/>
      <c r="EX66" s="157"/>
      <c r="EY66" s="157"/>
      <c r="EZ66" s="157"/>
      <c r="FA66" s="157"/>
      <c r="FB66" s="157"/>
      <c r="FC66" s="157"/>
      <c r="FD66" s="157"/>
      <c r="FE66" s="157"/>
      <c r="FF66" s="157"/>
      <c r="FG66" s="157"/>
      <c r="FH66" s="157"/>
      <c r="FI66" s="157"/>
      <c r="FJ66" s="157"/>
      <c r="FK66" s="157"/>
      <c r="FL66" s="157"/>
      <c r="FM66" s="157"/>
      <c r="FN66" s="157"/>
      <c r="FO66" s="157"/>
      <c r="FP66" s="157"/>
      <c r="FQ66" s="157"/>
      <c r="FR66" s="157"/>
      <c r="FS66" s="157"/>
      <c r="FT66" s="157"/>
      <c r="FU66" s="157"/>
      <c r="FV66" s="157"/>
      <c r="FW66" s="157"/>
      <c r="FX66" s="157"/>
      <c r="FY66" s="157"/>
      <c r="FZ66" s="157"/>
      <c r="GA66" s="157"/>
      <c r="GB66" s="157"/>
      <c r="GC66" s="157"/>
      <c r="GD66" s="157"/>
      <c r="GE66" s="157"/>
      <c r="GF66" s="157"/>
      <c r="GG66" s="157"/>
      <c r="GH66" s="157"/>
      <c r="GI66" s="157"/>
      <c r="GJ66" s="157"/>
      <c r="GK66" s="157"/>
      <c r="GL66" s="157"/>
      <c r="GM66" s="157"/>
      <c r="GN66" s="157"/>
      <c r="GO66" s="157"/>
      <c r="GP66" s="157"/>
      <c r="GQ66" s="157"/>
      <c r="GR66" s="157"/>
      <c r="GS66" s="157"/>
      <c r="GT66" s="157"/>
      <c r="GU66" s="157"/>
      <c r="GV66" s="157"/>
      <c r="GW66" s="157"/>
      <c r="GX66" s="157"/>
      <c r="GY66" s="157"/>
      <c r="GZ66" s="157"/>
      <c r="HA66" s="157"/>
      <c r="HB66" s="157"/>
      <c r="HC66" s="157"/>
      <c r="HD66" s="157"/>
      <c r="HE66" s="157"/>
      <c r="HF66" s="157"/>
      <c r="HG66" s="157"/>
      <c r="HH66" s="157"/>
      <c r="HI66" s="157"/>
      <c r="HJ66" s="157"/>
      <c r="HK66" s="157"/>
      <c r="HL66" s="157"/>
      <c r="HM66" s="157"/>
      <c r="HN66" s="157"/>
      <c r="HO66" s="157"/>
      <c r="HP66" s="157"/>
      <c r="HQ66" s="157"/>
      <c r="HR66" s="157"/>
      <c r="HS66" s="157"/>
      <c r="HT66" s="157"/>
      <c r="HU66" s="157"/>
      <c r="HV66" s="157"/>
      <c r="HW66" s="157"/>
      <c r="HX66" s="157"/>
      <c r="HY66" s="157"/>
      <c r="HZ66" s="157"/>
      <c r="IA66" s="157"/>
      <c r="IB66" s="157"/>
      <c r="IC66" s="157"/>
      <c r="ID66" s="157"/>
      <c r="IE66" s="157"/>
      <c r="IF66" s="157"/>
      <c r="IG66" s="157"/>
      <c r="IH66" s="157"/>
      <c r="II66" s="157"/>
      <c r="IJ66" s="157"/>
      <c r="IK66" s="157"/>
      <c r="IL66" s="157"/>
      <c r="IM66" s="157"/>
      <c r="IN66" s="157"/>
      <c r="IO66" s="157"/>
      <c r="IP66" s="157"/>
      <c r="IQ66" s="157"/>
      <c r="IR66" s="157"/>
      <c r="IS66" s="157"/>
      <c r="IT66" s="157"/>
      <c r="IU66" s="157"/>
      <c r="IV66" s="157"/>
      <c r="IW66" s="157"/>
    </row>
    <row r="67" customFormat="false" ht="15.75" hidden="false" customHeight="false" outlineLevel="0" collapsed="false">
      <c r="A67" s="149" t="s">
        <v>79</v>
      </c>
      <c r="B67" s="195"/>
      <c r="C67" s="195"/>
      <c r="D67" s="152"/>
      <c r="E67" s="152"/>
      <c r="F67" s="152"/>
      <c r="G67" s="152"/>
      <c r="H67" s="152"/>
      <c r="I67" s="152"/>
      <c r="J67" s="152"/>
      <c r="K67" s="152"/>
      <c r="L67" s="152"/>
      <c r="M67" s="152"/>
      <c r="N67" s="99"/>
      <c r="O67" s="99"/>
      <c r="P67" s="99"/>
      <c r="Q67" s="195"/>
      <c r="R67" s="195"/>
      <c r="S67" s="153" t="n">
        <f aca="false">+S65+S66</f>
        <v>718084228.112054</v>
      </c>
      <c r="T67" s="154"/>
      <c r="U67" s="156"/>
      <c r="V67" s="156"/>
      <c r="W67" s="157"/>
      <c r="X67" s="157"/>
      <c r="Y67" s="157"/>
      <c r="Z67" s="157"/>
      <c r="AA67" s="157"/>
      <c r="AB67" s="157"/>
      <c r="AC67" s="157"/>
      <c r="AD67" s="157"/>
      <c r="AE67" s="157"/>
      <c r="AF67" s="157"/>
      <c r="AG67" s="157"/>
      <c r="AH67" s="157"/>
      <c r="AI67" s="157"/>
      <c r="AJ67" s="157"/>
      <c r="AK67" s="157"/>
      <c r="AL67" s="157"/>
      <c r="AM67" s="157"/>
      <c r="AN67" s="157"/>
      <c r="AO67" s="157"/>
      <c r="AP67" s="157"/>
      <c r="AQ67" s="157"/>
      <c r="AR67" s="157"/>
      <c r="AS67" s="157"/>
      <c r="AT67" s="157"/>
      <c r="AU67" s="157"/>
      <c r="AV67" s="157"/>
      <c r="AW67" s="157"/>
      <c r="AX67" s="157"/>
      <c r="AY67" s="157"/>
      <c r="AZ67" s="157"/>
      <c r="BA67" s="157"/>
      <c r="BB67" s="157"/>
      <c r="BC67" s="157"/>
      <c r="BD67" s="157"/>
      <c r="BE67" s="157"/>
      <c r="BF67" s="157"/>
      <c r="BG67" s="157"/>
      <c r="BH67" s="157"/>
      <c r="BI67" s="157"/>
      <c r="BJ67" s="157"/>
      <c r="BK67" s="157"/>
      <c r="BL67" s="157"/>
      <c r="BM67" s="157"/>
      <c r="BN67" s="157"/>
      <c r="BO67" s="157"/>
      <c r="BP67" s="157"/>
      <c r="BQ67" s="157"/>
      <c r="BR67" s="157"/>
      <c r="BS67" s="157"/>
      <c r="BT67" s="157"/>
      <c r="BU67" s="157"/>
      <c r="BV67" s="157"/>
      <c r="BW67" s="157"/>
      <c r="BX67" s="157"/>
      <c r="BY67" s="157"/>
      <c r="BZ67" s="157"/>
      <c r="CA67" s="157"/>
      <c r="CB67" s="157"/>
      <c r="CC67" s="157"/>
      <c r="CD67" s="157"/>
      <c r="CE67" s="157"/>
      <c r="CF67" s="157"/>
      <c r="CG67" s="157"/>
      <c r="CH67" s="157"/>
      <c r="CI67" s="157"/>
      <c r="CJ67" s="157"/>
      <c r="CK67" s="157"/>
      <c r="CL67" s="157"/>
      <c r="CM67" s="157"/>
      <c r="CN67" s="157"/>
      <c r="CO67" s="157"/>
      <c r="CP67" s="157"/>
      <c r="CQ67" s="157"/>
      <c r="CR67" s="157"/>
      <c r="CS67" s="157"/>
      <c r="CT67" s="157"/>
      <c r="CU67" s="157"/>
      <c r="CV67" s="157"/>
      <c r="CW67" s="157"/>
      <c r="CX67" s="157"/>
      <c r="CY67" s="157"/>
      <c r="CZ67" s="157"/>
      <c r="DA67" s="157"/>
      <c r="DB67" s="157"/>
      <c r="DC67" s="157"/>
      <c r="DD67" s="157"/>
      <c r="DE67" s="157"/>
      <c r="DF67" s="157"/>
      <c r="DG67" s="157"/>
      <c r="DH67" s="157"/>
      <c r="DI67" s="157"/>
      <c r="DJ67" s="157"/>
      <c r="DK67" s="157"/>
      <c r="DL67" s="157"/>
      <c r="DM67" s="157"/>
      <c r="DN67" s="157"/>
      <c r="DO67" s="157"/>
      <c r="DP67" s="157"/>
      <c r="DQ67" s="157"/>
      <c r="DR67" s="157"/>
      <c r="DS67" s="157"/>
      <c r="DT67" s="157"/>
      <c r="DU67" s="157"/>
      <c r="DV67" s="157"/>
      <c r="DW67" s="157"/>
      <c r="DX67" s="157"/>
      <c r="DY67" s="157"/>
      <c r="DZ67" s="157"/>
      <c r="EA67" s="157"/>
      <c r="EB67" s="157"/>
      <c r="EC67" s="157"/>
      <c r="ED67" s="157"/>
      <c r="EE67" s="157"/>
      <c r="EF67" s="157"/>
      <c r="EG67" s="157"/>
      <c r="EH67" s="157"/>
      <c r="EI67" s="157"/>
      <c r="EJ67" s="157"/>
      <c r="EK67" s="157"/>
      <c r="EL67" s="157"/>
      <c r="EM67" s="157"/>
      <c r="EN67" s="157"/>
      <c r="EO67" s="157"/>
      <c r="EP67" s="157"/>
      <c r="EQ67" s="157"/>
      <c r="ER67" s="157"/>
      <c r="ES67" s="157"/>
      <c r="ET67" s="157"/>
      <c r="EU67" s="157"/>
      <c r="EV67" s="157"/>
      <c r="EW67" s="157"/>
      <c r="EX67" s="157"/>
      <c r="EY67" s="157"/>
      <c r="EZ67" s="157"/>
      <c r="FA67" s="157"/>
      <c r="FB67" s="157"/>
      <c r="FC67" s="157"/>
      <c r="FD67" s="157"/>
      <c r="FE67" s="157"/>
      <c r="FF67" s="157"/>
      <c r="FG67" s="157"/>
      <c r="FH67" s="157"/>
      <c r="FI67" s="157"/>
      <c r="FJ67" s="157"/>
      <c r="FK67" s="157"/>
      <c r="FL67" s="157"/>
      <c r="FM67" s="157"/>
      <c r="FN67" s="157"/>
      <c r="FO67" s="157"/>
      <c r="FP67" s="157"/>
      <c r="FQ67" s="157"/>
      <c r="FR67" s="157"/>
      <c r="FS67" s="157"/>
      <c r="FT67" s="157"/>
      <c r="FU67" s="157"/>
      <c r="FV67" s="157"/>
      <c r="FW67" s="157"/>
      <c r="FX67" s="157"/>
      <c r="FY67" s="157"/>
      <c r="FZ67" s="157"/>
      <c r="GA67" s="157"/>
      <c r="GB67" s="157"/>
      <c r="GC67" s="157"/>
      <c r="GD67" s="157"/>
      <c r="GE67" s="157"/>
      <c r="GF67" s="157"/>
      <c r="GG67" s="157"/>
      <c r="GH67" s="157"/>
      <c r="GI67" s="157"/>
      <c r="GJ67" s="157"/>
      <c r="GK67" s="157"/>
      <c r="GL67" s="157"/>
      <c r="GM67" s="157"/>
      <c r="GN67" s="157"/>
      <c r="GO67" s="157"/>
      <c r="GP67" s="157"/>
      <c r="GQ67" s="157"/>
      <c r="GR67" s="157"/>
      <c r="GS67" s="157"/>
      <c r="GT67" s="157"/>
      <c r="GU67" s="157"/>
      <c r="GV67" s="157"/>
      <c r="GW67" s="157"/>
      <c r="GX67" s="157"/>
      <c r="GY67" s="157"/>
      <c r="GZ67" s="157"/>
      <c r="HA67" s="157"/>
      <c r="HB67" s="157"/>
      <c r="HC67" s="157"/>
      <c r="HD67" s="157"/>
      <c r="HE67" s="157"/>
      <c r="HF67" s="157"/>
      <c r="HG67" s="157"/>
      <c r="HH67" s="157"/>
      <c r="HI67" s="157"/>
      <c r="HJ67" s="157"/>
      <c r="HK67" s="157"/>
      <c r="HL67" s="157"/>
      <c r="HM67" s="157"/>
      <c r="HN67" s="157"/>
      <c r="HO67" s="157"/>
      <c r="HP67" s="157"/>
      <c r="HQ67" s="157"/>
      <c r="HR67" s="157"/>
      <c r="HS67" s="157"/>
      <c r="HT67" s="157"/>
      <c r="HU67" s="157"/>
      <c r="HV67" s="157"/>
      <c r="HW67" s="157"/>
      <c r="HX67" s="157"/>
      <c r="HY67" s="157"/>
      <c r="HZ67" s="157"/>
      <c r="IA67" s="157"/>
      <c r="IB67" s="157"/>
      <c r="IC67" s="157"/>
      <c r="ID67" s="157"/>
      <c r="IE67" s="157"/>
      <c r="IF67" s="157"/>
      <c r="IG67" s="157"/>
      <c r="IH67" s="157"/>
      <c r="II67" s="157"/>
      <c r="IJ67" s="157"/>
      <c r="IK67" s="157"/>
      <c r="IL67" s="157"/>
      <c r="IM67" s="157"/>
      <c r="IN67" s="157"/>
      <c r="IO67" s="157"/>
      <c r="IP67" s="157"/>
      <c r="IQ67" s="157"/>
      <c r="IR67" s="157"/>
      <c r="IS67" s="157"/>
      <c r="IT67" s="157"/>
      <c r="IU67" s="157"/>
      <c r="IV67" s="157"/>
      <c r="IW67" s="157"/>
    </row>
    <row r="68" customFormat="false" ht="15.75" hidden="false" customHeight="false" outlineLevel="0" collapsed="false">
      <c r="A68" s="149" t="s">
        <v>71</v>
      </c>
      <c r="B68" s="195"/>
      <c r="C68" s="195"/>
      <c r="D68" s="152"/>
      <c r="E68" s="152"/>
      <c r="F68" s="152"/>
      <c r="G68" s="152"/>
      <c r="H68" s="152"/>
      <c r="I68" s="152"/>
      <c r="J68" s="152"/>
      <c r="K68" s="152"/>
      <c r="L68" s="152"/>
      <c r="M68" s="152"/>
      <c r="N68" s="99"/>
      <c r="O68" s="99"/>
      <c r="P68" s="99"/>
      <c r="Q68" s="195"/>
      <c r="R68" s="195"/>
      <c r="S68" s="153" t="n">
        <f aca="false">+S53</f>
        <v>-130000000</v>
      </c>
      <c r="T68" s="154"/>
      <c r="U68" s="156"/>
      <c r="V68" s="156"/>
      <c r="W68" s="157"/>
      <c r="X68" s="157"/>
      <c r="Y68" s="157"/>
      <c r="Z68" s="157"/>
      <c r="AA68" s="157"/>
      <c r="AB68" s="157"/>
      <c r="AC68" s="157"/>
      <c r="AD68" s="157"/>
      <c r="AE68" s="157"/>
      <c r="AF68" s="157"/>
      <c r="AG68" s="157"/>
      <c r="AH68" s="157"/>
      <c r="AI68" s="157"/>
      <c r="AJ68" s="157"/>
      <c r="AK68" s="157"/>
      <c r="AL68" s="157"/>
      <c r="AM68" s="157"/>
      <c r="AN68" s="157"/>
      <c r="AO68" s="157"/>
      <c r="AP68" s="157"/>
      <c r="AQ68" s="157"/>
      <c r="AR68" s="157"/>
      <c r="AS68" s="157"/>
      <c r="AT68" s="157"/>
      <c r="AU68" s="157"/>
      <c r="AV68" s="157"/>
      <c r="AW68" s="157"/>
      <c r="AX68" s="157"/>
      <c r="AY68" s="157"/>
      <c r="AZ68" s="157"/>
      <c r="BA68" s="157"/>
      <c r="BB68" s="157"/>
      <c r="BC68" s="157"/>
      <c r="BD68" s="157"/>
      <c r="BE68" s="157"/>
      <c r="BF68" s="157"/>
      <c r="BG68" s="157"/>
      <c r="BH68" s="157"/>
      <c r="BI68" s="157"/>
      <c r="BJ68" s="157"/>
      <c r="BK68" s="157"/>
      <c r="BL68" s="157"/>
      <c r="BM68" s="157"/>
      <c r="BN68" s="157"/>
      <c r="BO68" s="157"/>
      <c r="BP68" s="157"/>
      <c r="BQ68" s="157"/>
      <c r="BR68" s="157"/>
      <c r="BS68" s="157"/>
      <c r="BT68" s="157"/>
      <c r="BU68" s="157"/>
      <c r="BV68" s="157"/>
      <c r="BW68" s="157"/>
      <c r="BX68" s="157"/>
      <c r="BY68" s="157"/>
      <c r="BZ68" s="157"/>
      <c r="CA68" s="157"/>
      <c r="CB68" s="157"/>
      <c r="CC68" s="157"/>
      <c r="CD68" s="157"/>
      <c r="CE68" s="157"/>
      <c r="CF68" s="157"/>
      <c r="CG68" s="157"/>
      <c r="CH68" s="157"/>
      <c r="CI68" s="157"/>
      <c r="CJ68" s="157"/>
      <c r="CK68" s="157"/>
      <c r="CL68" s="157"/>
      <c r="CM68" s="157"/>
      <c r="CN68" s="157"/>
      <c r="CO68" s="157"/>
      <c r="CP68" s="157"/>
      <c r="CQ68" s="157"/>
      <c r="CR68" s="157"/>
      <c r="CS68" s="157"/>
      <c r="CT68" s="157"/>
      <c r="CU68" s="157"/>
      <c r="CV68" s="157"/>
      <c r="CW68" s="157"/>
      <c r="CX68" s="157"/>
      <c r="CY68" s="157"/>
      <c r="CZ68" s="157"/>
      <c r="DA68" s="157"/>
      <c r="DB68" s="157"/>
      <c r="DC68" s="157"/>
      <c r="DD68" s="157"/>
      <c r="DE68" s="157"/>
      <c r="DF68" s="157"/>
      <c r="DG68" s="157"/>
      <c r="DH68" s="157"/>
      <c r="DI68" s="157"/>
      <c r="DJ68" s="157"/>
      <c r="DK68" s="157"/>
      <c r="DL68" s="157"/>
      <c r="DM68" s="157"/>
      <c r="DN68" s="157"/>
      <c r="DO68" s="157"/>
      <c r="DP68" s="157"/>
      <c r="DQ68" s="157"/>
      <c r="DR68" s="157"/>
      <c r="DS68" s="157"/>
      <c r="DT68" s="157"/>
      <c r="DU68" s="157"/>
      <c r="DV68" s="157"/>
      <c r="DW68" s="157"/>
      <c r="DX68" s="157"/>
      <c r="DY68" s="157"/>
      <c r="DZ68" s="157"/>
      <c r="EA68" s="157"/>
      <c r="EB68" s="157"/>
      <c r="EC68" s="157"/>
      <c r="ED68" s="157"/>
      <c r="EE68" s="157"/>
      <c r="EF68" s="157"/>
      <c r="EG68" s="157"/>
      <c r="EH68" s="157"/>
      <c r="EI68" s="157"/>
      <c r="EJ68" s="157"/>
      <c r="EK68" s="157"/>
      <c r="EL68" s="157"/>
      <c r="EM68" s="157"/>
      <c r="EN68" s="157"/>
      <c r="EO68" s="157"/>
      <c r="EP68" s="157"/>
      <c r="EQ68" s="157"/>
      <c r="ER68" s="157"/>
      <c r="ES68" s="157"/>
      <c r="ET68" s="157"/>
      <c r="EU68" s="157"/>
      <c r="EV68" s="157"/>
      <c r="EW68" s="157"/>
      <c r="EX68" s="157"/>
      <c r="EY68" s="157"/>
      <c r="EZ68" s="157"/>
      <c r="FA68" s="157"/>
      <c r="FB68" s="157"/>
      <c r="FC68" s="157"/>
      <c r="FD68" s="157"/>
      <c r="FE68" s="157"/>
      <c r="FF68" s="157"/>
      <c r="FG68" s="157"/>
      <c r="FH68" s="157"/>
      <c r="FI68" s="157"/>
      <c r="FJ68" s="157"/>
      <c r="FK68" s="157"/>
      <c r="FL68" s="157"/>
      <c r="FM68" s="157"/>
      <c r="FN68" s="157"/>
      <c r="FO68" s="157"/>
      <c r="FP68" s="157"/>
      <c r="FQ68" s="157"/>
      <c r="FR68" s="157"/>
      <c r="FS68" s="157"/>
      <c r="FT68" s="157"/>
      <c r="FU68" s="157"/>
      <c r="FV68" s="157"/>
      <c r="FW68" s="157"/>
      <c r="FX68" s="157"/>
      <c r="FY68" s="157"/>
      <c r="FZ68" s="157"/>
      <c r="GA68" s="157"/>
      <c r="GB68" s="157"/>
      <c r="GC68" s="157"/>
      <c r="GD68" s="157"/>
      <c r="GE68" s="157"/>
      <c r="GF68" s="157"/>
      <c r="GG68" s="157"/>
      <c r="GH68" s="157"/>
      <c r="GI68" s="157"/>
      <c r="GJ68" s="157"/>
      <c r="GK68" s="157"/>
      <c r="GL68" s="157"/>
      <c r="GM68" s="157"/>
      <c r="GN68" s="157"/>
      <c r="GO68" s="157"/>
      <c r="GP68" s="157"/>
      <c r="GQ68" s="157"/>
      <c r="GR68" s="157"/>
      <c r="GS68" s="157"/>
      <c r="GT68" s="157"/>
      <c r="GU68" s="157"/>
      <c r="GV68" s="157"/>
      <c r="GW68" s="157"/>
      <c r="GX68" s="157"/>
      <c r="GY68" s="157"/>
      <c r="GZ68" s="157"/>
      <c r="HA68" s="157"/>
      <c r="HB68" s="157"/>
      <c r="HC68" s="157"/>
      <c r="HD68" s="157"/>
      <c r="HE68" s="157"/>
      <c r="HF68" s="157"/>
      <c r="HG68" s="157"/>
      <c r="HH68" s="157"/>
      <c r="HI68" s="157"/>
      <c r="HJ68" s="157"/>
      <c r="HK68" s="157"/>
      <c r="HL68" s="157"/>
      <c r="HM68" s="157"/>
      <c r="HN68" s="157"/>
      <c r="HO68" s="157"/>
      <c r="HP68" s="157"/>
      <c r="HQ68" s="157"/>
      <c r="HR68" s="157"/>
      <c r="HS68" s="157"/>
      <c r="HT68" s="157"/>
      <c r="HU68" s="157"/>
      <c r="HV68" s="157"/>
      <c r="HW68" s="157"/>
      <c r="HX68" s="157"/>
      <c r="HY68" s="157"/>
      <c r="HZ68" s="157"/>
      <c r="IA68" s="157"/>
      <c r="IB68" s="157"/>
      <c r="IC68" s="157"/>
      <c r="ID68" s="157"/>
      <c r="IE68" s="157"/>
      <c r="IF68" s="157"/>
      <c r="IG68" s="157"/>
      <c r="IH68" s="157"/>
      <c r="II68" s="157"/>
      <c r="IJ68" s="157"/>
      <c r="IK68" s="157"/>
      <c r="IL68" s="157"/>
      <c r="IM68" s="157"/>
      <c r="IN68" s="157"/>
      <c r="IO68" s="157"/>
      <c r="IP68" s="157"/>
      <c r="IQ68" s="157"/>
      <c r="IR68" s="157"/>
      <c r="IS68" s="157"/>
      <c r="IT68" s="157"/>
      <c r="IU68" s="157"/>
      <c r="IV68" s="157"/>
      <c r="IW68" s="157"/>
    </row>
    <row r="69" customFormat="false" ht="16.5" hidden="false" customHeight="false" outlineLevel="0" collapsed="false">
      <c r="A69" s="149" t="s">
        <v>80</v>
      </c>
      <c r="B69" s="195"/>
      <c r="C69" s="195"/>
      <c r="D69" s="152"/>
      <c r="E69" s="152"/>
      <c r="F69" s="152"/>
      <c r="G69" s="152"/>
      <c r="H69" s="152"/>
      <c r="I69" s="152"/>
      <c r="J69" s="152"/>
      <c r="K69" s="152"/>
      <c r="L69" s="152"/>
      <c r="M69" s="152"/>
      <c r="N69" s="99"/>
      <c r="O69" s="99"/>
      <c r="P69" s="99"/>
      <c r="Q69" s="195"/>
      <c r="R69" s="195"/>
      <c r="S69" s="164" t="n">
        <f aca="false">SUM(S67:S68)</f>
        <v>588084228.112054</v>
      </c>
      <c r="T69" s="154"/>
      <c r="U69" s="156"/>
      <c r="V69" s="156"/>
      <c r="W69" s="157"/>
      <c r="X69" s="157"/>
      <c r="Y69" s="157"/>
      <c r="Z69" s="157"/>
      <c r="AA69" s="157"/>
      <c r="AB69" s="157"/>
      <c r="AC69" s="157"/>
      <c r="AD69" s="157"/>
      <c r="AE69" s="157"/>
      <c r="AF69" s="157"/>
      <c r="AG69" s="157"/>
      <c r="AH69" s="157"/>
      <c r="AI69" s="157"/>
      <c r="AJ69" s="157"/>
      <c r="AK69" s="157"/>
      <c r="AL69" s="157"/>
      <c r="AM69" s="157"/>
      <c r="AN69" s="157"/>
      <c r="AO69" s="157"/>
      <c r="AP69" s="157"/>
      <c r="AQ69" s="157"/>
      <c r="AR69" s="157"/>
      <c r="AS69" s="157"/>
      <c r="AT69" s="157"/>
      <c r="AU69" s="157"/>
      <c r="AV69" s="157"/>
      <c r="AW69" s="157"/>
      <c r="AX69" s="157"/>
      <c r="AY69" s="157"/>
      <c r="AZ69" s="157"/>
      <c r="BA69" s="157"/>
      <c r="BB69" s="157"/>
      <c r="BC69" s="157"/>
      <c r="BD69" s="157"/>
      <c r="BE69" s="157"/>
      <c r="BF69" s="157"/>
      <c r="BG69" s="157"/>
      <c r="BH69" s="157"/>
      <c r="BI69" s="157"/>
      <c r="BJ69" s="157"/>
      <c r="BK69" s="157"/>
      <c r="BL69" s="157"/>
      <c r="BM69" s="157"/>
      <c r="BN69" s="157"/>
      <c r="BO69" s="157"/>
      <c r="BP69" s="157"/>
      <c r="BQ69" s="157"/>
      <c r="BR69" s="157"/>
      <c r="BS69" s="157"/>
      <c r="BT69" s="157"/>
      <c r="BU69" s="157"/>
      <c r="BV69" s="157"/>
      <c r="BW69" s="157"/>
      <c r="BX69" s="157"/>
      <c r="BY69" s="157"/>
      <c r="BZ69" s="157"/>
      <c r="CA69" s="157"/>
      <c r="CB69" s="157"/>
      <c r="CC69" s="157"/>
      <c r="CD69" s="157"/>
      <c r="CE69" s="157"/>
      <c r="CF69" s="157"/>
      <c r="CG69" s="157"/>
      <c r="CH69" s="157"/>
      <c r="CI69" s="157"/>
      <c r="CJ69" s="157"/>
      <c r="CK69" s="157"/>
      <c r="CL69" s="157"/>
      <c r="CM69" s="157"/>
      <c r="CN69" s="157"/>
      <c r="CO69" s="157"/>
      <c r="CP69" s="157"/>
      <c r="CQ69" s="157"/>
      <c r="CR69" s="157"/>
      <c r="CS69" s="157"/>
      <c r="CT69" s="157"/>
      <c r="CU69" s="157"/>
      <c r="CV69" s="157"/>
      <c r="CW69" s="157"/>
      <c r="CX69" s="157"/>
      <c r="CY69" s="157"/>
      <c r="CZ69" s="157"/>
      <c r="DA69" s="157"/>
      <c r="DB69" s="157"/>
      <c r="DC69" s="157"/>
      <c r="DD69" s="157"/>
      <c r="DE69" s="157"/>
      <c r="DF69" s="157"/>
      <c r="DG69" s="157"/>
      <c r="DH69" s="157"/>
      <c r="DI69" s="157"/>
      <c r="DJ69" s="157"/>
      <c r="DK69" s="157"/>
      <c r="DL69" s="157"/>
      <c r="DM69" s="157"/>
      <c r="DN69" s="157"/>
      <c r="DO69" s="157"/>
      <c r="DP69" s="157"/>
      <c r="DQ69" s="157"/>
      <c r="DR69" s="157"/>
      <c r="DS69" s="157"/>
      <c r="DT69" s="157"/>
      <c r="DU69" s="157"/>
      <c r="DV69" s="157"/>
      <c r="DW69" s="157"/>
      <c r="DX69" s="157"/>
      <c r="DY69" s="157"/>
      <c r="DZ69" s="157"/>
      <c r="EA69" s="157"/>
      <c r="EB69" s="157"/>
      <c r="EC69" s="157"/>
      <c r="ED69" s="157"/>
      <c r="EE69" s="157"/>
      <c r="EF69" s="157"/>
      <c r="EG69" s="157"/>
      <c r="EH69" s="157"/>
      <c r="EI69" s="157"/>
      <c r="EJ69" s="157"/>
      <c r="EK69" s="157"/>
      <c r="EL69" s="157"/>
      <c r="EM69" s="157"/>
      <c r="EN69" s="157"/>
      <c r="EO69" s="157"/>
      <c r="EP69" s="157"/>
      <c r="EQ69" s="157"/>
      <c r="ER69" s="157"/>
      <c r="ES69" s="157"/>
      <c r="ET69" s="157"/>
      <c r="EU69" s="157"/>
      <c r="EV69" s="157"/>
      <c r="EW69" s="157"/>
      <c r="EX69" s="157"/>
      <c r="EY69" s="157"/>
      <c r="EZ69" s="157"/>
      <c r="FA69" s="157"/>
      <c r="FB69" s="157"/>
      <c r="FC69" s="157"/>
      <c r="FD69" s="157"/>
      <c r="FE69" s="157"/>
      <c r="FF69" s="157"/>
      <c r="FG69" s="157"/>
      <c r="FH69" s="157"/>
      <c r="FI69" s="157"/>
      <c r="FJ69" s="157"/>
      <c r="FK69" s="157"/>
      <c r="FL69" s="157"/>
      <c r="FM69" s="157"/>
      <c r="FN69" s="157"/>
      <c r="FO69" s="157"/>
      <c r="FP69" s="157"/>
      <c r="FQ69" s="157"/>
      <c r="FR69" s="157"/>
      <c r="FS69" s="157"/>
      <c r="FT69" s="157"/>
      <c r="FU69" s="157"/>
      <c r="FV69" s="157"/>
      <c r="FW69" s="157"/>
      <c r="FX69" s="157"/>
      <c r="FY69" s="157"/>
      <c r="FZ69" s="157"/>
      <c r="GA69" s="157"/>
      <c r="GB69" s="157"/>
      <c r="GC69" s="157"/>
      <c r="GD69" s="157"/>
      <c r="GE69" s="157"/>
      <c r="GF69" s="157"/>
      <c r="GG69" s="157"/>
      <c r="GH69" s="157"/>
      <c r="GI69" s="157"/>
      <c r="GJ69" s="157"/>
      <c r="GK69" s="157"/>
      <c r="GL69" s="157"/>
      <c r="GM69" s="157"/>
      <c r="GN69" s="157"/>
      <c r="GO69" s="157"/>
      <c r="GP69" s="157"/>
      <c r="GQ69" s="157"/>
      <c r="GR69" s="157"/>
      <c r="GS69" s="157"/>
      <c r="GT69" s="157"/>
      <c r="GU69" s="157"/>
      <c r="GV69" s="157"/>
      <c r="GW69" s="157"/>
      <c r="GX69" s="157"/>
      <c r="GY69" s="157"/>
      <c r="GZ69" s="157"/>
      <c r="HA69" s="157"/>
      <c r="HB69" s="157"/>
      <c r="HC69" s="157"/>
      <c r="HD69" s="157"/>
      <c r="HE69" s="157"/>
      <c r="HF69" s="157"/>
      <c r="HG69" s="157"/>
      <c r="HH69" s="157"/>
      <c r="HI69" s="157"/>
      <c r="HJ69" s="157"/>
      <c r="HK69" s="157"/>
      <c r="HL69" s="157"/>
      <c r="HM69" s="157"/>
      <c r="HN69" s="157"/>
      <c r="HO69" s="157"/>
      <c r="HP69" s="157"/>
      <c r="HQ69" s="157"/>
      <c r="HR69" s="157"/>
      <c r="HS69" s="157"/>
      <c r="HT69" s="157"/>
      <c r="HU69" s="157"/>
      <c r="HV69" s="157"/>
      <c r="HW69" s="157"/>
      <c r="HX69" s="157"/>
      <c r="HY69" s="157"/>
      <c r="HZ69" s="157"/>
      <c r="IA69" s="157"/>
      <c r="IB69" s="157"/>
      <c r="IC69" s="157"/>
      <c r="ID69" s="157"/>
      <c r="IE69" s="157"/>
      <c r="IF69" s="157"/>
      <c r="IG69" s="157"/>
      <c r="IH69" s="157"/>
      <c r="II69" s="157"/>
      <c r="IJ69" s="157"/>
      <c r="IK69" s="157"/>
      <c r="IL69" s="157"/>
      <c r="IM69" s="157"/>
      <c r="IN69" s="157"/>
      <c r="IO69" s="157"/>
      <c r="IP69" s="157"/>
      <c r="IQ69" s="157"/>
      <c r="IR69" s="157"/>
      <c r="IS69" s="157"/>
      <c r="IT69" s="157"/>
      <c r="IU69" s="157"/>
      <c r="IV69" s="157"/>
      <c r="IW69" s="157"/>
    </row>
    <row r="70" customFormat="false" ht="16.5" hidden="false" customHeight="false" outlineLevel="0" collapsed="false">
      <c r="A70" s="197"/>
      <c r="B70" s="198"/>
      <c r="C70" s="198"/>
      <c r="D70" s="199"/>
      <c r="E70" s="199"/>
      <c r="F70" s="199"/>
      <c r="G70" s="199"/>
      <c r="H70" s="199"/>
      <c r="I70" s="199"/>
      <c r="J70" s="199"/>
      <c r="K70" s="199"/>
      <c r="L70" s="199"/>
      <c r="M70" s="199"/>
      <c r="N70" s="188"/>
      <c r="O70" s="188"/>
      <c r="P70" s="188"/>
      <c r="Q70" s="199"/>
      <c r="R70" s="199"/>
      <c r="S70" s="199"/>
      <c r="T70" s="200"/>
      <c r="U70" s="156"/>
      <c r="V70" s="156"/>
      <c r="W70" s="157"/>
      <c r="X70" s="157"/>
      <c r="Y70" s="157"/>
      <c r="Z70" s="157"/>
      <c r="AA70" s="157"/>
      <c r="AB70" s="157"/>
      <c r="AC70" s="157"/>
      <c r="AD70" s="157"/>
      <c r="AE70" s="157"/>
      <c r="AF70" s="157"/>
      <c r="AG70" s="157"/>
      <c r="AH70" s="157"/>
      <c r="AI70" s="157"/>
      <c r="AJ70" s="157"/>
      <c r="AK70" s="157"/>
      <c r="AL70" s="157"/>
      <c r="AM70" s="157"/>
      <c r="AN70" s="157"/>
      <c r="AO70" s="157"/>
      <c r="AP70" s="157"/>
      <c r="AQ70" s="157"/>
      <c r="AR70" s="157"/>
      <c r="AS70" s="157"/>
      <c r="AT70" s="157"/>
      <c r="AU70" s="157"/>
      <c r="AV70" s="157"/>
      <c r="AW70" s="157"/>
      <c r="AX70" s="157"/>
      <c r="AY70" s="157"/>
      <c r="AZ70" s="157"/>
      <c r="BA70" s="157"/>
      <c r="BB70" s="157"/>
      <c r="BC70" s="157"/>
      <c r="BD70" s="157"/>
      <c r="BE70" s="157"/>
      <c r="BF70" s="157"/>
      <c r="BG70" s="157"/>
      <c r="BH70" s="157"/>
      <c r="BI70" s="157"/>
      <c r="BJ70" s="157"/>
      <c r="BK70" s="157"/>
      <c r="BL70" s="157"/>
      <c r="BM70" s="157"/>
      <c r="BN70" s="157"/>
      <c r="BO70" s="157"/>
      <c r="BP70" s="157"/>
      <c r="BQ70" s="157"/>
      <c r="BR70" s="157"/>
      <c r="BS70" s="157"/>
      <c r="BT70" s="157"/>
      <c r="BU70" s="157"/>
      <c r="BV70" s="157"/>
      <c r="BW70" s="157"/>
      <c r="BX70" s="157"/>
      <c r="BY70" s="157"/>
      <c r="BZ70" s="157"/>
      <c r="CA70" s="157"/>
      <c r="CB70" s="157"/>
      <c r="CC70" s="157"/>
      <c r="CD70" s="157"/>
      <c r="CE70" s="157"/>
      <c r="CF70" s="157"/>
      <c r="CG70" s="157"/>
      <c r="CH70" s="157"/>
      <c r="CI70" s="157"/>
      <c r="CJ70" s="157"/>
      <c r="CK70" s="157"/>
      <c r="CL70" s="157"/>
      <c r="CM70" s="157"/>
      <c r="CN70" s="157"/>
      <c r="CO70" s="157"/>
      <c r="CP70" s="157"/>
      <c r="CQ70" s="157"/>
      <c r="CR70" s="157"/>
      <c r="CS70" s="157"/>
      <c r="CT70" s="157"/>
      <c r="CU70" s="157"/>
      <c r="CV70" s="157"/>
      <c r="CW70" s="157"/>
      <c r="CX70" s="157"/>
      <c r="CY70" s="157"/>
      <c r="CZ70" s="157"/>
      <c r="DA70" s="157"/>
      <c r="DB70" s="157"/>
      <c r="DC70" s="157"/>
      <c r="DD70" s="157"/>
      <c r="DE70" s="157"/>
      <c r="DF70" s="157"/>
      <c r="DG70" s="157"/>
      <c r="DH70" s="157"/>
      <c r="DI70" s="157"/>
      <c r="DJ70" s="157"/>
      <c r="DK70" s="157"/>
      <c r="DL70" s="157"/>
      <c r="DM70" s="157"/>
      <c r="DN70" s="157"/>
      <c r="DO70" s="157"/>
      <c r="DP70" s="157"/>
      <c r="DQ70" s="157"/>
      <c r="DR70" s="157"/>
      <c r="DS70" s="157"/>
      <c r="DT70" s="157"/>
      <c r="DU70" s="157"/>
      <c r="DV70" s="157"/>
      <c r="DW70" s="157"/>
      <c r="DX70" s="157"/>
      <c r="DY70" s="157"/>
      <c r="DZ70" s="157"/>
      <c r="EA70" s="157"/>
      <c r="EB70" s="157"/>
      <c r="EC70" s="157"/>
      <c r="ED70" s="157"/>
      <c r="EE70" s="157"/>
      <c r="EF70" s="157"/>
      <c r="EG70" s="157"/>
      <c r="EH70" s="157"/>
      <c r="EI70" s="157"/>
      <c r="EJ70" s="157"/>
      <c r="EK70" s="157"/>
      <c r="EL70" s="157"/>
      <c r="EM70" s="157"/>
      <c r="EN70" s="157"/>
      <c r="EO70" s="157"/>
      <c r="EP70" s="157"/>
      <c r="EQ70" s="157"/>
      <c r="ER70" s="157"/>
      <c r="ES70" s="157"/>
      <c r="ET70" s="157"/>
      <c r="EU70" s="157"/>
      <c r="EV70" s="157"/>
      <c r="EW70" s="157"/>
      <c r="EX70" s="157"/>
      <c r="EY70" s="157"/>
      <c r="EZ70" s="157"/>
      <c r="FA70" s="157"/>
      <c r="FB70" s="157"/>
      <c r="FC70" s="157"/>
      <c r="FD70" s="157"/>
      <c r="FE70" s="157"/>
      <c r="FF70" s="157"/>
      <c r="FG70" s="157"/>
      <c r="FH70" s="157"/>
      <c r="FI70" s="157"/>
      <c r="FJ70" s="157"/>
      <c r="FK70" s="157"/>
      <c r="FL70" s="157"/>
      <c r="FM70" s="157"/>
      <c r="FN70" s="157"/>
      <c r="FO70" s="157"/>
      <c r="FP70" s="157"/>
      <c r="FQ70" s="157"/>
      <c r="FR70" s="157"/>
      <c r="FS70" s="157"/>
      <c r="FT70" s="157"/>
      <c r="FU70" s="157"/>
      <c r="FV70" s="157"/>
      <c r="FW70" s="157"/>
      <c r="FX70" s="157"/>
      <c r="FY70" s="157"/>
      <c r="FZ70" s="157"/>
      <c r="GA70" s="157"/>
      <c r="GB70" s="157"/>
      <c r="GC70" s="157"/>
      <c r="GD70" s="157"/>
      <c r="GE70" s="157"/>
      <c r="GF70" s="157"/>
      <c r="GG70" s="157"/>
      <c r="GH70" s="157"/>
      <c r="GI70" s="157"/>
      <c r="GJ70" s="157"/>
      <c r="GK70" s="157"/>
      <c r="GL70" s="157"/>
      <c r="GM70" s="157"/>
      <c r="GN70" s="157"/>
      <c r="GO70" s="157"/>
      <c r="GP70" s="157"/>
      <c r="GQ70" s="157"/>
      <c r="GR70" s="157"/>
      <c r="GS70" s="157"/>
      <c r="GT70" s="157"/>
      <c r="GU70" s="157"/>
      <c r="GV70" s="157"/>
      <c r="GW70" s="157"/>
      <c r="GX70" s="157"/>
      <c r="GY70" s="157"/>
      <c r="GZ70" s="157"/>
      <c r="HA70" s="157"/>
      <c r="HB70" s="157"/>
      <c r="HC70" s="157"/>
      <c r="HD70" s="157"/>
      <c r="HE70" s="157"/>
      <c r="HF70" s="157"/>
      <c r="HG70" s="157"/>
      <c r="HH70" s="157"/>
      <c r="HI70" s="157"/>
      <c r="HJ70" s="157"/>
      <c r="HK70" s="157"/>
      <c r="HL70" s="157"/>
      <c r="HM70" s="157"/>
      <c r="HN70" s="157"/>
      <c r="HO70" s="157"/>
      <c r="HP70" s="157"/>
      <c r="HQ70" s="157"/>
      <c r="HR70" s="157"/>
      <c r="HS70" s="157"/>
      <c r="HT70" s="157"/>
      <c r="HU70" s="157"/>
      <c r="HV70" s="157"/>
      <c r="HW70" s="157"/>
      <c r="HX70" s="157"/>
      <c r="HY70" s="157"/>
      <c r="HZ70" s="157"/>
      <c r="IA70" s="157"/>
      <c r="IB70" s="157"/>
      <c r="IC70" s="157"/>
      <c r="ID70" s="157"/>
      <c r="IE70" s="157"/>
      <c r="IF70" s="157"/>
      <c r="IG70" s="157"/>
      <c r="IH70" s="157"/>
      <c r="II70" s="157"/>
      <c r="IJ70" s="157"/>
      <c r="IK70" s="157"/>
      <c r="IL70" s="157"/>
      <c r="IM70" s="157"/>
      <c r="IN70" s="157"/>
      <c r="IO70" s="157"/>
      <c r="IP70" s="157"/>
      <c r="IQ70" s="157"/>
      <c r="IR70" s="157"/>
      <c r="IS70" s="157"/>
      <c r="IT70" s="157"/>
      <c r="IU70" s="157"/>
      <c r="IV70" s="157"/>
      <c r="IW70" s="157"/>
    </row>
    <row r="71" customFormat="false" ht="15.75" hidden="false" customHeight="false" outlineLevel="0" collapsed="false">
      <c r="D71" s="71"/>
      <c r="E71" s="80"/>
      <c r="F71" s="80"/>
      <c r="G71" s="80"/>
      <c r="H71" s="80"/>
      <c r="I71" s="80"/>
      <c r="J71" s="80"/>
      <c r="K71" s="80"/>
      <c r="L71" s="123"/>
      <c r="M71" s="201"/>
      <c r="N71" s="102"/>
      <c r="O71" s="102"/>
      <c r="P71" s="102"/>
      <c r="Q71" s="80"/>
      <c r="R71" s="80"/>
      <c r="S71" s="80"/>
      <c r="T71" s="80"/>
      <c r="U71" s="80"/>
      <c r="V71" s="80"/>
    </row>
    <row r="72" customFormat="false" ht="15" hidden="false" customHeight="false" outlineLevel="0" collapsed="false">
      <c r="A72" s="2"/>
      <c r="B72" s="2"/>
      <c r="C72" s="2"/>
      <c r="D72" s="71"/>
      <c r="E72" s="80"/>
      <c r="F72" s="80"/>
      <c r="G72" s="80"/>
      <c r="H72" s="80"/>
      <c r="I72" s="80"/>
      <c r="J72" s="80"/>
      <c r="K72" s="80"/>
      <c r="L72" s="80"/>
      <c r="M72" s="201"/>
      <c r="N72" s="102"/>
      <c r="O72" s="102"/>
      <c r="P72" s="102"/>
      <c r="Q72" s="80"/>
      <c r="R72" s="80"/>
      <c r="S72" s="80"/>
      <c r="T72" s="80"/>
      <c r="U72" s="80"/>
      <c r="V72" s="80"/>
    </row>
    <row r="73" customFormat="false" ht="15" hidden="false" customHeight="false" outlineLevel="0" collapsed="false">
      <c r="A73" s="2"/>
      <c r="B73" s="2"/>
      <c r="C73" s="2"/>
      <c r="D73" s="71"/>
      <c r="E73" s="80"/>
      <c r="F73" s="80"/>
      <c r="G73" s="80"/>
      <c r="H73" s="80"/>
      <c r="I73" s="80"/>
      <c r="J73" s="80"/>
      <c r="K73" s="80"/>
      <c r="L73" s="80"/>
      <c r="M73" s="201"/>
      <c r="N73" s="102"/>
      <c r="O73" s="102"/>
      <c r="P73" s="102"/>
      <c r="Q73" s="80"/>
      <c r="R73" s="80"/>
      <c r="S73" s="80"/>
      <c r="T73" s="80"/>
      <c r="U73" s="80"/>
      <c r="V73" s="80"/>
    </row>
    <row r="74" customFormat="false" ht="15" hidden="false" customHeight="false" outlineLevel="0" collapsed="false">
      <c r="A74" s="2"/>
      <c r="B74" s="2"/>
      <c r="C74" s="2"/>
      <c r="D74" s="71"/>
      <c r="E74" s="80"/>
      <c r="F74" s="80"/>
      <c r="G74" s="80"/>
      <c r="H74" s="80"/>
      <c r="I74" s="80"/>
      <c r="J74" s="80"/>
      <c r="K74" s="80"/>
      <c r="L74" s="80"/>
      <c r="M74" s="201"/>
      <c r="N74" s="102"/>
      <c r="O74" s="102"/>
      <c r="P74" s="102"/>
      <c r="Q74" s="80"/>
      <c r="R74" s="80"/>
      <c r="S74" s="80"/>
      <c r="T74" s="80"/>
      <c r="U74" s="80"/>
      <c r="V74" s="80"/>
    </row>
    <row r="75" customFormat="false" ht="15" hidden="false" customHeight="false" outlineLevel="0" collapsed="false">
      <c r="A75" s="2"/>
      <c r="B75" s="2"/>
      <c r="C75" s="2"/>
      <c r="F75" s="80"/>
      <c r="G75" s="80"/>
      <c r="H75" s="80"/>
      <c r="I75" s="80"/>
      <c r="J75" s="80"/>
      <c r="K75" s="80"/>
      <c r="L75" s="80"/>
      <c r="M75" s="201"/>
      <c r="N75" s="102"/>
      <c r="O75" s="102"/>
      <c r="P75" s="102"/>
      <c r="Q75" s="80"/>
      <c r="R75" s="80"/>
      <c r="S75" s="80"/>
      <c r="T75" s="80"/>
      <c r="U75" s="80"/>
      <c r="V75" s="80"/>
    </row>
    <row r="76" customFormat="false" ht="18.75" hidden="false" customHeight="false" outlineLevel="0" collapsed="false">
      <c r="A76" s="202"/>
      <c r="B76" s="2"/>
      <c r="C76" s="2"/>
      <c r="D76" s="71"/>
      <c r="E76" s="71"/>
      <c r="F76" s="71"/>
      <c r="G76" s="71"/>
      <c r="H76" s="71"/>
      <c r="I76" s="71"/>
      <c r="J76" s="71"/>
      <c r="K76" s="71"/>
      <c r="L76" s="71"/>
      <c r="M76" s="201"/>
      <c r="N76" s="102"/>
      <c r="O76" s="102"/>
      <c r="P76" s="102"/>
      <c r="Q76" s="71"/>
      <c r="R76" s="71"/>
      <c r="S76" s="71"/>
      <c r="T76" s="71"/>
      <c r="U76" s="71"/>
      <c r="V76" s="71"/>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2"/>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row>
    <row r="77" customFormat="false" ht="15.75" hidden="false" customHeight="false" outlineLevel="0" collapsed="false">
      <c r="D77" s="203" t="n">
        <f aca="false">+D56+SUM(D28:D45)+D26+D25+SUM(D8:D14)</f>
        <v>304493442</v>
      </c>
      <c r="E77" s="203" t="n">
        <f aca="false">+E56+SUM(E28:E45)+E26+E25+SUM(E8:E14)+E24</f>
        <v>-72345309.6659888</v>
      </c>
      <c r="F77" s="80"/>
      <c r="G77" s="80"/>
      <c r="H77" s="80"/>
      <c r="I77" s="71"/>
      <c r="J77" s="71"/>
      <c r="K77" s="80"/>
      <c r="L77" s="204" t="s">
        <v>81</v>
      </c>
      <c r="M77" s="201"/>
      <c r="N77" s="102"/>
      <c r="O77" s="102"/>
      <c r="P77" s="102"/>
      <c r="Q77" s="205" t="n">
        <f aca="false">+Q64-Q31-Q12-Q11-Q46-Q14</f>
        <v>588567553.598043</v>
      </c>
      <c r="R77" s="205" t="n">
        <f aca="false">+R64-R31-R12-R11-R46-R14</f>
        <v>-261170613.99</v>
      </c>
      <c r="S77" s="80"/>
      <c r="T77" s="80"/>
      <c r="U77" s="80"/>
      <c r="V77" s="80"/>
    </row>
    <row r="78" customFormat="false" ht="15" hidden="false" customHeight="false" outlineLevel="0" collapsed="false">
      <c r="D78" s="71"/>
      <c r="E78" s="80"/>
      <c r="F78" s="80"/>
      <c r="G78" s="80"/>
      <c r="H78" s="80"/>
      <c r="I78" s="71"/>
      <c r="J78" s="71"/>
      <c r="K78" s="80"/>
      <c r="L78" s="80"/>
      <c r="M78" s="201"/>
      <c r="N78" s="102"/>
      <c r="O78" s="102"/>
      <c r="P78" s="102"/>
      <c r="Q78" s="205"/>
      <c r="R78" s="205"/>
      <c r="S78" s="80"/>
      <c r="T78" s="80"/>
      <c r="U78" s="80"/>
      <c r="V78" s="80"/>
    </row>
    <row r="79" customFormat="false" ht="15" hidden="false" customHeight="false" outlineLevel="0" collapsed="false">
      <c r="D79" s="71"/>
      <c r="E79" s="80"/>
      <c r="F79" s="80"/>
      <c r="G79" s="80"/>
      <c r="H79" s="80"/>
      <c r="I79" s="71"/>
      <c r="J79" s="71"/>
      <c r="K79" s="80"/>
      <c r="L79" s="80"/>
      <c r="M79" s="201"/>
      <c r="N79" s="102"/>
      <c r="O79" s="102"/>
      <c r="P79" s="102"/>
      <c r="Q79" s="80"/>
      <c r="R79" s="80"/>
      <c r="S79" s="80"/>
      <c r="T79" s="80"/>
      <c r="U79" s="80"/>
      <c r="V79" s="80"/>
    </row>
    <row r="80" customFormat="false" ht="15" hidden="false" customHeight="false" outlineLevel="0" collapsed="false">
      <c r="D80" s="71"/>
      <c r="E80" s="80"/>
      <c r="F80" s="80"/>
      <c r="G80" s="80"/>
      <c r="H80" s="80"/>
      <c r="I80" s="71"/>
      <c r="J80" s="71"/>
      <c r="K80" s="80"/>
      <c r="L80" s="80"/>
      <c r="M80" s="201"/>
      <c r="N80" s="102"/>
      <c r="O80" s="102"/>
      <c r="P80" s="102"/>
      <c r="Q80" s="80"/>
      <c r="R80" s="80"/>
      <c r="S80" s="80"/>
      <c r="T80" s="80"/>
      <c r="U80" s="80"/>
      <c r="V80" s="80"/>
    </row>
    <row r="81" customFormat="false" ht="15" hidden="false" customHeight="false" outlineLevel="0" collapsed="false">
      <c r="D81" s="71"/>
      <c r="E81" s="80"/>
      <c r="F81" s="80"/>
      <c r="G81" s="80"/>
      <c r="H81" s="80"/>
      <c r="I81" s="71"/>
      <c r="J81" s="71"/>
      <c r="K81" s="80"/>
      <c r="L81" s="80"/>
      <c r="M81" s="201"/>
      <c r="N81" s="102"/>
      <c r="O81" s="102"/>
      <c r="P81" s="102"/>
      <c r="Q81" s="80"/>
      <c r="R81" s="80"/>
      <c r="S81" s="80"/>
      <c r="T81" s="80"/>
      <c r="U81" s="80"/>
      <c r="V81" s="80"/>
    </row>
    <row r="82" customFormat="false" ht="15" hidden="false" customHeight="false" outlineLevel="0" collapsed="false">
      <c r="D82" s="71"/>
      <c r="E82" s="80"/>
      <c r="F82" s="80"/>
      <c r="G82" s="80"/>
      <c r="H82" s="80"/>
      <c r="I82" s="71"/>
      <c r="J82" s="71"/>
      <c r="K82" s="80"/>
      <c r="L82" s="80"/>
      <c r="M82" s="201"/>
      <c r="N82" s="102"/>
      <c r="O82" s="102"/>
      <c r="P82" s="102"/>
      <c r="Q82" s="80"/>
      <c r="R82" s="80"/>
      <c r="S82" s="80"/>
      <c r="T82" s="80"/>
      <c r="U82" s="80"/>
      <c r="V82" s="80"/>
    </row>
    <row r="83" customFormat="false" ht="15.75" hidden="false" customHeight="false" outlineLevel="0" collapsed="false">
      <c r="B83" s="204" t="s">
        <v>81</v>
      </c>
      <c r="D83" s="205"/>
      <c r="E83" s="205"/>
      <c r="F83" s="106"/>
      <c r="G83" s="80"/>
      <c r="H83" s="80"/>
      <c r="I83" s="71"/>
      <c r="J83" s="71"/>
      <c r="K83" s="80"/>
      <c r="L83" s="80"/>
      <c r="M83" s="201"/>
      <c r="N83" s="102"/>
      <c r="O83" s="102"/>
      <c r="P83" s="102"/>
      <c r="Q83" s="80"/>
      <c r="R83" s="80"/>
      <c r="S83" s="80"/>
      <c r="T83" s="80"/>
      <c r="U83" s="80"/>
      <c r="V83" s="80"/>
    </row>
    <row r="84" customFormat="false" ht="15.75" hidden="false" customHeight="false" outlineLevel="0" collapsed="false">
      <c r="B84" s="206" t="s">
        <v>83</v>
      </c>
      <c r="D84" s="205" t="n">
        <f aca="false">SUM(D8:D56)-D31-D27-D13-D12-D11-D14</f>
        <v>308300142</v>
      </c>
      <c r="E84" s="205" t="n">
        <f aca="false">SUM(E8:E56)-E31-E27-E13-E12-E11-E14</f>
        <v>-74891403</v>
      </c>
      <c r="F84" s="80"/>
      <c r="G84" s="80"/>
      <c r="H84" s="80"/>
      <c r="I84" s="71"/>
      <c r="J84" s="71"/>
      <c r="K84" s="80"/>
      <c r="L84" s="80"/>
      <c r="M84" s="201"/>
      <c r="N84" s="102"/>
      <c r="O84" s="102"/>
      <c r="P84" s="102"/>
      <c r="Q84" s="80"/>
      <c r="R84" s="80"/>
      <c r="S84" s="80"/>
      <c r="T84" s="80"/>
      <c r="U84" s="80"/>
      <c r="V84" s="80"/>
    </row>
    <row r="85" customFormat="false" ht="15" hidden="false" customHeight="false" outlineLevel="0" collapsed="false">
      <c r="D85" s="71"/>
      <c r="E85" s="80"/>
      <c r="F85" s="80"/>
      <c r="G85" s="80"/>
      <c r="H85" s="80"/>
      <c r="I85" s="71"/>
      <c r="J85" s="71"/>
      <c r="K85" s="80"/>
      <c r="L85" s="80"/>
      <c r="M85" s="201"/>
      <c r="N85" s="102"/>
      <c r="O85" s="102"/>
      <c r="P85" s="102"/>
      <c r="Q85" s="80"/>
      <c r="R85" s="80"/>
      <c r="S85" s="80"/>
      <c r="T85" s="80"/>
      <c r="U85" s="80"/>
      <c r="V85" s="80"/>
    </row>
    <row r="86" customFormat="false" ht="15" hidden="false" customHeight="false" outlineLevel="0" collapsed="false">
      <c r="D86" s="71"/>
      <c r="E86" s="80"/>
      <c r="F86" s="80"/>
      <c r="G86" s="80"/>
      <c r="H86" s="80"/>
      <c r="I86" s="71"/>
      <c r="J86" s="71"/>
      <c r="K86" s="80"/>
      <c r="L86" s="80"/>
      <c r="M86" s="201"/>
      <c r="N86" s="102"/>
      <c r="O86" s="102"/>
      <c r="P86" s="102"/>
      <c r="Q86" s="80"/>
      <c r="R86" s="80"/>
      <c r="S86" s="80"/>
      <c r="T86" s="80"/>
      <c r="U86" s="80"/>
      <c r="V86" s="80"/>
    </row>
    <row r="87" customFormat="false" ht="15" hidden="false" customHeight="false" outlineLevel="0" collapsed="false">
      <c r="D87" s="71"/>
      <c r="E87" s="80"/>
      <c r="F87" s="80"/>
      <c r="G87" s="80"/>
      <c r="H87" s="80"/>
      <c r="I87" s="71"/>
      <c r="J87" s="71"/>
      <c r="K87" s="80"/>
      <c r="L87" s="80"/>
      <c r="M87" s="201"/>
      <c r="N87" s="102"/>
      <c r="O87" s="102"/>
      <c r="P87" s="102"/>
      <c r="Q87" s="80"/>
      <c r="R87" s="80"/>
      <c r="S87" s="80"/>
      <c r="T87" s="80"/>
      <c r="U87" s="80"/>
      <c r="V87" s="80"/>
    </row>
    <row r="88" customFormat="false" ht="15" hidden="false" customHeight="false" outlineLevel="0" collapsed="false">
      <c r="D88" s="71"/>
      <c r="E88" s="80"/>
      <c r="F88" s="80"/>
      <c r="G88" s="80"/>
      <c r="H88" s="80"/>
      <c r="I88" s="71"/>
      <c r="J88" s="71"/>
      <c r="K88" s="80"/>
      <c r="L88" s="80"/>
      <c r="M88" s="201"/>
      <c r="N88" s="102"/>
      <c r="O88" s="102"/>
      <c r="P88" s="102"/>
      <c r="Q88" s="80"/>
      <c r="R88" s="80"/>
      <c r="S88" s="80"/>
      <c r="T88" s="80"/>
      <c r="U88" s="80"/>
      <c r="V88" s="80"/>
    </row>
    <row r="89" customFormat="false" ht="15" hidden="false" customHeight="false" outlineLevel="0" collapsed="false">
      <c r="D89" s="71"/>
      <c r="E89" s="80"/>
      <c r="F89" s="80"/>
      <c r="G89" s="80"/>
      <c r="H89" s="80"/>
      <c r="I89" s="71"/>
      <c r="J89" s="71"/>
      <c r="K89" s="80"/>
      <c r="L89" s="80"/>
      <c r="M89" s="201"/>
      <c r="N89" s="102"/>
      <c r="O89" s="102"/>
      <c r="P89" s="102"/>
      <c r="Q89" s="80"/>
      <c r="R89" s="80"/>
      <c r="S89" s="80"/>
      <c r="T89" s="80"/>
      <c r="U89" s="80"/>
      <c r="V89" s="80"/>
    </row>
    <row r="90" customFormat="false" ht="15" hidden="false" customHeight="false" outlineLevel="0" collapsed="false">
      <c r="D90" s="71"/>
      <c r="E90" s="80"/>
      <c r="F90" s="80"/>
      <c r="G90" s="80"/>
      <c r="H90" s="80"/>
      <c r="I90" s="71"/>
      <c r="J90" s="71"/>
      <c r="K90" s="80"/>
      <c r="L90" s="80"/>
      <c r="M90" s="201"/>
      <c r="N90" s="102"/>
      <c r="O90" s="102"/>
      <c r="P90" s="102"/>
      <c r="Q90" s="80"/>
      <c r="R90" s="80"/>
      <c r="S90" s="80"/>
      <c r="T90" s="80"/>
      <c r="U90" s="80"/>
      <c r="V90" s="80"/>
    </row>
    <row r="91" customFormat="false" ht="15" hidden="false" customHeight="false" outlineLevel="0" collapsed="false">
      <c r="D91" s="71"/>
      <c r="E91" s="80"/>
      <c r="F91" s="80"/>
      <c r="G91" s="80"/>
      <c r="H91" s="80"/>
      <c r="I91" s="71"/>
      <c r="J91" s="71"/>
      <c r="K91" s="80"/>
      <c r="L91" s="80"/>
      <c r="M91" s="201"/>
      <c r="N91" s="102"/>
      <c r="O91" s="102"/>
      <c r="P91" s="102"/>
      <c r="Q91" s="80"/>
      <c r="R91" s="80"/>
      <c r="S91" s="80"/>
      <c r="T91" s="80"/>
      <c r="U91" s="80"/>
      <c r="V91" s="80"/>
    </row>
    <row r="92" customFormat="false" ht="15" hidden="false" customHeight="false" outlineLevel="0" collapsed="false">
      <c r="D92" s="71"/>
      <c r="E92" s="80"/>
      <c r="F92" s="80"/>
      <c r="G92" s="80"/>
      <c r="H92" s="80"/>
      <c r="I92" s="71"/>
      <c r="J92" s="71"/>
      <c r="K92" s="80"/>
      <c r="L92" s="80"/>
      <c r="M92" s="201"/>
      <c r="N92" s="102"/>
      <c r="O92" s="102"/>
      <c r="P92" s="102"/>
      <c r="Q92" s="80"/>
      <c r="R92" s="80"/>
      <c r="S92" s="80"/>
      <c r="T92" s="80"/>
      <c r="U92" s="80"/>
      <c r="V92" s="80"/>
    </row>
    <row r="93" customFormat="false" ht="15.75" hidden="false" customHeight="false" outlineLevel="0" collapsed="false">
      <c r="D93" s="207" t="s">
        <v>84</v>
      </c>
      <c r="E93" s="208" t="s">
        <v>85</v>
      </c>
      <c r="F93" s="208"/>
      <c r="G93" s="208"/>
      <c r="H93" s="208"/>
      <c r="I93" s="207"/>
      <c r="J93" s="207"/>
      <c r="K93" s="208"/>
      <c r="L93" s="208" t="s">
        <v>86</v>
      </c>
      <c r="M93" s="209"/>
      <c r="N93" s="210"/>
      <c r="O93" s="210"/>
      <c r="P93" s="210"/>
      <c r="Q93" s="208" t="s">
        <v>87</v>
      </c>
      <c r="R93" s="80"/>
      <c r="S93" s="80"/>
      <c r="T93" s="80"/>
      <c r="U93" s="80"/>
      <c r="V93" s="80"/>
    </row>
    <row r="94" customFormat="false" ht="15" hidden="false" customHeight="false" outlineLevel="0" collapsed="false">
      <c r="D94" s="71"/>
      <c r="E94" s="80"/>
      <c r="F94" s="80"/>
      <c r="G94" s="80"/>
      <c r="H94" s="80"/>
      <c r="I94" s="71"/>
      <c r="J94" s="71"/>
      <c r="K94" s="80"/>
      <c r="L94" s="80"/>
      <c r="M94" s="201"/>
      <c r="N94" s="102"/>
      <c r="O94" s="102"/>
      <c r="P94" s="102"/>
      <c r="Q94" s="80"/>
      <c r="R94" s="80"/>
      <c r="S94" s="80"/>
      <c r="T94" s="80"/>
      <c r="U94" s="80"/>
      <c r="V94" s="80"/>
    </row>
    <row r="95" customFormat="false" ht="15.75" hidden="false" customHeight="false" outlineLevel="0" collapsed="false">
      <c r="B95" s="9" t="s">
        <v>27</v>
      </c>
      <c r="D95" s="205" t="n">
        <f aca="false">+D44+D43+D38+D37+D26+D25+D18</f>
        <v>235292483</v>
      </c>
      <c r="E95" s="205" t="n">
        <f aca="false">+E44+E43+E38+E37+E26+E25+E18</f>
        <v>-9952759</v>
      </c>
      <c r="F95" s="205"/>
      <c r="G95" s="205"/>
      <c r="H95" s="205"/>
      <c r="I95" s="205"/>
      <c r="J95" s="205"/>
      <c r="K95" s="205"/>
      <c r="L95" s="205" t="n">
        <f aca="false">+L44+L43+L38+L37+L26+L25+L18</f>
        <v>-28780775.4</v>
      </c>
      <c r="M95" s="205"/>
      <c r="N95" s="205"/>
      <c r="O95" s="205"/>
      <c r="P95" s="205"/>
      <c r="Q95" s="205"/>
      <c r="R95" s="80"/>
      <c r="S95" s="80"/>
      <c r="T95" s="80"/>
      <c r="U95" s="80"/>
      <c r="V95" s="80"/>
    </row>
    <row r="96" customFormat="false" ht="15.75" hidden="false" customHeight="false" outlineLevel="0" collapsed="false">
      <c r="B96" s="9" t="s">
        <v>88</v>
      </c>
      <c r="D96" s="205" t="n">
        <f aca="false">+D46+D28+D27+D20+D19</f>
        <v>3806700</v>
      </c>
      <c r="E96" s="205" t="n">
        <f aca="false">+E46+E28+E27+E20+E19</f>
        <v>80871820.5780431</v>
      </c>
      <c r="F96" s="211"/>
      <c r="G96" s="211"/>
      <c r="H96" s="211"/>
      <c r="I96" s="205"/>
      <c r="J96" s="205"/>
      <c r="K96" s="211"/>
      <c r="L96" s="205" t="n">
        <f aca="false">+L46+L28+L27+L20+L19</f>
        <v>9022335</v>
      </c>
      <c r="M96" s="211"/>
      <c r="N96" s="211"/>
      <c r="O96" s="211"/>
      <c r="P96" s="211"/>
      <c r="Q96" s="211"/>
      <c r="R96" s="1" t="n">
        <v>66000000</v>
      </c>
    </row>
    <row r="97" customFormat="false" ht="15.75" hidden="false" customHeight="false" outlineLevel="0" collapsed="false">
      <c r="B97" s="9" t="s">
        <v>89</v>
      </c>
      <c r="D97" s="205" t="n">
        <f aca="false">+D41+D36+D35+D17</f>
        <v>3729339</v>
      </c>
      <c r="E97" s="205" t="n">
        <f aca="false">+E41+E42+E36+E35+E17</f>
        <v>-33514454</v>
      </c>
      <c r="F97" s="211"/>
      <c r="G97" s="211"/>
      <c r="H97" s="211"/>
      <c r="I97" s="205"/>
      <c r="J97" s="205"/>
      <c r="K97" s="211"/>
      <c r="L97" s="205" t="n">
        <f aca="false">+L41+L36+L35+L17</f>
        <v>20798929</v>
      </c>
      <c r="M97" s="211"/>
      <c r="N97" s="211"/>
      <c r="O97" s="211"/>
      <c r="P97" s="211"/>
      <c r="Q97" s="211"/>
    </row>
    <row r="98" customFormat="false" ht="15.75" hidden="false" customHeight="false" outlineLevel="0" collapsed="false">
      <c r="B98" s="9" t="s">
        <v>90</v>
      </c>
      <c r="D98" s="205" t="n">
        <f aca="false">+D45</f>
        <v>0</v>
      </c>
      <c r="E98" s="205" t="n">
        <f aca="false">+E45</f>
        <v>0</v>
      </c>
      <c r="F98" s="211"/>
      <c r="G98" s="211"/>
      <c r="H98" s="211"/>
      <c r="I98" s="205"/>
      <c r="J98" s="205"/>
      <c r="K98" s="211"/>
      <c r="L98" s="205" t="n">
        <f aca="false">+L45</f>
        <v>-136233.94</v>
      </c>
      <c r="M98" s="211"/>
      <c r="N98" s="211"/>
      <c r="O98" s="211"/>
      <c r="P98" s="211"/>
      <c r="Q98" s="211"/>
    </row>
    <row r="99" customFormat="false" ht="15.75" hidden="false" customHeight="false" outlineLevel="0" collapsed="false">
      <c r="B99" s="9" t="s">
        <v>46</v>
      </c>
      <c r="D99" s="212" t="n">
        <f aca="false">+D24</f>
        <v>0</v>
      </c>
      <c r="E99" s="212" t="n">
        <f aca="false">+E24</f>
        <v>310662</v>
      </c>
      <c r="F99" s="213"/>
      <c r="G99" s="213"/>
      <c r="H99" s="213"/>
      <c r="I99" s="212"/>
      <c r="J99" s="212"/>
      <c r="K99" s="213"/>
      <c r="L99" s="212" t="n">
        <f aca="false">+L24</f>
        <v>0</v>
      </c>
      <c r="M99" s="211"/>
      <c r="N99" s="211"/>
      <c r="O99" s="211"/>
      <c r="P99" s="211"/>
      <c r="Q99" s="211"/>
    </row>
    <row r="100" customFormat="false" ht="15" hidden="false" customHeight="false" outlineLevel="0" collapsed="false">
      <c r="I100" s="71"/>
      <c r="J100" s="71"/>
    </row>
    <row r="101" customFormat="false" ht="16.5" hidden="false" customHeight="false" outlineLevel="0" collapsed="false">
      <c r="D101" s="214" t="n">
        <f aca="false">SUM(D95:D100)</f>
        <v>242828522</v>
      </c>
      <c r="E101" s="214" t="n">
        <f aca="false">SUM(E95:E100)</f>
        <v>37715269.5780431</v>
      </c>
      <c r="F101" s="215"/>
      <c r="G101" s="215"/>
      <c r="H101" s="215"/>
      <c r="I101" s="214"/>
      <c r="J101" s="214"/>
      <c r="K101" s="215"/>
      <c r="L101" s="214" t="n">
        <f aca="false">SUM(L95:L100)</f>
        <v>904254.660000002</v>
      </c>
      <c r="Q101" s="204" t="n">
        <f aca="false">SUM(D101:L101)</f>
        <v>281448046.238043</v>
      </c>
      <c r="IV101" s="71"/>
    </row>
    <row r="102" customFormat="false" ht="15.75" hidden="false" customHeight="false" outlineLevel="0" collapsed="false">
      <c r="I102" s="71"/>
      <c r="J102" s="71"/>
    </row>
    <row r="103" customFormat="false" ht="15" hidden="false" customHeight="false" outlineLevel="0" collapsed="false">
      <c r="I103" s="71"/>
      <c r="J103" s="71"/>
    </row>
    <row r="104" customFormat="false" ht="15" hidden="false" customHeight="false" outlineLevel="0" collapsed="false">
      <c r="I104" s="71"/>
      <c r="J104" s="71"/>
    </row>
    <row r="105" customFormat="false" ht="15" hidden="false" customHeight="false" outlineLevel="0" collapsed="false">
      <c r="I105" s="71"/>
      <c r="J105" s="71"/>
    </row>
    <row r="106" customFormat="false" ht="15" hidden="false" customHeight="false" outlineLevel="0" collapsed="false">
      <c r="I106" s="71"/>
      <c r="J106" s="71"/>
    </row>
    <row r="107" customFormat="false" ht="15" hidden="false" customHeight="false" outlineLevel="0" collapsed="false">
      <c r="I107" s="71"/>
      <c r="J107" s="71"/>
    </row>
    <row r="108" customFormat="false" ht="15" hidden="false" customHeight="false" outlineLevel="0" collapsed="false">
      <c r="I108" s="71"/>
      <c r="J108" s="71"/>
    </row>
    <row r="109" customFormat="false" ht="15" hidden="false" customHeight="false" outlineLevel="0" collapsed="false">
      <c r="I109" s="71"/>
      <c r="J109" s="71"/>
    </row>
    <row r="110" customFormat="false" ht="15" hidden="false" customHeight="false" outlineLevel="0" collapsed="false">
      <c r="I110" s="71"/>
      <c r="J110" s="71"/>
    </row>
    <row r="111" customFormat="false" ht="15" hidden="false" customHeight="false" outlineLevel="0" collapsed="false">
      <c r="I111" s="71"/>
      <c r="J111" s="71"/>
    </row>
    <row r="112" customFormat="false" ht="15" hidden="false" customHeight="false" outlineLevel="0" collapsed="false">
      <c r="I112" s="71"/>
      <c r="J112" s="71"/>
    </row>
    <row r="113" customFormat="false" ht="15" hidden="false" customHeight="false" outlineLevel="0" collapsed="false">
      <c r="I113" s="71"/>
      <c r="J113" s="71"/>
    </row>
    <row r="114" customFormat="false" ht="15" hidden="false" customHeight="false" outlineLevel="0" collapsed="false">
      <c r="I114" s="71"/>
      <c r="J114" s="71"/>
    </row>
    <row r="115" customFormat="false" ht="15" hidden="false" customHeight="false" outlineLevel="0" collapsed="false">
      <c r="I115" s="71"/>
      <c r="J115" s="71"/>
    </row>
    <row r="116" customFormat="false" ht="15" hidden="false" customHeight="false" outlineLevel="0" collapsed="false">
      <c r="I116" s="71"/>
      <c r="J116" s="71"/>
    </row>
    <row r="117" customFormat="false" ht="15" hidden="false" customHeight="false" outlineLevel="0" collapsed="false">
      <c r="I117" s="71"/>
      <c r="J117" s="71"/>
    </row>
    <row r="118" customFormat="false" ht="15" hidden="false" customHeight="false" outlineLevel="0" collapsed="false">
      <c r="I118" s="71"/>
      <c r="J118" s="71"/>
    </row>
    <row r="119" customFormat="false" ht="15" hidden="false" customHeight="false" outlineLevel="0" collapsed="false">
      <c r="I119" s="71"/>
      <c r="J119" s="71"/>
    </row>
    <row r="120" customFormat="false" ht="15" hidden="false" customHeight="false" outlineLevel="0" collapsed="false">
      <c r="I120" s="71"/>
      <c r="J120" s="71"/>
    </row>
    <row r="121" customFormat="false" ht="15" hidden="false" customHeight="false" outlineLevel="0" collapsed="false">
      <c r="I121" s="71"/>
      <c r="J121" s="71"/>
    </row>
    <row r="122" customFormat="false" ht="15" hidden="false" customHeight="false" outlineLevel="0" collapsed="false">
      <c r="I122" s="71"/>
      <c r="J122" s="71"/>
    </row>
    <row r="123" customFormat="false" ht="15" hidden="false" customHeight="false" outlineLevel="0" collapsed="false">
      <c r="I123" s="71"/>
      <c r="J123" s="71"/>
    </row>
    <row r="124" customFormat="false" ht="15" hidden="false" customHeight="false" outlineLevel="0" collapsed="false">
      <c r="I124" s="71"/>
      <c r="J124" s="71"/>
    </row>
    <row r="125" customFormat="false" ht="15" hidden="false" customHeight="false" outlineLevel="0" collapsed="false">
      <c r="I125" s="71"/>
      <c r="J125" s="71"/>
    </row>
    <row r="126" customFormat="false" ht="15" hidden="false" customHeight="false" outlineLevel="0" collapsed="false">
      <c r="I126" s="71"/>
      <c r="J126" s="71"/>
    </row>
    <row r="127" customFormat="false" ht="15" hidden="false" customHeight="false" outlineLevel="0" collapsed="false">
      <c r="I127" s="71"/>
      <c r="J127" s="71"/>
    </row>
    <row r="128" customFormat="false" ht="15" hidden="false" customHeight="false" outlineLevel="0" collapsed="false">
      <c r="I128" s="71"/>
      <c r="J128" s="71"/>
    </row>
    <row r="129" customFormat="false" ht="15" hidden="false" customHeight="false" outlineLevel="0" collapsed="false">
      <c r="I129" s="71"/>
      <c r="J129" s="71"/>
    </row>
    <row r="130" customFormat="false" ht="15" hidden="false" customHeight="false" outlineLevel="0" collapsed="false">
      <c r="I130" s="71"/>
      <c r="J130" s="71"/>
    </row>
    <row r="131" customFormat="false" ht="15" hidden="false" customHeight="false" outlineLevel="0" collapsed="false">
      <c r="I131" s="71"/>
      <c r="J131" s="71"/>
    </row>
    <row r="132" customFormat="false" ht="15" hidden="false" customHeight="false" outlineLevel="0" collapsed="false">
      <c r="I132" s="71"/>
      <c r="J132" s="71"/>
    </row>
    <row r="133" customFormat="false" ht="15" hidden="false" customHeight="false" outlineLevel="0" collapsed="false">
      <c r="I133" s="71"/>
      <c r="J133" s="71"/>
    </row>
    <row r="134" customFormat="false" ht="15" hidden="false" customHeight="false" outlineLevel="0" collapsed="false">
      <c r="I134" s="80"/>
      <c r="J134" s="80"/>
    </row>
    <row r="136" customFormat="false" ht="15" hidden="false" customHeight="false" outlineLevel="0" collapsed="false">
      <c r="I136" s="80"/>
      <c r="J136" s="80"/>
    </row>
  </sheetData>
  <mergeCells count="3">
    <mergeCell ref="F4:H4"/>
    <mergeCell ref="I4:K4"/>
    <mergeCell ref="N4:P4"/>
  </mergeCells>
  <printOptions headings="false" gridLines="false" gridLinesSet="true" horizontalCentered="false" verticalCentered="false"/>
  <pageMargins left="0.270138888888889" right="0.25" top="0.620138888888889" bottom="0.529861111111111" header="0.270138888888889" footer="0.5"/>
  <pageSetup paperSize="1" scale="100" fitToWidth="1" fitToHeight="1" pageOrder="downThenOver" orientation="landscape" blackAndWhite="false" draft="false" cellComments="none" horizontalDpi="300" verticalDpi="300" copies="1"/>
  <headerFooter differentFirst="false" differentOddEven="false">
    <oddHeader>&amp;C&amp;"Arial,Bold"&amp;16HIGHLY CONFIDENTIAL</oddHeader>
    <oddFooter>&amp;L&amp;D&amp;T</oddFoot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W95"/>
  <sheetViews>
    <sheetView showFormulas="false" showGridLines="true" showRowColHeaders="true" showZeros="true" rightToLeft="false" tabSelected="true" showOutlineSymbols="true" defaultGridColor="true" view="normal" topLeftCell="A1" colorId="64" zoomScale="75" zoomScaleNormal="75"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1" min="1" style="0" width="40.84"/>
    <col collapsed="false" customWidth="true" hidden="false" outlineLevel="0" max="2" min="2" style="0" width="22.99"/>
    <col collapsed="false" customWidth="true" hidden="true" outlineLevel="0" max="3" min="3" style="0" width="16.28"/>
    <col collapsed="false" customWidth="true" hidden="false" outlineLevel="0" max="4" min="4" style="0" width="18.99"/>
    <col collapsed="false" customWidth="true" hidden="false" outlineLevel="0" max="5" min="5" style="0" width="19.28"/>
    <col collapsed="false" customWidth="true" hidden="true" outlineLevel="0" max="6" min="6" style="0" width="19.85"/>
    <col collapsed="false" customWidth="true" hidden="true" outlineLevel="0" max="7" min="7" style="0" width="19.28"/>
    <col collapsed="false" customWidth="true" hidden="true" outlineLevel="0" max="9" min="8" style="0" width="16.28"/>
    <col collapsed="false" customWidth="true" hidden="true" outlineLevel="0" max="10" min="10" style="0" width="18.99"/>
    <col collapsed="false" customWidth="true" hidden="true" outlineLevel="0" max="11" min="11" style="0" width="16.28"/>
    <col collapsed="false" customWidth="true" hidden="false" outlineLevel="0" max="12" min="12" style="0" width="23.56"/>
    <col collapsed="false" customWidth="true" hidden="true" outlineLevel="0" max="13" min="13" style="216" width="16.28"/>
    <col collapsed="false" customWidth="true" hidden="true" outlineLevel="0" max="14" min="14" style="217" width="17.28"/>
    <col collapsed="false" customWidth="true" hidden="true" outlineLevel="0" max="16" min="15" style="217" width="16.28"/>
    <col collapsed="false" customWidth="true" hidden="false" outlineLevel="0" max="17" min="17" style="0" width="16.28"/>
    <col collapsed="false" customWidth="true" hidden="false" outlineLevel="0" max="18" min="18" style="0" width="18.7"/>
    <col collapsed="false" customWidth="true" hidden="false" outlineLevel="0" max="19" min="19" style="0" width="50.13"/>
    <col collapsed="false" customWidth="true" hidden="false" outlineLevel="0" max="20" min="20" style="0" width="5.99"/>
    <col collapsed="false" customWidth="true" hidden="false" outlineLevel="0" max="21" min="21" style="0" width="22.14"/>
    <col collapsed="false" customWidth="true" hidden="false" outlineLevel="0" max="22" min="22" style="0" width="25.56"/>
    <col collapsed="false" customWidth="true" hidden="false" outlineLevel="0" max="23" min="23" style="0" width="15.13"/>
  </cols>
  <sheetData>
    <row r="1" customFormat="false" ht="20.25" hidden="false" customHeight="false" outlineLevel="0" collapsed="false">
      <c r="A1" s="218" t="s">
        <v>0</v>
      </c>
    </row>
    <row r="2" customFormat="false" ht="18" hidden="false" customHeight="false" outlineLevel="0" collapsed="false">
      <c r="A2" s="7" t="s">
        <v>1</v>
      </c>
      <c r="B2" s="8" t="n">
        <f aca="false">+'PG&amp;E Corp.  '!B2</f>
        <v>36999</v>
      </c>
      <c r="C2" s="8"/>
      <c r="V2" s="219" t="n">
        <f aca="false">+Q9+Q10</f>
        <v>122838762.43</v>
      </c>
    </row>
    <row r="3" customFormat="false" ht="15.75" hidden="false" customHeight="false" outlineLevel="0" collapsed="false">
      <c r="A3" s="220"/>
      <c r="B3" s="220"/>
      <c r="C3" s="220"/>
      <c r="D3" s="220"/>
      <c r="E3" s="220"/>
      <c r="F3" s="11" t="s">
        <v>94</v>
      </c>
      <c r="G3" s="11"/>
      <c r="H3" s="11"/>
      <c r="I3" s="11" t="s">
        <v>3</v>
      </c>
      <c r="J3" s="11"/>
      <c r="K3" s="11"/>
      <c r="L3" s="12" t="s">
        <v>4</v>
      </c>
      <c r="M3" s="221"/>
      <c r="N3" s="14" t="s">
        <v>3</v>
      </c>
      <c r="O3" s="14"/>
      <c r="P3" s="14"/>
      <c r="Q3" s="220"/>
      <c r="R3" s="220"/>
      <c r="S3" s="220"/>
      <c r="T3" s="222"/>
      <c r="U3" s="223"/>
      <c r="V3" s="220"/>
      <c r="W3" s="220"/>
    </row>
    <row r="4" customFormat="false" ht="15.75" hidden="false" customHeight="false" outlineLevel="0" collapsed="false">
      <c r="A4" s="17"/>
      <c r="B4" s="17"/>
      <c r="C4" s="17"/>
      <c r="D4" s="17" t="s">
        <v>5</v>
      </c>
      <c r="E4" s="17" t="s">
        <v>6</v>
      </c>
      <c r="F4" s="17" t="s">
        <v>7</v>
      </c>
      <c r="G4" s="17" t="s">
        <v>8</v>
      </c>
      <c r="H4" s="17" t="s">
        <v>9</v>
      </c>
      <c r="I4" s="17" t="s">
        <v>7</v>
      </c>
      <c r="J4" s="17" t="s">
        <v>8</v>
      </c>
      <c r="K4" s="17"/>
      <c r="L4" s="12" t="s">
        <v>10</v>
      </c>
      <c r="M4" s="19" t="s">
        <v>11</v>
      </c>
      <c r="N4" s="20" t="s">
        <v>7</v>
      </c>
      <c r="O4" s="20" t="s">
        <v>8</v>
      </c>
      <c r="P4" s="20" t="s">
        <v>9</v>
      </c>
      <c r="Q4" s="17" t="s">
        <v>13</v>
      </c>
      <c r="R4" s="17" t="s">
        <v>14</v>
      </c>
      <c r="S4" s="12"/>
      <c r="T4" s="17"/>
      <c r="U4" s="16"/>
      <c r="V4" s="12"/>
      <c r="W4" s="12"/>
    </row>
    <row r="5" customFormat="false" ht="15.75" hidden="false" customHeight="false" outlineLevel="0" collapsed="false">
      <c r="A5" s="21" t="s">
        <v>15</v>
      </c>
      <c r="B5" s="21" t="s">
        <v>16</v>
      </c>
      <c r="C5" s="21" t="s">
        <v>17</v>
      </c>
      <c r="D5" s="17" t="s">
        <v>18</v>
      </c>
      <c r="E5" s="17" t="s">
        <v>18</v>
      </c>
      <c r="F5" s="17" t="s">
        <v>19</v>
      </c>
      <c r="G5" s="17" t="s">
        <v>20</v>
      </c>
      <c r="H5" s="17" t="s">
        <v>21</v>
      </c>
      <c r="I5" s="17" t="s">
        <v>19</v>
      </c>
      <c r="J5" s="17" t="s">
        <v>20</v>
      </c>
      <c r="K5" s="17" t="s">
        <v>21</v>
      </c>
      <c r="L5" s="17" t="s">
        <v>21</v>
      </c>
      <c r="M5" s="19" t="s">
        <v>22</v>
      </c>
      <c r="N5" s="20" t="s">
        <v>19</v>
      </c>
      <c r="O5" s="20" t="s">
        <v>20</v>
      </c>
      <c r="P5" s="20" t="s">
        <v>21</v>
      </c>
      <c r="Q5" s="17" t="s">
        <v>23</v>
      </c>
      <c r="R5" s="17" t="s">
        <v>24</v>
      </c>
      <c r="S5" s="12"/>
      <c r="T5" s="17"/>
      <c r="U5" s="16"/>
      <c r="V5" s="12"/>
      <c r="W5" s="12"/>
    </row>
    <row r="6" customFormat="false" ht="15.75" hidden="false" customHeight="false" outlineLevel="0" collapsed="false">
      <c r="A6" s="22"/>
      <c r="B6" s="22"/>
      <c r="C6" s="22"/>
      <c r="D6" s="22"/>
      <c r="E6" s="22"/>
      <c r="F6" s="22"/>
      <c r="G6" s="22"/>
      <c r="H6" s="22"/>
      <c r="I6" s="22"/>
      <c r="J6" s="22"/>
      <c r="K6" s="22"/>
      <c r="L6" s="22"/>
      <c r="M6" s="24"/>
      <c r="N6" s="25"/>
      <c r="O6" s="25"/>
      <c r="P6" s="25"/>
      <c r="Q6" s="22"/>
      <c r="R6" s="1"/>
      <c r="S6" s="1"/>
      <c r="T6" s="1"/>
      <c r="U6" s="1"/>
      <c r="V6" s="1"/>
      <c r="W6" s="1"/>
    </row>
    <row r="7" customFormat="false" ht="43.5" hidden="false" customHeight="true" outlineLevel="0" collapsed="false">
      <c r="A7" s="224" t="s">
        <v>95</v>
      </c>
      <c r="B7" s="225" t="s">
        <v>29</v>
      </c>
      <c r="C7" s="226" t="s">
        <v>27</v>
      </c>
      <c r="D7" s="227" t="n">
        <v>0</v>
      </c>
      <c r="E7" s="227" t="n">
        <v>-72710437</v>
      </c>
      <c r="F7" s="227" t="n">
        <v>0</v>
      </c>
      <c r="G7" s="227" t="n">
        <v>0</v>
      </c>
      <c r="H7" s="227" t="n">
        <f aca="false">+SUM(F7:G7)</f>
        <v>0</v>
      </c>
      <c r="I7" s="227" t="n">
        <f aca="false">624000+576000</f>
        <v>1200000</v>
      </c>
      <c r="J7" s="227" t="n">
        <v>0</v>
      </c>
      <c r="K7" s="227" t="n">
        <f aca="false">+SUM(I7:J7)</f>
        <v>1200000</v>
      </c>
      <c r="L7" s="227" t="n">
        <f aca="false">+K7+H7</f>
        <v>1200000</v>
      </c>
      <c r="M7" s="227" t="n">
        <v>-43530494</v>
      </c>
      <c r="N7" s="228" t="n">
        <v>1200000</v>
      </c>
      <c r="O7" s="228" t="n">
        <v>0</v>
      </c>
      <c r="P7" s="228" t="n">
        <f aca="false">+SUM(N7:O7)</f>
        <v>1200000</v>
      </c>
      <c r="Q7" s="227" t="n">
        <v>0</v>
      </c>
      <c r="R7" s="229" t="n">
        <f aca="false">+L7+E7</f>
        <v>-71510437</v>
      </c>
      <c r="S7" s="230" t="s">
        <v>96</v>
      </c>
      <c r="T7" s="231"/>
      <c r="U7" s="232"/>
      <c r="V7" s="233"/>
      <c r="W7" s="233"/>
    </row>
    <row r="8" customFormat="false" ht="72.75" hidden="false" customHeight="true" outlineLevel="0" collapsed="false">
      <c r="A8" s="234" t="s">
        <v>95</v>
      </c>
      <c r="B8" s="143" t="s">
        <v>97</v>
      </c>
      <c r="C8" s="143" t="s">
        <v>98</v>
      </c>
      <c r="D8" s="235" t="n">
        <v>0</v>
      </c>
      <c r="E8" s="235" t="n">
        <v>0</v>
      </c>
      <c r="F8" s="235" t="n">
        <v>53333333</v>
      </c>
      <c r="G8" s="235" t="n">
        <v>0</v>
      </c>
      <c r="H8" s="39" t="n">
        <f aca="false">+SUM(F8:G8)</f>
        <v>53333333</v>
      </c>
      <c r="I8" s="40" t="n">
        <v>0</v>
      </c>
      <c r="J8" s="40" t="n">
        <v>0</v>
      </c>
      <c r="K8" s="39" t="n">
        <f aca="false">+SUM(I8:J8)</f>
        <v>0</v>
      </c>
      <c r="L8" s="235" t="n">
        <f aca="false">+K8+H8</f>
        <v>53333333</v>
      </c>
      <c r="M8" s="40"/>
      <c r="N8" s="40" t="n">
        <v>0</v>
      </c>
      <c r="O8" s="40" t="n">
        <v>0</v>
      </c>
      <c r="P8" s="39" t="n">
        <f aca="false">+SUM(N8:O8)</f>
        <v>0</v>
      </c>
      <c r="Q8" s="235" t="n">
        <f aca="false">+L8+E8</f>
        <v>53333333</v>
      </c>
      <c r="R8" s="236" t="n">
        <v>0</v>
      </c>
      <c r="S8" s="237" t="s">
        <v>99</v>
      </c>
      <c r="T8" s="238"/>
      <c r="U8" s="237" t="s">
        <v>100</v>
      </c>
      <c r="V8" s="239"/>
      <c r="W8" s="239"/>
    </row>
    <row r="9" customFormat="false" ht="78.75" hidden="false" customHeight="false" outlineLevel="0" collapsed="false">
      <c r="A9" s="46" t="s">
        <v>95</v>
      </c>
      <c r="B9" s="47" t="s">
        <v>30</v>
      </c>
      <c r="C9" s="47" t="s">
        <v>30</v>
      </c>
      <c r="D9" s="48" t="n">
        <v>0</v>
      </c>
      <c r="E9" s="240" t="n">
        <v>0</v>
      </c>
      <c r="F9" s="48" t="n">
        <f aca="false">94166147.84-10072451.13</f>
        <v>84093696.71</v>
      </c>
      <c r="G9" s="48" t="n">
        <v>0</v>
      </c>
      <c r="H9" s="50" t="n">
        <f aca="false">+SUM(F9:G9)</f>
        <v>84093696.71</v>
      </c>
      <c r="I9" s="49" t="n">
        <v>0</v>
      </c>
      <c r="J9" s="49" t="n">
        <v>0</v>
      </c>
      <c r="K9" s="50" t="n">
        <f aca="false">+SUM(I9:J9)</f>
        <v>0</v>
      </c>
      <c r="L9" s="48" t="n">
        <f aca="false">+K9+H9</f>
        <v>84093696.71</v>
      </c>
      <c r="M9" s="49"/>
      <c r="N9" s="40" t="n">
        <v>0</v>
      </c>
      <c r="O9" s="40" t="n">
        <v>0</v>
      </c>
      <c r="P9" s="39" t="n">
        <f aca="false">+SUM(N9:O9)</f>
        <v>0</v>
      </c>
      <c r="Q9" s="48" t="n">
        <f aca="false">+L9+E9+D9</f>
        <v>84093696.71</v>
      </c>
      <c r="R9" s="241" t="n">
        <v>0</v>
      </c>
      <c r="S9" s="58" t="s">
        <v>101</v>
      </c>
      <c r="T9" s="242"/>
      <c r="U9" s="232"/>
      <c r="V9" s="233"/>
      <c r="W9" s="233"/>
    </row>
    <row r="10" customFormat="false" ht="78.75" hidden="false" customHeight="false" outlineLevel="0" collapsed="false">
      <c r="A10" s="46" t="s">
        <v>95</v>
      </c>
      <c r="B10" s="47" t="s">
        <v>32</v>
      </c>
      <c r="C10" s="47" t="s">
        <v>30</v>
      </c>
      <c r="D10" s="48" t="n">
        <v>0</v>
      </c>
      <c r="E10" s="48" t="n">
        <v>0</v>
      </c>
      <c r="F10" s="48" t="n">
        <f aca="false">59091264.14-20346198.42</f>
        <v>38745065.72</v>
      </c>
      <c r="G10" s="48" t="n">
        <v>0</v>
      </c>
      <c r="H10" s="50" t="n">
        <f aca="false">+SUM(F10:G10)</f>
        <v>38745065.72</v>
      </c>
      <c r="I10" s="49" t="n">
        <v>0</v>
      </c>
      <c r="J10" s="49" t="n">
        <v>0</v>
      </c>
      <c r="K10" s="50" t="n">
        <f aca="false">+SUM(I10:J10)</f>
        <v>0</v>
      </c>
      <c r="L10" s="48" t="n">
        <f aca="false">+K10+H10</f>
        <v>38745065.72</v>
      </c>
      <c r="M10" s="49"/>
      <c r="N10" s="40" t="n">
        <v>0</v>
      </c>
      <c r="O10" s="40" t="n">
        <v>0</v>
      </c>
      <c r="P10" s="39" t="n">
        <f aca="false">+SUM(N10:O10)</f>
        <v>0</v>
      </c>
      <c r="Q10" s="48" t="n">
        <f aca="false">+L10+E10+D10</f>
        <v>38745065.72</v>
      </c>
      <c r="R10" s="241" t="n">
        <v>0</v>
      </c>
      <c r="S10" s="58" t="s">
        <v>102</v>
      </c>
      <c r="T10" s="242"/>
      <c r="U10" s="232"/>
      <c r="V10" s="233"/>
      <c r="W10" s="233"/>
    </row>
    <row r="11" customFormat="false" ht="63" hidden="false" customHeight="true" outlineLevel="0" collapsed="false">
      <c r="A11" s="53" t="s">
        <v>95</v>
      </c>
      <c r="B11" s="59" t="s">
        <v>103</v>
      </c>
      <c r="C11" s="47" t="s">
        <v>35</v>
      </c>
      <c r="D11" s="60" t="n">
        <v>0</v>
      </c>
      <c r="E11" s="60" t="n">
        <v>27853251.401028</v>
      </c>
      <c r="F11" s="60" t="n">
        <v>8652379.34</v>
      </c>
      <c r="G11" s="48" t="n">
        <v>0</v>
      </c>
      <c r="H11" s="50" t="n">
        <f aca="false">+SUM(F11:G11)</f>
        <v>8652379.34</v>
      </c>
      <c r="I11" s="49" t="n">
        <v>0</v>
      </c>
      <c r="J11" s="49" t="n">
        <v>0</v>
      </c>
      <c r="K11" s="50" t="n">
        <f aca="false">+SUM(I11:J11)</f>
        <v>0</v>
      </c>
      <c r="L11" s="60" t="n">
        <f aca="false">+K11+H11</f>
        <v>8652379.34</v>
      </c>
      <c r="M11" s="50"/>
      <c r="N11" s="40" t="n">
        <v>0</v>
      </c>
      <c r="O11" s="40" t="n">
        <v>0</v>
      </c>
      <c r="P11" s="39" t="n">
        <f aca="false">+SUM(N11:O11)</f>
        <v>0</v>
      </c>
      <c r="Q11" s="61" t="n">
        <f aca="false">+L11+E11</f>
        <v>36505630.741028</v>
      </c>
      <c r="R11" s="61" t="n">
        <v>0</v>
      </c>
      <c r="S11" s="243" t="s">
        <v>104</v>
      </c>
      <c r="T11" s="242"/>
      <c r="U11" s="232"/>
      <c r="V11" s="233"/>
      <c r="W11" s="233"/>
    </row>
    <row r="12" customFormat="false" ht="18.75" hidden="false" customHeight="true" outlineLevel="0" collapsed="false">
      <c r="A12" s="244" t="s">
        <v>105</v>
      </c>
      <c r="B12" s="245"/>
      <c r="C12" s="245"/>
      <c r="D12" s="246"/>
      <c r="E12" s="246"/>
      <c r="F12" s="246"/>
      <c r="G12" s="246"/>
      <c r="H12" s="246"/>
      <c r="I12" s="50"/>
      <c r="J12" s="50"/>
      <c r="K12" s="246"/>
      <c r="L12" s="246"/>
      <c r="M12" s="50"/>
      <c r="N12" s="39"/>
      <c r="O12" s="39"/>
      <c r="P12" s="247"/>
      <c r="Q12" s="248" t="n">
        <f aca="false">SUM(Q7:Q11)</f>
        <v>212677726.171028</v>
      </c>
      <c r="R12" s="248" t="n">
        <f aca="false">SUM(R7:R11)</f>
        <v>-71510437</v>
      </c>
      <c r="S12" s="249" t="n">
        <f aca="false">+R12+Q12</f>
        <v>141167289.171028</v>
      </c>
      <c r="T12" s="242"/>
      <c r="U12" s="232"/>
      <c r="V12" s="233"/>
      <c r="W12" s="233"/>
    </row>
    <row r="13" customFormat="false" ht="13.5" hidden="false" customHeight="true" outlineLevel="0" collapsed="false">
      <c r="A13" s="165"/>
      <c r="B13" s="250"/>
      <c r="C13" s="250"/>
      <c r="D13" s="251"/>
      <c r="E13" s="251"/>
      <c r="F13" s="252"/>
      <c r="G13" s="251"/>
      <c r="H13" s="251"/>
      <c r="I13" s="253"/>
      <c r="J13" s="253"/>
      <c r="K13" s="251"/>
      <c r="L13" s="254"/>
      <c r="M13" s="255"/>
      <c r="N13" s="256"/>
      <c r="O13" s="256"/>
      <c r="P13" s="257"/>
      <c r="Q13" s="258"/>
      <c r="R13" s="259"/>
      <c r="S13" s="260"/>
      <c r="T13" s="261"/>
      <c r="U13" s="262"/>
      <c r="V13" s="263"/>
      <c r="W13" s="263"/>
    </row>
    <row r="14" customFormat="false" ht="13.5" hidden="false" customHeight="true" outlineLevel="0" collapsed="false">
      <c r="A14" s="264"/>
      <c r="B14" s="265"/>
      <c r="C14" s="265"/>
      <c r="D14" s="266"/>
      <c r="E14" s="266"/>
      <c r="F14" s="266"/>
      <c r="G14" s="266"/>
      <c r="H14" s="266"/>
      <c r="I14" s="267"/>
      <c r="J14" s="267"/>
      <c r="K14" s="266"/>
      <c r="L14" s="268"/>
      <c r="M14" s="269"/>
      <c r="N14" s="228"/>
      <c r="O14" s="228"/>
      <c r="P14" s="270"/>
      <c r="Q14" s="271"/>
      <c r="R14" s="272"/>
      <c r="S14" s="273"/>
      <c r="T14" s="274"/>
      <c r="U14" s="262"/>
      <c r="V14" s="263"/>
      <c r="W14" s="263"/>
    </row>
    <row r="15" customFormat="false" ht="13.5" hidden="false" customHeight="true" outlineLevel="0" collapsed="false">
      <c r="A15" s="146"/>
      <c r="B15" s="170"/>
      <c r="C15" s="170"/>
      <c r="D15" s="275"/>
      <c r="E15" s="275"/>
      <c r="F15" s="275"/>
      <c r="G15" s="275"/>
      <c r="H15" s="275"/>
      <c r="I15" s="276"/>
      <c r="J15" s="276"/>
      <c r="K15" s="275"/>
      <c r="L15" s="277"/>
      <c r="M15" s="278"/>
      <c r="N15" s="39"/>
      <c r="O15" s="39"/>
      <c r="P15" s="247"/>
      <c r="Q15" s="279"/>
      <c r="R15" s="280"/>
      <c r="S15" s="281"/>
      <c r="T15" s="282"/>
      <c r="U15" s="262"/>
      <c r="V15" s="263"/>
      <c r="W15" s="263"/>
    </row>
    <row r="16" customFormat="false" ht="16.5" hidden="false" customHeight="true" outlineLevel="0" collapsed="false">
      <c r="A16" s="44" t="s">
        <v>106</v>
      </c>
      <c r="B16" s="45" t="s">
        <v>107</v>
      </c>
      <c r="C16" s="36" t="s">
        <v>108</v>
      </c>
      <c r="D16" s="37" t="n">
        <v>0</v>
      </c>
      <c r="E16" s="37" t="n">
        <v>0</v>
      </c>
      <c r="F16" s="37" t="n">
        <v>0</v>
      </c>
      <c r="G16" s="37" t="n">
        <v>0</v>
      </c>
      <c r="H16" s="37" t="n">
        <f aca="false">+SUM(F16:G16)</f>
        <v>0</v>
      </c>
      <c r="I16" s="37" t="n">
        <v>0</v>
      </c>
      <c r="J16" s="37" t="n">
        <v>0</v>
      </c>
      <c r="K16" s="37" t="n">
        <f aca="false">+SUM(I16:J16)</f>
        <v>0</v>
      </c>
      <c r="L16" s="37" t="n">
        <f aca="false">+K16+H16</f>
        <v>0</v>
      </c>
      <c r="M16" s="37" t="n">
        <v>0</v>
      </c>
      <c r="N16" s="93" t="n">
        <v>0</v>
      </c>
      <c r="O16" s="93" t="n">
        <v>0</v>
      </c>
      <c r="P16" s="93" t="n">
        <f aca="false">+SUM(N16:O16)</f>
        <v>0</v>
      </c>
      <c r="Q16" s="37" t="n">
        <f aca="false">+L16+D16</f>
        <v>0</v>
      </c>
      <c r="R16" s="60" t="n">
        <f aca="false">+L16+E16</f>
        <v>0</v>
      </c>
      <c r="S16" s="41" t="s">
        <v>109</v>
      </c>
      <c r="T16" s="43"/>
      <c r="U16" s="33"/>
      <c r="V16" s="33"/>
      <c r="W16" s="34"/>
    </row>
    <row r="17" customFormat="false" ht="48" hidden="false" customHeight="true" outlineLevel="0" collapsed="false">
      <c r="A17" s="283" t="s">
        <v>106</v>
      </c>
      <c r="B17" s="284" t="s">
        <v>110</v>
      </c>
      <c r="C17" s="285" t="s">
        <v>108</v>
      </c>
      <c r="D17" s="118" t="n">
        <v>0</v>
      </c>
      <c r="E17" s="118" t="n">
        <v>-6968108</v>
      </c>
      <c r="F17" s="118" t="n">
        <v>0</v>
      </c>
      <c r="G17" s="118" t="n">
        <v>0</v>
      </c>
      <c r="H17" s="118" t="n">
        <f aca="false">+SUM(F17:G17)</f>
        <v>0</v>
      </c>
      <c r="I17" s="118" t="n">
        <v>6913805</v>
      </c>
      <c r="J17" s="118" t="n">
        <v>0</v>
      </c>
      <c r="K17" s="118" t="n">
        <f aca="false">+SUM(I17:J17)</f>
        <v>6913805</v>
      </c>
      <c r="L17" s="118" t="n">
        <f aca="false">+H17</f>
        <v>0</v>
      </c>
      <c r="M17" s="118" t="n">
        <v>-4444817</v>
      </c>
      <c r="N17" s="128" t="n">
        <v>0</v>
      </c>
      <c r="O17" s="128" t="n">
        <v>0</v>
      </c>
      <c r="P17" s="128" t="n">
        <f aca="false">+SUM(N17:O17)</f>
        <v>0</v>
      </c>
      <c r="Q17" s="118" t="n">
        <v>0</v>
      </c>
      <c r="R17" s="60" t="n">
        <f aca="false">+L17+E17</f>
        <v>-6968108</v>
      </c>
      <c r="S17" s="286" t="s">
        <v>111</v>
      </c>
      <c r="T17" s="287" t="s">
        <v>37</v>
      </c>
      <c r="U17" s="33"/>
      <c r="V17" s="33"/>
      <c r="W17" s="34"/>
    </row>
    <row r="18" customFormat="false" ht="15.75" hidden="false" customHeight="false" outlineLevel="0" collapsed="false">
      <c r="A18" s="44" t="s">
        <v>112</v>
      </c>
      <c r="B18" s="45" t="s">
        <v>28</v>
      </c>
      <c r="C18" s="36" t="s">
        <v>27</v>
      </c>
      <c r="D18" s="37" t="n">
        <v>0</v>
      </c>
      <c r="E18" s="37" t="n">
        <v>0</v>
      </c>
      <c r="F18" s="37" t="n">
        <v>0</v>
      </c>
      <c r="G18" s="37" t="n">
        <v>-32607</v>
      </c>
      <c r="H18" s="37" t="n">
        <f aca="false">+SUM(F18:G18)</f>
        <v>-32607</v>
      </c>
      <c r="I18" s="37" t="n">
        <v>0</v>
      </c>
      <c r="J18" s="37" t="n">
        <v>0</v>
      </c>
      <c r="K18" s="37" t="n">
        <f aca="false">+SUM(I18:J18)</f>
        <v>0</v>
      </c>
      <c r="L18" s="37" t="n">
        <f aca="false">+K18+H18</f>
        <v>-32607</v>
      </c>
      <c r="M18" s="37" t="n">
        <v>11891006</v>
      </c>
      <c r="N18" s="93" t="n">
        <v>0</v>
      </c>
      <c r="O18" s="93" t="n">
        <v>0</v>
      </c>
      <c r="P18" s="93" t="n">
        <f aca="false">+SUM(N18:O18)</f>
        <v>0</v>
      </c>
      <c r="Q18" s="37" t="n">
        <v>0</v>
      </c>
      <c r="R18" s="41" t="n">
        <f aca="false">+L18</f>
        <v>-32607</v>
      </c>
      <c r="S18" s="41"/>
      <c r="T18" s="43"/>
      <c r="U18" s="33"/>
      <c r="V18" s="33"/>
      <c r="W18" s="34"/>
    </row>
    <row r="19" customFormat="false" ht="15.75" hidden="false" customHeight="false" outlineLevel="0" collapsed="false">
      <c r="A19" s="96" t="s">
        <v>113</v>
      </c>
      <c r="B19" s="97" t="s">
        <v>107</v>
      </c>
      <c r="C19" s="98" t="s">
        <v>108</v>
      </c>
      <c r="D19" s="93" t="n">
        <v>0</v>
      </c>
      <c r="E19" s="93" t="n">
        <v>0</v>
      </c>
      <c r="F19" s="93" t="n">
        <v>0</v>
      </c>
      <c r="G19" s="93" t="n">
        <v>0</v>
      </c>
      <c r="H19" s="93" t="n">
        <f aca="false">+SUM(F19:G19)</f>
        <v>0</v>
      </c>
      <c r="I19" s="93" t="n">
        <v>0</v>
      </c>
      <c r="J19" s="93" t="n">
        <v>0</v>
      </c>
      <c r="K19" s="93" t="n">
        <f aca="false">+SUM(I19:J19)</f>
        <v>0</v>
      </c>
      <c r="L19" s="93" t="n">
        <f aca="false">+K19+H19</f>
        <v>0</v>
      </c>
      <c r="M19" s="93" t="n">
        <f aca="false">+L19+E19</f>
        <v>0</v>
      </c>
      <c r="N19" s="93" t="n">
        <v>0</v>
      </c>
      <c r="O19" s="93" t="n">
        <v>0</v>
      </c>
      <c r="P19" s="93" t="n">
        <f aca="false">+SUM(N19:O19)</f>
        <v>0</v>
      </c>
      <c r="Q19" s="93" t="n">
        <v>0</v>
      </c>
      <c r="R19" s="99" t="n">
        <f aca="false">+D19+L19</f>
        <v>0</v>
      </c>
      <c r="S19" s="99" t="s">
        <v>114</v>
      </c>
      <c r="T19" s="101"/>
      <c r="U19" s="102"/>
      <c r="V19" s="102"/>
      <c r="W19" s="4"/>
    </row>
    <row r="20" customFormat="false" ht="15" hidden="false" customHeight="false" outlineLevel="0" collapsed="false">
      <c r="A20" s="109"/>
      <c r="B20" s="104"/>
      <c r="C20" s="104"/>
      <c r="D20" s="105"/>
      <c r="E20" s="105"/>
      <c r="F20" s="105"/>
      <c r="G20" s="105"/>
      <c r="H20" s="105"/>
      <c r="I20" s="105"/>
      <c r="J20" s="105"/>
      <c r="K20" s="105"/>
      <c r="L20" s="105"/>
      <c r="M20" s="68"/>
      <c r="N20" s="57"/>
      <c r="O20" s="57"/>
      <c r="P20" s="57"/>
      <c r="Q20" s="105"/>
      <c r="R20" s="106"/>
      <c r="S20" s="106"/>
      <c r="T20" s="108"/>
      <c r="U20" s="80"/>
      <c r="V20" s="80"/>
      <c r="W20" s="1"/>
    </row>
    <row r="21" customFormat="false" ht="15" hidden="false" customHeight="false" outlineLevel="0" collapsed="false">
      <c r="A21" s="109"/>
      <c r="B21" s="104"/>
      <c r="C21" s="104"/>
      <c r="D21" s="105"/>
      <c r="E21" s="105"/>
      <c r="F21" s="105"/>
      <c r="G21" s="105"/>
      <c r="H21" s="105"/>
      <c r="I21" s="105"/>
      <c r="J21" s="105"/>
      <c r="K21" s="105"/>
      <c r="L21" s="105"/>
      <c r="M21" s="68"/>
      <c r="N21" s="57"/>
      <c r="O21" s="57"/>
      <c r="P21" s="57"/>
      <c r="Q21" s="105"/>
      <c r="R21" s="106"/>
      <c r="S21" s="106"/>
      <c r="T21" s="108"/>
      <c r="U21" s="80"/>
      <c r="V21" s="80"/>
      <c r="W21" s="1"/>
    </row>
    <row r="22" customFormat="false" ht="78.75" hidden="false" customHeight="false" outlineLevel="0" collapsed="false">
      <c r="A22" s="288" t="s">
        <v>115</v>
      </c>
      <c r="B22" s="285" t="s">
        <v>28</v>
      </c>
      <c r="C22" s="285" t="s">
        <v>27</v>
      </c>
      <c r="D22" s="118" t="n">
        <v>16263907</v>
      </c>
      <c r="E22" s="118" t="n">
        <v>0</v>
      </c>
      <c r="F22" s="118" t="n">
        <v>0</v>
      </c>
      <c r="G22" s="118" t="n">
        <v>0</v>
      </c>
      <c r="H22" s="118" t="n">
        <f aca="false">+SUM(F22:G22)</f>
        <v>0</v>
      </c>
      <c r="I22" s="118" t="n">
        <v>0</v>
      </c>
      <c r="J22" s="118" t="n">
        <v>0</v>
      </c>
      <c r="K22" s="118" t="n">
        <f aca="false">+SUM(I22:J22)</f>
        <v>0</v>
      </c>
      <c r="L22" s="118" t="n">
        <f aca="false">+K22+H22</f>
        <v>0</v>
      </c>
      <c r="M22" s="118" t="n">
        <v>0</v>
      </c>
      <c r="N22" s="128" t="n">
        <v>0</v>
      </c>
      <c r="O22" s="128" t="n">
        <v>0</v>
      </c>
      <c r="P22" s="128" t="n">
        <f aca="false">+SUM(N22:O22)</f>
        <v>0</v>
      </c>
      <c r="Q22" s="118" t="n">
        <f aca="false">+L22+E22+D22</f>
        <v>16263907</v>
      </c>
      <c r="R22" s="48" t="n">
        <v>0</v>
      </c>
      <c r="S22" s="289" t="s">
        <v>116</v>
      </c>
      <c r="T22" s="63"/>
      <c r="U22" s="34"/>
      <c r="V22" s="34"/>
      <c r="W22" s="34"/>
    </row>
    <row r="23" customFormat="false" ht="30" hidden="false" customHeight="false" outlineLevel="0" collapsed="false">
      <c r="A23" s="283" t="s">
        <v>117</v>
      </c>
      <c r="B23" s="284" t="s">
        <v>29</v>
      </c>
      <c r="C23" s="285" t="s">
        <v>27</v>
      </c>
      <c r="D23" s="118" t="n">
        <v>0</v>
      </c>
      <c r="E23" s="118" t="n">
        <v>6068506</v>
      </c>
      <c r="F23" s="118" t="n">
        <v>0</v>
      </c>
      <c r="G23" s="118" t="n">
        <v>0</v>
      </c>
      <c r="H23" s="118" t="n">
        <f aca="false">+SUM(F23:G23)</f>
        <v>0</v>
      </c>
      <c r="I23" s="118" t="n">
        <f aca="false">9286915+5181860</f>
        <v>14468775</v>
      </c>
      <c r="J23" s="118" t="n">
        <f aca="false">-10423750-5696480</f>
        <v>-16120230</v>
      </c>
      <c r="K23" s="118" t="n">
        <f aca="false">+SUM(I23:J23)</f>
        <v>-1651455</v>
      </c>
      <c r="L23" s="118" t="n">
        <f aca="false">+K23+H23</f>
        <v>-1651455</v>
      </c>
      <c r="M23" s="118" t="n">
        <v>-11111175</v>
      </c>
      <c r="N23" s="128" t="n">
        <v>14468775</v>
      </c>
      <c r="O23" s="128" t="n">
        <v>-16120230</v>
      </c>
      <c r="P23" s="128" t="n">
        <f aca="false">+SUM(N23:O23)</f>
        <v>-1651455</v>
      </c>
      <c r="Q23" s="118" t="n">
        <f aca="false">+L23+E23</f>
        <v>4417051</v>
      </c>
      <c r="R23" s="60" t="n">
        <v>0</v>
      </c>
      <c r="S23" s="290" t="s">
        <v>118</v>
      </c>
      <c r="T23" s="63"/>
      <c r="U23" s="34"/>
      <c r="V23" s="34"/>
      <c r="W23" s="34"/>
    </row>
    <row r="24" customFormat="false" ht="15.75" hidden="false" customHeight="false" outlineLevel="0" collapsed="false">
      <c r="A24" s="291"/>
      <c r="B24" s="104"/>
      <c r="C24" s="104"/>
      <c r="D24" s="105"/>
      <c r="E24" s="105"/>
      <c r="F24" s="105"/>
      <c r="G24" s="105"/>
      <c r="H24" s="105"/>
      <c r="I24" s="105"/>
      <c r="J24" s="105"/>
      <c r="K24" s="105"/>
      <c r="L24" s="105"/>
      <c r="M24" s="68"/>
      <c r="N24" s="57"/>
      <c r="O24" s="57"/>
      <c r="P24" s="57"/>
      <c r="Q24" s="1"/>
      <c r="R24" s="1"/>
      <c r="S24" s="292"/>
      <c r="T24" s="293"/>
      <c r="U24" s="1"/>
      <c r="V24" s="1"/>
      <c r="W24" s="1"/>
    </row>
    <row r="25" customFormat="false" ht="16.5" hidden="false" customHeight="false" outlineLevel="0" collapsed="false">
      <c r="A25" s="103" t="s">
        <v>119</v>
      </c>
      <c r="B25" s="104"/>
      <c r="C25" s="104"/>
      <c r="D25" s="105"/>
      <c r="E25" s="105"/>
      <c r="F25" s="105"/>
      <c r="G25" s="105"/>
      <c r="H25" s="105"/>
      <c r="I25" s="105"/>
      <c r="J25" s="105"/>
      <c r="K25" s="105"/>
      <c r="L25" s="105"/>
      <c r="M25" s="68"/>
      <c r="N25" s="57"/>
      <c r="O25" s="57"/>
      <c r="P25" s="57"/>
      <c r="Q25" s="294" t="n">
        <f aca="false">SUM(Q16:Q23)</f>
        <v>20680958</v>
      </c>
      <c r="R25" s="294" t="n">
        <f aca="false">SUM(R16:R23)</f>
        <v>-7000715</v>
      </c>
      <c r="S25" s="215"/>
      <c r="T25" s="293"/>
      <c r="U25" s="1"/>
      <c r="V25" s="1"/>
      <c r="W25" s="1"/>
    </row>
    <row r="26" customFormat="false" ht="16.5" hidden="false" customHeight="false" outlineLevel="0" collapsed="false">
      <c r="A26" s="291" t="s">
        <v>120</v>
      </c>
      <c r="B26" s="104"/>
      <c r="C26" s="104"/>
      <c r="D26" s="105"/>
      <c r="E26" s="105"/>
      <c r="F26" s="105"/>
      <c r="G26" s="105"/>
      <c r="H26" s="105"/>
      <c r="I26" s="105"/>
      <c r="J26" s="105"/>
      <c r="K26" s="105"/>
      <c r="L26" s="105"/>
      <c r="M26" s="68"/>
      <c r="N26" s="57"/>
      <c r="O26" s="57"/>
      <c r="P26" s="57"/>
      <c r="Q26" s="295"/>
      <c r="R26" s="295"/>
      <c r="S26" s="175" t="n">
        <f aca="false">+Q25</f>
        <v>20680958</v>
      </c>
      <c r="T26" s="293"/>
      <c r="U26" s="80" t="n">
        <f aca="false">+SUM(R16:R23)</f>
        <v>-7000715</v>
      </c>
      <c r="V26" s="1" t="s">
        <v>121</v>
      </c>
      <c r="W26" s="80" t="n">
        <f aca="false">+S26+U26</f>
        <v>13680243</v>
      </c>
    </row>
    <row r="27" customFormat="false" ht="15.75" hidden="false" customHeight="false" outlineLevel="0" collapsed="false">
      <c r="A27" s="296" t="s">
        <v>67</v>
      </c>
      <c r="B27" s="104"/>
      <c r="C27" s="104"/>
      <c r="D27" s="105"/>
      <c r="E27" s="105"/>
      <c r="F27" s="105"/>
      <c r="G27" s="105"/>
      <c r="H27" s="105"/>
      <c r="I27" s="105"/>
      <c r="J27" s="105"/>
      <c r="K27" s="105"/>
      <c r="L27" s="105"/>
      <c r="M27" s="68"/>
      <c r="N27" s="57"/>
      <c r="O27" s="57"/>
      <c r="P27" s="57"/>
      <c r="Q27" s="295"/>
      <c r="R27" s="295"/>
      <c r="S27" s="297" t="n">
        <f aca="false">+R25</f>
        <v>-7000715</v>
      </c>
      <c r="T27" s="293"/>
      <c r="U27" s="1"/>
      <c r="V27" s="1"/>
      <c r="W27" s="1"/>
    </row>
    <row r="28" customFormat="false" ht="16.5" hidden="false" customHeight="false" outlineLevel="0" collapsed="false">
      <c r="A28" s="296" t="s">
        <v>122</v>
      </c>
      <c r="B28" s="104"/>
      <c r="C28" s="104"/>
      <c r="D28" s="105"/>
      <c r="E28" s="105"/>
      <c r="F28" s="105"/>
      <c r="G28" s="105"/>
      <c r="H28" s="105"/>
      <c r="I28" s="105"/>
      <c r="J28" s="105"/>
      <c r="K28" s="105"/>
      <c r="L28" s="105"/>
      <c r="M28" s="68"/>
      <c r="N28" s="57"/>
      <c r="O28" s="57"/>
      <c r="P28" s="57"/>
      <c r="Q28" s="295"/>
      <c r="R28" s="295"/>
      <c r="S28" s="175" t="n">
        <f aca="false">SUM(S26:S27)</f>
        <v>13680243</v>
      </c>
      <c r="T28" s="293"/>
      <c r="U28" s="1"/>
      <c r="V28" s="1"/>
      <c r="W28" s="1"/>
    </row>
    <row r="29" customFormat="false" ht="16.5" hidden="false" customHeight="false" outlineLevel="0" collapsed="false">
      <c r="A29" s="298"/>
      <c r="B29" s="299"/>
      <c r="C29" s="299"/>
      <c r="D29" s="300"/>
      <c r="E29" s="300"/>
      <c r="F29" s="300"/>
      <c r="G29" s="300"/>
      <c r="H29" s="300"/>
      <c r="I29" s="300"/>
      <c r="J29" s="300"/>
      <c r="K29" s="300"/>
      <c r="L29" s="300"/>
      <c r="M29" s="300"/>
      <c r="N29" s="30"/>
      <c r="O29" s="30"/>
      <c r="P29" s="30"/>
      <c r="Q29" s="301"/>
      <c r="R29" s="301"/>
      <c r="S29" s="302"/>
      <c r="T29" s="303"/>
      <c r="U29" s="157"/>
      <c r="V29" s="157"/>
      <c r="W29" s="157"/>
    </row>
    <row r="30" customFormat="false" ht="16.5" hidden="false" customHeight="false" outlineLevel="0" collapsed="false">
      <c r="A30" s="304" t="s">
        <v>123</v>
      </c>
      <c r="B30" s="150"/>
      <c r="C30" s="150"/>
      <c r="D30" s="151"/>
      <c r="E30" s="151"/>
      <c r="F30" s="151"/>
      <c r="G30" s="151"/>
      <c r="H30" s="151"/>
      <c r="I30" s="151"/>
      <c r="J30" s="151"/>
      <c r="K30" s="151"/>
      <c r="L30" s="151"/>
      <c r="M30" s="151"/>
      <c r="N30" s="57"/>
      <c r="O30" s="57"/>
      <c r="P30" s="57"/>
      <c r="Q30" s="305" t="n">
        <f aca="false">+Q25+Q12</f>
        <v>233358684.171028</v>
      </c>
      <c r="R30" s="305" t="n">
        <f aca="false">+R25+R12</f>
        <v>-78511152</v>
      </c>
      <c r="S30" s="195"/>
      <c r="T30" s="306"/>
      <c r="U30" s="157"/>
      <c r="V30" s="157"/>
      <c r="W30" s="157"/>
    </row>
    <row r="31" customFormat="false" ht="15.75" hidden="false" customHeight="false" outlineLevel="0" collapsed="false">
      <c r="A31" s="194"/>
      <c r="B31" s="195"/>
      <c r="C31" s="195"/>
      <c r="D31" s="195"/>
      <c r="E31" s="195"/>
      <c r="F31" s="195"/>
      <c r="G31" s="195"/>
      <c r="H31" s="195"/>
      <c r="I31" s="195"/>
      <c r="J31" s="195"/>
      <c r="K31" s="195"/>
      <c r="L31" s="195"/>
      <c r="M31" s="195"/>
      <c r="N31" s="307"/>
      <c r="O31" s="307"/>
      <c r="P31" s="307"/>
      <c r="Q31" s="195"/>
      <c r="R31" s="195"/>
      <c r="S31" s="153" t="n">
        <f aca="false">+S12+S26</f>
        <v>161848247.171028</v>
      </c>
      <c r="T31" s="306"/>
      <c r="U31" s="152" t="n">
        <f aca="false">+Q30+R30</f>
        <v>154847532.171028</v>
      </c>
      <c r="V31" s="195" t="s">
        <v>121</v>
      </c>
      <c r="W31" s="195"/>
    </row>
    <row r="32" customFormat="false" ht="15.75" hidden="false" customHeight="false" outlineLevel="0" collapsed="false">
      <c r="A32" s="149" t="s">
        <v>67</v>
      </c>
      <c r="B32" s="195"/>
      <c r="C32" s="195"/>
      <c r="D32" s="195"/>
      <c r="E32" s="195"/>
      <c r="F32" s="195"/>
      <c r="G32" s="195"/>
      <c r="H32" s="195"/>
      <c r="I32" s="195"/>
      <c r="J32" s="195"/>
      <c r="K32" s="195"/>
      <c r="L32" s="195"/>
      <c r="M32" s="195"/>
      <c r="N32" s="307"/>
      <c r="O32" s="307"/>
      <c r="P32" s="307"/>
      <c r="Q32" s="195"/>
      <c r="R32" s="195"/>
      <c r="S32" s="158" t="n">
        <f aca="false">+S27</f>
        <v>-7000715</v>
      </c>
      <c r="T32" s="306"/>
      <c r="U32" s="156"/>
      <c r="V32" s="157"/>
      <c r="W32" s="157"/>
    </row>
    <row r="33" customFormat="false" ht="16.5" hidden="false" customHeight="false" outlineLevel="0" collapsed="false">
      <c r="A33" s="308" t="s">
        <v>79</v>
      </c>
      <c r="B33" s="198"/>
      <c r="C33" s="198"/>
      <c r="D33" s="198"/>
      <c r="E33" s="198"/>
      <c r="F33" s="198"/>
      <c r="G33" s="198"/>
      <c r="H33" s="198"/>
      <c r="I33" s="198"/>
      <c r="J33" s="198"/>
      <c r="K33" s="198"/>
      <c r="L33" s="198"/>
      <c r="M33" s="198"/>
      <c r="N33" s="309"/>
      <c r="O33" s="309"/>
      <c r="P33" s="309"/>
      <c r="Q33" s="198"/>
      <c r="R33" s="198"/>
      <c r="S33" s="310" t="n">
        <f aca="false">SUM(S31:S32)</f>
        <v>154847532.171028</v>
      </c>
      <c r="T33" s="311"/>
      <c r="U33" s="156"/>
      <c r="V33" s="157"/>
      <c r="W33" s="157"/>
    </row>
    <row r="34" customFormat="false" ht="15" hidden="false" customHeight="false" outlineLevel="0" collapsed="false">
      <c r="A34" s="1" t="s">
        <v>124</v>
      </c>
      <c r="B34" s="1"/>
      <c r="C34" s="1"/>
      <c r="D34" s="1"/>
      <c r="E34" s="1"/>
      <c r="F34" s="1"/>
      <c r="G34" s="1"/>
      <c r="H34" s="1"/>
      <c r="I34" s="1"/>
      <c r="J34" s="1"/>
      <c r="K34" s="1"/>
      <c r="L34" s="1"/>
      <c r="M34" s="3"/>
      <c r="N34" s="4"/>
      <c r="O34" s="4"/>
      <c r="P34" s="4"/>
      <c r="Q34" s="1"/>
      <c r="R34" s="1"/>
      <c r="S34" s="1"/>
      <c r="T34" s="1"/>
      <c r="U34" s="1"/>
      <c r="V34" s="1"/>
      <c r="W34" s="1"/>
    </row>
    <row r="35" customFormat="false" ht="15" hidden="false" customHeight="false" outlineLevel="0" collapsed="false">
      <c r="A35" s="1" t="s">
        <v>125</v>
      </c>
      <c r="B35" s="1"/>
      <c r="C35" s="1"/>
      <c r="D35" s="1"/>
      <c r="E35" s="1"/>
      <c r="F35" s="1"/>
      <c r="G35" s="1"/>
      <c r="H35" s="1"/>
      <c r="I35" s="1"/>
      <c r="J35" s="1"/>
      <c r="K35" s="1"/>
      <c r="L35" s="1"/>
      <c r="M35" s="3"/>
      <c r="N35" s="4"/>
      <c r="O35" s="4"/>
      <c r="P35" s="4"/>
      <c r="Q35" s="1"/>
      <c r="R35" s="1"/>
      <c r="S35" s="1"/>
      <c r="T35" s="1"/>
      <c r="U35" s="1"/>
      <c r="V35" s="1"/>
      <c r="W35" s="1"/>
    </row>
    <row r="36" customFormat="false" ht="15" hidden="false" customHeight="false" outlineLevel="0" collapsed="false">
      <c r="A36" s="1"/>
      <c r="B36" s="1"/>
      <c r="C36" s="1"/>
      <c r="D36" s="1"/>
      <c r="E36" s="1"/>
      <c r="F36" s="1"/>
      <c r="G36" s="1"/>
      <c r="H36" s="1"/>
      <c r="I36" s="1"/>
      <c r="J36" s="1"/>
      <c r="K36" s="1"/>
      <c r="L36" s="1"/>
      <c r="M36" s="3"/>
      <c r="N36" s="4"/>
      <c r="O36" s="4"/>
      <c r="P36" s="4"/>
      <c r="Q36" s="1"/>
      <c r="R36" s="1"/>
      <c r="S36" s="1"/>
      <c r="T36" s="1"/>
      <c r="U36" s="1"/>
      <c r="V36" s="1"/>
      <c r="W36" s="1"/>
    </row>
    <row r="37" customFormat="false" ht="15" hidden="false" customHeight="false" outlineLevel="0" collapsed="false">
      <c r="A37" s="1"/>
      <c r="B37" s="1"/>
      <c r="C37" s="1"/>
      <c r="D37" s="1"/>
      <c r="E37" s="1"/>
      <c r="F37" s="1"/>
      <c r="G37" s="1"/>
      <c r="H37" s="1"/>
      <c r="I37" s="1"/>
      <c r="J37" s="1"/>
      <c r="K37" s="1"/>
      <c r="L37" s="1"/>
      <c r="M37" s="3"/>
      <c r="N37" s="4"/>
      <c r="O37" s="4"/>
      <c r="P37" s="4"/>
      <c r="Q37" s="1"/>
      <c r="R37" s="1"/>
      <c r="S37" s="1"/>
      <c r="T37" s="1"/>
      <c r="U37" s="1"/>
      <c r="V37" s="1"/>
      <c r="W37" s="1"/>
    </row>
    <row r="38" customFormat="false" ht="15" hidden="false" customHeight="false" outlineLevel="0" collapsed="false">
      <c r="A38" s="1"/>
      <c r="B38" s="1"/>
      <c r="C38" s="1"/>
      <c r="D38" s="1"/>
      <c r="E38" s="1"/>
      <c r="F38" s="1"/>
      <c r="G38" s="1"/>
      <c r="H38" s="1"/>
      <c r="I38" s="1"/>
      <c r="J38" s="1"/>
      <c r="K38" s="1"/>
      <c r="L38" s="1"/>
      <c r="M38" s="3"/>
      <c r="N38" s="4"/>
      <c r="O38" s="4"/>
      <c r="P38" s="4"/>
      <c r="Q38" s="1"/>
      <c r="R38" s="1"/>
      <c r="S38" s="1"/>
      <c r="T38" s="1"/>
      <c r="U38" s="1"/>
      <c r="V38" s="1"/>
      <c r="W38" s="1"/>
    </row>
    <row r="39" customFormat="false" ht="15" hidden="false" customHeight="false" outlineLevel="0" collapsed="false">
      <c r="A39" s="1"/>
      <c r="B39" s="1"/>
      <c r="C39" s="1"/>
      <c r="D39" s="1"/>
      <c r="E39" s="1"/>
      <c r="F39" s="1"/>
      <c r="G39" s="1"/>
      <c r="H39" s="1"/>
      <c r="I39" s="1"/>
      <c r="J39" s="1"/>
      <c r="K39" s="1"/>
      <c r="L39" s="1"/>
      <c r="M39" s="3"/>
      <c r="N39" s="4"/>
      <c r="O39" s="4"/>
      <c r="P39" s="4"/>
      <c r="Q39" s="211"/>
      <c r="R39" s="211"/>
      <c r="S39" s="1"/>
      <c r="T39" s="1"/>
      <c r="U39" s="1"/>
      <c r="V39" s="1"/>
      <c r="W39" s="1"/>
    </row>
    <row r="40" customFormat="false" ht="15.75" hidden="false" customHeight="false" outlineLevel="0" collapsed="false">
      <c r="A40" s="1"/>
      <c r="B40" s="1"/>
      <c r="C40" s="1"/>
      <c r="D40" s="80"/>
      <c r="E40" s="80"/>
      <c r="F40" s="1"/>
      <c r="G40" s="1"/>
      <c r="H40" s="1"/>
      <c r="I40" s="1"/>
      <c r="J40" s="1"/>
      <c r="K40" s="1"/>
      <c r="L40" s="9" t="s">
        <v>126</v>
      </c>
      <c r="M40" s="3"/>
      <c r="N40" s="4"/>
      <c r="O40" s="4"/>
      <c r="P40" s="4"/>
      <c r="Q40" s="205" t="n">
        <f aca="false">+Q25+Q12-Q11-Q10-Q9-Q8</f>
        <v>20680958</v>
      </c>
      <c r="R40" s="205" t="n">
        <f aca="false">+R25+R12-R11-R10-R9-R8</f>
        <v>-78511152</v>
      </c>
      <c r="S40" s="1"/>
      <c r="T40" s="1"/>
      <c r="U40" s="1"/>
      <c r="V40" s="1"/>
      <c r="W40" s="1"/>
    </row>
    <row r="41" customFormat="false" ht="15" hidden="false" customHeight="false" outlineLevel="0" collapsed="false">
      <c r="A41" s="1"/>
      <c r="B41" s="1"/>
      <c r="C41" s="1"/>
      <c r="D41" s="1"/>
      <c r="E41" s="1"/>
      <c r="F41" s="1"/>
      <c r="G41" s="1"/>
      <c r="H41" s="1"/>
      <c r="I41" s="1"/>
      <c r="J41" s="1"/>
      <c r="K41" s="1"/>
      <c r="L41" s="1"/>
      <c r="M41" s="3"/>
      <c r="N41" s="4"/>
      <c r="O41" s="4"/>
      <c r="P41" s="4"/>
      <c r="Q41" s="211"/>
      <c r="R41" s="211"/>
      <c r="S41" s="1"/>
      <c r="T41" s="1"/>
      <c r="U41" s="1"/>
      <c r="V41" s="1"/>
      <c r="W41" s="1"/>
    </row>
    <row r="42" customFormat="false" ht="15" hidden="false" customHeight="false" outlineLevel="0" collapsed="false">
      <c r="A42" s="1"/>
      <c r="B42" s="1"/>
      <c r="C42" s="1"/>
      <c r="D42" s="1"/>
      <c r="E42" s="1"/>
      <c r="F42" s="1"/>
      <c r="G42" s="1"/>
      <c r="H42" s="1"/>
      <c r="I42" s="1"/>
      <c r="J42" s="1"/>
      <c r="K42" s="1"/>
      <c r="L42" s="1"/>
      <c r="M42" s="3"/>
      <c r="N42" s="4"/>
      <c r="O42" s="4"/>
      <c r="P42" s="4"/>
      <c r="Q42" s="1"/>
      <c r="R42" s="1"/>
      <c r="S42" s="1"/>
      <c r="T42" s="1"/>
      <c r="U42" s="1"/>
      <c r="V42" s="1"/>
      <c r="W42" s="1"/>
    </row>
    <row r="43" customFormat="false" ht="15" hidden="false" customHeight="false" outlineLevel="0" collapsed="false">
      <c r="A43" s="1"/>
      <c r="B43" s="1"/>
      <c r="C43" s="1"/>
      <c r="D43" s="1"/>
      <c r="E43" s="1"/>
      <c r="F43" s="1"/>
      <c r="G43" s="1"/>
      <c r="H43" s="1"/>
      <c r="I43" s="1"/>
      <c r="J43" s="1"/>
      <c r="K43" s="1"/>
      <c r="L43" s="1"/>
      <c r="M43" s="3"/>
      <c r="N43" s="4"/>
      <c r="O43" s="4"/>
      <c r="P43" s="4"/>
      <c r="Q43" s="1"/>
      <c r="R43" s="1"/>
      <c r="S43" s="1"/>
      <c r="T43" s="1"/>
      <c r="U43" s="1"/>
      <c r="V43" s="1"/>
      <c r="W43" s="1"/>
    </row>
    <row r="44" customFormat="false" ht="15" hidden="false" customHeight="false" outlineLevel="0" collapsed="false">
      <c r="A44" s="1"/>
      <c r="B44" s="1"/>
      <c r="C44" s="1"/>
      <c r="D44" s="1"/>
      <c r="E44" s="1"/>
      <c r="F44" s="1"/>
      <c r="G44" s="1"/>
      <c r="H44" s="1"/>
      <c r="I44" s="1"/>
      <c r="J44" s="1"/>
      <c r="K44" s="1"/>
      <c r="L44" s="1"/>
      <c r="M44" s="3"/>
      <c r="N44" s="4"/>
      <c r="O44" s="4"/>
      <c r="P44" s="4"/>
      <c r="Q44" s="1"/>
      <c r="R44" s="1"/>
      <c r="S44" s="1"/>
      <c r="T44" s="1"/>
      <c r="U44" s="1"/>
      <c r="V44" s="1"/>
      <c r="W44" s="1"/>
    </row>
    <row r="45" customFormat="false" ht="15" hidden="false" customHeight="false" outlineLevel="0" collapsed="false">
      <c r="A45" s="1"/>
      <c r="B45" s="1"/>
      <c r="C45" s="1"/>
      <c r="D45" s="1"/>
      <c r="E45" s="1"/>
      <c r="F45" s="1"/>
      <c r="G45" s="1"/>
      <c r="H45" s="1"/>
      <c r="I45" s="1"/>
      <c r="J45" s="1"/>
      <c r="K45" s="1"/>
      <c r="L45" s="1"/>
      <c r="M45" s="3"/>
      <c r="N45" s="4"/>
      <c r="O45" s="4"/>
      <c r="P45" s="4"/>
      <c r="Q45" s="1"/>
      <c r="R45" s="1"/>
      <c r="S45" s="1"/>
      <c r="T45" s="1"/>
      <c r="U45" s="1"/>
      <c r="V45" s="1"/>
      <c r="W45" s="1"/>
    </row>
    <row r="46" customFormat="false" ht="15" hidden="false" customHeight="false" outlineLevel="0" collapsed="false">
      <c r="A46" s="1"/>
      <c r="B46" s="1"/>
      <c r="C46" s="1"/>
      <c r="D46" s="1"/>
      <c r="E46" s="1"/>
      <c r="F46" s="1"/>
      <c r="G46" s="1"/>
      <c r="H46" s="1"/>
      <c r="I46" s="1"/>
      <c r="J46" s="1"/>
      <c r="K46" s="1"/>
      <c r="L46" s="1"/>
      <c r="M46" s="3"/>
      <c r="N46" s="4"/>
      <c r="O46" s="4"/>
      <c r="P46" s="4"/>
      <c r="Q46" s="1"/>
      <c r="R46" s="1"/>
      <c r="S46" s="1"/>
      <c r="T46" s="1"/>
      <c r="U46" s="1"/>
      <c r="V46" s="1"/>
      <c r="W46" s="1"/>
    </row>
    <row r="47" customFormat="false" ht="15" hidden="false" customHeight="false" outlineLevel="0" collapsed="false">
      <c r="A47" s="1"/>
      <c r="B47" s="1"/>
      <c r="C47" s="1"/>
      <c r="D47" s="1"/>
      <c r="E47" s="1"/>
      <c r="F47" s="1"/>
      <c r="G47" s="1"/>
      <c r="H47" s="1"/>
      <c r="I47" s="1"/>
      <c r="J47" s="1"/>
      <c r="K47" s="1"/>
      <c r="L47" s="1"/>
      <c r="M47" s="3"/>
      <c r="N47" s="4"/>
      <c r="O47" s="4"/>
      <c r="P47" s="4"/>
      <c r="Q47" s="1"/>
      <c r="R47" s="1"/>
      <c r="S47" s="1"/>
      <c r="T47" s="1"/>
      <c r="U47" s="1"/>
      <c r="V47" s="1"/>
      <c r="W47" s="1"/>
    </row>
    <row r="48" customFormat="false" ht="15" hidden="false" customHeight="false" outlineLevel="0" collapsed="false">
      <c r="A48" s="1"/>
      <c r="B48" s="1"/>
      <c r="C48" s="1"/>
      <c r="D48" s="1"/>
      <c r="E48" s="1"/>
      <c r="F48" s="1"/>
      <c r="G48" s="1"/>
      <c r="H48" s="1"/>
      <c r="I48" s="1"/>
      <c r="J48" s="1"/>
      <c r="K48" s="1"/>
      <c r="L48" s="1"/>
      <c r="M48" s="3"/>
      <c r="N48" s="4"/>
      <c r="O48" s="4"/>
      <c r="P48" s="4"/>
      <c r="Q48" s="1"/>
      <c r="R48" s="1"/>
      <c r="S48" s="1"/>
      <c r="T48" s="1"/>
      <c r="U48" s="1"/>
      <c r="V48" s="1"/>
      <c r="W48" s="1"/>
    </row>
    <row r="49" customFormat="false" ht="15" hidden="false" customHeight="false" outlineLevel="0" collapsed="false">
      <c r="A49" s="1"/>
      <c r="B49" s="1"/>
      <c r="C49" s="1"/>
      <c r="D49" s="1"/>
      <c r="E49" s="1"/>
      <c r="F49" s="1"/>
      <c r="G49" s="1"/>
      <c r="H49" s="1"/>
      <c r="I49" s="1"/>
      <c r="J49" s="1"/>
      <c r="K49" s="1"/>
      <c r="L49" s="1"/>
      <c r="M49" s="3"/>
      <c r="N49" s="4"/>
      <c r="O49" s="4"/>
      <c r="P49" s="4"/>
      <c r="Q49" s="1"/>
      <c r="R49" s="1"/>
      <c r="S49" s="1"/>
      <c r="T49" s="1"/>
      <c r="U49" s="1"/>
      <c r="V49" s="1"/>
      <c r="W49" s="1"/>
    </row>
    <row r="50" customFormat="false" ht="15" hidden="false" customHeight="false" outlineLevel="0" collapsed="false">
      <c r="A50" s="1"/>
      <c r="B50" s="1"/>
      <c r="C50" s="1"/>
      <c r="D50" s="1"/>
      <c r="E50" s="1"/>
      <c r="F50" s="1"/>
      <c r="G50" s="1"/>
      <c r="H50" s="1"/>
      <c r="I50" s="1"/>
      <c r="J50" s="1"/>
      <c r="K50" s="1"/>
      <c r="L50" s="1"/>
      <c r="M50" s="3"/>
      <c r="N50" s="4"/>
      <c r="O50" s="4"/>
      <c r="P50" s="4"/>
      <c r="Q50" s="1"/>
      <c r="R50" s="1"/>
      <c r="S50" s="1"/>
      <c r="T50" s="1"/>
      <c r="U50" s="1"/>
      <c r="V50" s="1"/>
      <c r="W50" s="1"/>
    </row>
    <row r="51" customFormat="false" ht="15" hidden="false" customHeight="false" outlineLevel="0" collapsed="false">
      <c r="A51" s="1"/>
      <c r="B51" s="1"/>
      <c r="C51" s="1"/>
      <c r="D51" s="1"/>
      <c r="E51" s="1"/>
      <c r="F51" s="1"/>
      <c r="G51" s="1"/>
      <c r="H51" s="1"/>
      <c r="I51" s="1"/>
      <c r="J51" s="1"/>
      <c r="K51" s="1"/>
      <c r="L51" s="1"/>
      <c r="M51" s="3"/>
      <c r="N51" s="4"/>
      <c r="O51" s="4"/>
      <c r="P51" s="4"/>
      <c r="Q51" s="1"/>
      <c r="R51" s="1"/>
      <c r="S51" s="1"/>
      <c r="T51" s="1"/>
      <c r="U51" s="1"/>
      <c r="V51" s="1"/>
      <c r="W51" s="1"/>
    </row>
    <row r="52" customFormat="false" ht="15" hidden="false" customHeight="false" outlineLevel="0" collapsed="false">
      <c r="A52" s="1"/>
      <c r="B52" s="1"/>
      <c r="C52" s="1"/>
      <c r="D52" s="1"/>
      <c r="E52" s="1"/>
      <c r="F52" s="1"/>
      <c r="G52" s="1"/>
      <c r="H52" s="1"/>
      <c r="I52" s="1"/>
      <c r="J52" s="1"/>
      <c r="K52" s="1"/>
      <c r="L52" s="1"/>
      <c r="M52" s="3"/>
      <c r="N52" s="4"/>
      <c r="O52" s="4"/>
      <c r="P52" s="4"/>
      <c r="Q52" s="1"/>
      <c r="R52" s="1"/>
      <c r="S52" s="1"/>
      <c r="T52" s="1"/>
      <c r="U52" s="1"/>
      <c r="V52" s="1"/>
      <c r="W52" s="1"/>
    </row>
    <row r="53" customFormat="false" ht="15" hidden="false" customHeight="false" outlineLevel="0" collapsed="false">
      <c r="A53" s="1"/>
      <c r="B53" s="1"/>
      <c r="C53" s="1"/>
      <c r="D53" s="1"/>
      <c r="E53" s="1"/>
      <c r="F53" s="1"/>
      <c r="G53" s="1"/>
      <c r="H53" s="1"/>
      <c r="I53" s="1"/>
      <c r="J53" s="1"/>
      <c r="K53" s="1"/>
      <c r="L53" s="1"/>
      <c r="M53" s="3"/>
      <c r="N53" s="4"/>
      <c r="O53" s="4"/>
      <c r="P53" s="4"/>
      <c r="Q53" s="1"/>
      <c r="R53" s="1"/>
      <c r="S53" s="1"/>
      <c r="T53" s="1"/>
      <c r="U53" s="1"/>
      <c r="V53" s="1"/>
      <c r="W53" s="1"/>
    </row>
    <row r="54" customFormat="false" ht="15" hidden="false" customHeight="false" outlineLevel="0" collapsed="false">
      <c r="A54" s="1"/>
      <c r="B54" s="1"/>
      <c r="C54" s="1"/>
      <c r="D54" s="1"/>
      <c r="E54" s="1"/>
      <c r="F54" s="1"/>
      <c r="G54" s="1"/>
      <c r="H54" s="1"/>
      <c r="I54" s="1"/>
      <c r="J54" s="1"/>
      <c r="K54" s="1"/>
      <c r="L54" s="1"/>
      <c r="M54" s="3"/>
      <c r="N54" s="4"/>
      <c r="O54" s="4"/>
      <c r="P54" s="4"/>
      <c r="Q54" s="1"/>
      <c r="R54" s="1"/>
      <c r="S54" s="1"/>
      <c r="T54" s="1"/>
      <c r="U54" s="1"/>
      <c r="V54" s="1"/>
      <c r="W54" s="1"/>
    </row>
    <row r="55" customFormat="false" ht="15" hidden="false" customHeight="false" outlineLevel="0" collapsed="false">
      <c r="A55" s="1"/>
      <c r="B55" s="1"/>
      <c r="C55" s="1"/>
      <c r="D55" s="1"/>
      <c r="E55" s="1"/>
      <c r="F55" s="1"/>
      <c r="G55" s="1"/>
      <c r="H55" s="1"/>
      <c r="I55" s="1"/>
      <c r="J55" s="1"/>
      <c r="K55" s="1"/>
      <c r="L55" s="1"/>
      <c r="M55" s="3"/>
      <c r="N55" s="4"/>
      <c r="O55" s="4"/>
      <c r="P55" s="4"/>
      <c r="Q55" s="1"/>
      <c r="R55" s="1"/>
      <c r="S55" s="1"/>
      <c r="T55" s="1"/>
      <c r="U55" s="1"/>
      <c r="V55" s="1"/>
      <c r="W55" s="1"/>
    </row>
    <row r="56" customFormat="false" ht="15" hidden="false" customHeight="false" outlineLevel="0" collapsed="false">
      <c r="A56" s="1"/>
      <c r="B56" s="1"/>
      <c r="C56" s="1"/>
      <c r="D56" s="1"/>
      <c r="E56" s="1"/>
      <c r="F56" s="1"/>
      <c r="G56" s="1"/>
      <c r="H56" s="1"/>
      <c r="I56" s="1"/>
      <c r="J56" s="1"/>
      <c r="K56" s="1"/>
      <c r="L56" s="1"/>
      <c r="M56" s="3"/>
      <c r="N56" s="4"/>
      <c r="O56" s="4"/>
      <c r="P56" s="4"/>
      <c r="Q56" s="1"/>
      <c r="R56" s="1"/>
      <c r="S56" s="1"/>
      <c r="T56" s="1"/>
      <c r="U56" s="1"/>
      <c r="V56" s="1"/>
      <c r="W56" s="1"/>
    </row>
    <row r="57" customFormat="false" ht="15" hidden="false" customHeight="false" outlineLevel="0" collapsed="false">
      <c r="A57" s="1"/>
      <c r="B57" s="1"/>
      <c r="C57" s="1"/>
      <c r="D57" s="1"/>
      <c r="E57" s="1"/>
      <c r="F57" s="1"/>
      <c r="G57" s="1"/>
      <c r="H57" s="1"/>
      <c r="I57" s="1"/>
      <c r="J57" s="1"/>
      <c r="K57" s="1"/>
      <c r="L57" s="1"/>
      <c r="M57" s="3"/>
      <c r="N57" s="4"/>
      <c r="O57" s="4"/>
      <c r="P57" s="4"/>
      <c r="Q57" s="1"/>
      <c r="R57" s="1"/>
      <c r="S57" s="1"/>
      <c r="T57" s="1"/>
      <c r="U57" s="1"/>
      <c r="V57" s="1"/>
      <c r="W57" s="1"/>
    </row>
    <row r="58" customFormat="false" ht="15" hidden="false" customHeight="false" outlineLevel="0" collapsed="false">
      <c r="A58" s="1"/>
      <c r="B58" s="1"/>
      <c r="C58" s="1"/>
      <c r="D58" s="1"/>
      <c r="E58" s="1"/>
      <c r="F58" s="1"/>
      <c r="G58" s="1"/>
      <c r="H58" s="1"/>
      <c r="I58" s="1"/>
      <c r="J58" s="1"/>
      <c r="K58" s="1"/>
      <c r="L58" s="1"/>
      <c r="M58" s="3"/>
      <c r="N58" s="4"/>
      <c r="O58" s="4"/>
      <c r="P58" s="4"/>
      <c r="Q58" s="1"/>
      <c r="R58" s="1"/>
      <c r="S58" s="1"/>
      <c r="T58" s="1"/>
      <c r="U58" s="1"/>
      <c r="V58" s="1"/>
      <c r="W58" s="1"/>
    </row>
    <row r="59" customFormat="false" ht="15" hidden="false" customHeight="false" outlineLevel="0" collapsed="false">
      <c r="A59" s="1"/>
      <c r="B59" s="1"/>
      <c r="C59" s="1"/>
      <c r="D59" s="1"/>
      <c r="E59" s="1"/>
      <c r="F59" s="1"/>
      <c r="G59" s="1"/>
      <c r="H59" s="1"/>
      <c r="I59" s="1"/>
      <c r="J59" s="1"/>
      <c r="K59" s="1"/>
      <c r="L59" s="1"/>
      <c r="M59" s="3"/>
      <c r="N59" s="4"/>
      <c r="O59" s="4"/>
      <c r="P59" s="4"/>
      <c r="Q59" s="1"/>
      <c r="R59" s="1"/>
      <c r="S59" s="1"/>
      <c r="T59" s="1"/>
      <c r="U59" s="1"/>
      <c r="V59" s="1"/>
      <c r="W59" s="1"/>
    </row>
    <row r="60" customFormat="false" ht="15" hidden="false" customHeight="false" outlineLevel="0" collapsed="false">
      <c r="A60" s="1"/>
      <c r="B60" s="1"/>
      <c r="C60" s="1"/>
      <c r="D60" s="1"/>
      <c r="E60" s="1"/>
      <c r="F60" s="1"/>
      <c r="G60" s="1"/>
      <c r="H60" s="1"/>
      <c r="I60" s="1"/>
      <c r="J60" s="1"/>
      <c r="K60" s="1"/>
      <c r="L60" s="1"/>
      <c r="M60" s="3"/>
      <c r="N60" s="4"/>
      <c r="O60" s="4"/>
      <c r="P60" s="4"/>
      <c r="Q60" s="1"/>
      <c r="R60" s="1"/>
      <c r="S60" s="1"/>
      <c r="T60" s="1"/>
      <c r="U60" s="1"/>
      <c r="V60" s="1"/>
      <c r="W60" s="1"/>
    </row>
    <row r="61" customFormat="false" ht="15" hidden="false" customHeight="false" outlineLevel="0" collapsed="false">
      <c r="A61" s="1"/>
      <c r="B61" s="1"/>
      <c r="C61" s="1"/>
      <c r="D61" s="1"/>
      <c r="E61" s="1"/>
      <c r="F61" s="1"/>
      <c r="G61" s="1"/>
      <c r="H61" s="1"/>
      <c r="I61" s="1"/>
      <c r="J61" s="1"/>
      <c r="K61" s="1"/>
      <c r="L61" s="1"/>
      <c r="M61" s="3"/>
      <c r="N61" s="4"/>
      <c r="O61" s="4"/>
      <c r="P61" s="4"/>
      <c r="Q61" s="1"/>
      <c r="R61" s="1"/>
      <c r="S61" s="1"/>
      <c r="T61" s="1"/>
      <c r="U61" s="1"/>
      <c r="V61" s="1"/>
      <c r="W61" s="1"/>
    </row>
    <row r="62" customFormat="false" ht="15" hidden="false" customHeight="false" outlineLevel="0" collapsed="false">
      <c r="A62" s="1"/>
      <c r="B62" s="1"/>
      <c r="C62" s="1"/>
      <c r="D62" s="1"/>
      <c r="E62" s="1"/>
      <c r="F62" s="1"/>
      <c r="G62" s="1"/>
      <c r="H62" s="1"/>
      <c r="I62" s="1"/>
      <c r="J62" s="1"/>
      <c r="K62" s="1"/>
      <c r="L62" s="1"/>
      <c r="M62" s="3"/>
      <c r="N62" s="4"/>
      <c r="O62" s="4"/>
      <c r="P62" s="4"/>
      <c r="Q62" s="1"/>
      <c r="R62" s="1"/>
      <c r="S62" s="1"/>
      <c r="T62" s="1"/>
      <c r="U62" s="1"/>
      <c r="V62" s="1"/>
      <c r="W62" s="1"/>
    </row>
    <row r="63" customFormat="false" ht="15" hidden="false" customHeight="false" outlineLevel="0" collapsed="false">
      <c r="A63" s="1"/>
      <c r="B63" s="1"/>
      <c r="C63" s="1"/>
      <c r="D63" s="1"/>
      <c r="E63" s="1"/>
      <c r="F63" s="1"/>
      <c r="G63" s="1"/>
      <c r="H63" s="1"/>
      <c r="I63" s="1"/>
      <c r="J63" s="1"/>
      <c r="K63" s="1"/>
      <c r="L63" s="1"/>
      <c r="M63" s="3"/>
      <c r="N63" s="4"/>
      <c r="O63" s="4"/>
      <c r="P63" s="4"/>
      <c r="Q63" s="1"/>
      <c r="R63" s="1"/>
      <c r="S63" s="1"/>
      <c r="T63" s="1"/>
      <c r="U63" s="1"/>
      <c r="V63" s="1"/>
      <c r="W63" s="1"/>
    </row>
    <row r="64" customFormat="false" ht="15" hidden="false" customHeight="false" outlineLevel="0" collapsed="false">
      <c r="A64" s="1"/>
      <c r="B64" s="1"/>
      <c r="C64" s="1"/>
      <c r="D64" s="1"/>
      <c r="E64" s="1"/>
      <c r="F64" s="1"/>
      <c r="G64" s="1"/>
      <c r="H64" s="1"/>
      <c r="I64" s="1"/>
      <c r="J64" s="1"/>
      <c r="K64" s="1"/>
      <c r="L64" s="1"/>
      <c r="M64" s="3"/>
      <c r="N64" s="4"/>
      <c r="O64" s="4"/>
      <c r="P64" s="4"/>
      <c r="Q64" s="1"/>
      <c r="R64" s="1"/>
      <c r="S64" s="1"/>
      <c r="T64" s="1"/>
      <c r="U64" s="1"/>
      <c r="V64" s="1"/>
      <c r="W64" s="1"/>
    </row>
    <row r="65" customFormat="false" ht="15" hidden="false" customHeight="false" outlineLevel="0" collapsed="false">
      <c r="A65" s="1"/>
      <c r="B65" s="1"/>
      <c r="C65" s="1"/>
      <c r="D65" s="1"/>
      <c r="E65" s="1"/>
      <c r="F65" s="1"/>
      <c r="G65" s="1"/>
      <c r="H65" s="1"/>
      <c r="I65" s="1"/>
      <c r="J65" s="1"/>
      <c r="K65" s="1"/>
      <c r="L65" s="1"/>
      <c r="M65" s="3"/>
      <c r="N65" s="4"/>
      <c r="O65" s="4"/>
      <c r="P65" s="4"/>
      <c r="Q65" s="1"/>
      <c r="R65" s="1"/>
      <c r="S65" s="1"/>
      <c r="T65" s="1"/>
      <c r="U65" s="1"/>
      <c r="V65" s="1"/>
      <c r="W65" s="1"/>
    </row>
    <row r="66" customFormat="false" ht="15" hidden="false" customHeight="false" outlineLevel="0" collapsed="false">
      <c r="A66" s="1"/>
      <c r="B66" s="1"/>
      <c r="C66" s="1"/>
      <c r="D66" s="1"/>
      <c r="E66" s="1"/>
      <c r="F66" s="1"/>
      <c r="G66" s="1"/>
      <c r="H66" s="1"/>
      <c r="I66" s="1"/>
      <c r="J66" s="1"/>
      <c r="K66" s="1"/>
      <c r="L66" s="1"/>
      <c r="M66" s="3"/>
      <c r="N66" s="4"/>
      <c r="O66" s="4"/>
      <c r="P66" s="4"/>
      <c r="Q66" s="1"/>
      <c r="R66" s="1"/>
      <c r="S66" s="1"/>
      <c r="T66" s="1"/>
      <c r="U66" s="1"/>
      <c r="V66" s="1"/>
      <c r="W66" s="1"/>
    </row>
    <row r="67" customFormat="false" ht="15" hidden="false" customHeight="false" outlineLevel="0" collapsed="false">
      <c r="A67" s="1"/>
      <c r="B67" s="1"/>
      <c r="C67" s="1"/>
      <c r="D67" s="1"/>
      <c r="E67" s="1"/>
      <c r="F67" s="1"/>
      <c r="G67" s="1"/>
      <c r="H67" s="1"/>
      <c r="I67" s="1"/>
      <c r="J67" s="1"/>
      <c r="K67" s="1"/>
      <c r="L67" s="1"/>
      <c r="M67" s="3"/>
      <c r="N67" s="4"/>
      <c r="O67" s="4"/>
      <c r="P67" s="4"/>
      <c r="Q67" s="1"/>
      <c r="R67" s="1"/>
      <c r="S67" s="1"/>
      <c r="T67" s="1"/>
      <c r="U67" s="1"/>
      <c r="V67" s="1"/>
      <c r="W67" s="1"/>
    </row>
    <row r="68" customFormat="false" ht="15" hidden="false" customHeight="false" outlineLevel="0" collapsed="false">
      <c r="A68" s="1"/>
      <c r="B68" s="1"/>
      <c r="C68" s="1"/>
      <c r="D68" s="1"/>
      <c r="E68" s="1"/>
      <c r="F68" s="1"/>
      <c r="G68" s="1"/>
      <c r="H68" s="1"/>
      <c r="I68" s="1"/>
      <c r="J68" s="1"/>
      <c r="K68" s="1"/>
      <c r="L68" s="1"/>
      <c r="M68" s="3"/>
      <c r="N68" s="4"/>
      <c r="O68" s="4"/>
      <c r="P68" s="4"/>
      <c r="Q68" s="1"/>
      <c r="R68" s="1"/>
      <c r="S68" s="1"/>
      <c r="T68" s="1"/>
      <c r="U68" s="1"/>
      <c r="V68" s="1"/>
      <c r="W68" s="1"/>
    </row>
    <row r="69" customFormat="false" ht="15" hidden="false" customHeight="false" outlineLevel="0" collapsed="false">
      <c r="A69" s="1"/>
      <c r="B69" s="1"/>
      <c r="C69" s="1"/>
      <c r="D69" s="1"/>
      <c r="E69" s="1"/>
      <c r="F69" s="1"/>
      <c r="G69" s="1"/>
      <c r="H69" s="1"/>
      <c r="I69" s="1"/>
      <c r="J69" s="1"/>
      <c r="K69" s="1"/>
      <c r="L69" s="1"/>
      <c r="M69" s="3"/>
      <c r="N69" s="4"/>
      <c r="O69" s="4"/>
      <c r="P69" s="4"/>
      <c r="Q69" s="1"/>
      <c r="R69" s="1"/>
      <c r="S69" s="1"/>
      <c r="T69" s="1"/>
      <c r="U69" s="1"/>
      <c r="V69" s="1"/>
      <c r="W69" s="1"/>
    </row>
    <row r="70" customFormat="false" ht="15" hidden="false" customHeight="false" outlineLevel="0" collapsed="false">
      <c r="A70" s="1"/>
      <c r="B70" s="1"/>
      <c r="C70" s="1"/>
      <c r="D70" s="1"/>
      <c r="E70" s="1"/>
      <c r="F70" s="1"/>
      <c r="G70" s="1"/>
      <c r="H70" s="1"/>
      <c r="I70" s="1"/>
      <c r="J70" s="1"/>
      <c r="K70" s="1"/>
      <c r="L70" s="1"/>
      <c r="M70" s="3"/>
      <c r="N70" s="4"/>
      <c r="O70" s="4"/>
      <c r="P70" s="4"/>
      <c r="Q70" s="1"/>
      <c r="R70" s="1"/>
      <c r="S70" s="1"/>
      <c r="T70" s="1"/>
      <c r="U70" s="1"/>
      <c r="V70" s="1"/>
      <c r="W70" s="1"/>
    </row>
    <row r="71" customFormat="false" ht="15" hidden="false" customHeight="false" outlineLevel="0" collapsed="false">
      <c r="A71" s="1"/>
      <c r="B71" s="1"/>
      <c r="C71" s="1"/>
      <c r="D71" s="1"/>
      <c r="E71" s="1"/>
      <c r="F71" s="1"/>
      <c r="G71" s="1"/>
      <c r="H71" s="1"/>
      <c r="I71" s="1"/>
      <c r="J71" s="1"/>
      <c r="K71" s="1"/>
      <c r="L71" s="1"/>
      <c r="M71" s="3"/>
      <c r="N71" s="4"/>
      <c r="O71" s="4"/>
      <c r="P71" s="4"/>
      <c r="Q71" s="1"/>
      <c r="R71" s="1"/>
      <c r="S71" s="1"/>
      <c r="T71" s="1"/>
      <c r="U71" s="1"/>
      <c r="V71" s="1"/>
      <c r="W71" s="1"/>
    </row>
    <row r="72" customFormat="false" ht="15" hidden="false" customHeight="false" outlineLevel="0" collapsed="false">
      <c r="A72" s="1"/>
      <c r="B72" s="1"/>
      <c r="C72" s="1"/>
      <c r="D72" s="1"/>
      <c r="E72" s="1"/>
      <c r="F72" s="1"/>
      <c r="G72" s="1"/>
      <c r="H72" s="1"/>
      <c r="I72" s="1"/>
      <c r="J72" s="1"/>
      <c r="K72" s="1"/>
      <c r="L72" s="1"/>
      <c r="M72" s="3"/>
      <c r="N72" s="4"/>
      <c r="O72" s="4"/>
      <c r="P72" s="4"/>
      <c r="Q72" s="1"/>
      <c r="R72" s="1"/>
      <c r="S72" s="1"/>
      <c r="T72" s="1"/>
      <c r="U72" s="1"/>
      <c r="V72" s="1"/>
      <c r="W72" s="1"/>
    </row>
    <row r="73" customFormat="false" ht="15" hidden="false" customHeight="false" outlineLevel="0" collapsed="false">
      <c r="A73" s="1"/>
      <c r="B73" s="1"/>
      <c r="C73" s="1"/>
      <c r="D73" s="1"/>
      <c r="E73" s="1"/>
      <c r="F73" s="1"/>
      <c r="G73" s="1"/>
      <c r="H73" s="1"/>
      <c r="I73" s="1"/>
      <c r="J73" s="1"/>
      <c r="K73" s="1"/>
      <c r="L73" s="1"/>
      <c r="M73" s="3"/>
      <c r="N73" s="4"/>
      <c r="O73" s="4"/>
      <c r="P73" s="4"/>
      <c r="Q73" s="1"/>
      <c r="R73" s="1"/>
      <c r="S73" s="1"/>
      <c r="T73" s="1"/>
      <c r="U73" s="1"/>
      <c r="V73" s="1"/>
      <c r="W73" s="1"/>
    </row>
    <row r="74" customFormat="false" ht="15" hidden="false" customHeight="false" outlineLevel="0" collapsed="false">
      <c r="A74" s="1"/>
      <c r="B74" s="1"/>
      <c r="C74" s="1"/>
      <c r="D74" s="1"/>
      <c r="E74" s="1"/>
      <c r="F74" s="1"/>
      <c r="G74" s="1"/>
      <c r="H74" s="1"/>
      <c r="I74" s="1"/>
      <c r="J74" s="1"/>
      <c r="K74" s="1"/>
      <c r="L74" s="1"/>
      <c r="M74" s="3"/>
      <c r="N74" s="4"/>
      <c r="O74" s="4"/>
      <c r="P74" s="4"/>
      <c r="Q74" s="1"/>
      <c r="R74" s="1"/>
      <c r="S74" s="1"/>
      <c r="T74" s="1"/>
      <c r="U74" s="1"/>
      <c r="V74" s="1"/>
      <c r="W74" s="1"/>
    </row>
    <row r="75" customFormat="false" ht="15" hidden="false" customHeight="false" outlineLevel="0" collapsed="false">
      <c r="A75" s="1"/>
      <c r="B75" s="1"/>
      <c r="C75" s="1"/>
      <c r="D75" s="1"/>
      <c r="E75" s="1"/>
      <c r="F75" s="1"/>
      <c r="G75" s="1"/>
      <c r="H75" s="1"/>
      <c r="I75" s="1"/>
      <c r="J75" s="1"/>
      <c r="K75" s="1"/>
      <c r="L75" s="1"/>
      <c r="M75" s="3"/>
      <c r="N75" s="4"/>
      <c r="O75" s="4"/>
      <c r="P75" s="4"/>
      <c r="Q75" s="1"/>
      <c r="R75" s="1"/>
      <c r="S75" s="1"/>
      <c r="T75" s="1"/>
      <c r="U75" s="1"/>
      <c r="V75" s="1"/>
      <c r="W75" s="1"/>
    </row>
    <row r="76" customFormat="false" ht="15" hidden="false" customHeight="false" outlineLevel="0" collapsed="false">
      <c r="A76" s="1"/>
      <c r="B76" s="1"/>
      <c r="C76" s="1"/>
      <c r="D76" s="1"/>
      <c r="E76" s="1"/>
      <c r="F76" s="1"/>
      <c r="G76" s="1"/>
      <c r="H76" s="1"/>
      <c r="I76" s="1"/>
      <c r="J76" s="1"/>
      <c r="K76" s="1"/>
      <c r="L76" s="1"/>
      <c r="M76" s="3"/>
      <c r="N76" s="4"/>
      <c r="O76" s="4"/>
      <c r="P76" s="4"/>
      <c r="Q76" s="1"/>
      <c r="R76" s="1"/>
      <c r="S76" s="1"/>
      <c r="T76" s="1"/>
      <c r="U76" s="1"/>
      <c r="V76" s="1"/>
      <c r="W76" s="1"/>
    </row>
    <row r="77" customFormat="false" ht="15" hidden="false" customHeight="false" outlineLevel="0" collapsed="false">
      <c r="A77" s="1"/>
      <c r="B77" s="1"/>
      <c r="C77" s="1"/>
      <c r="D77" s="1"/>
      <c r="E77" s="1"/>
      <c r="F77" s="1"/>
      <c r="G77" s="1"/>
      <c r="H77" s="1"/>
      <c r="I77" s="1"/>
      <c r="J77" s="1"/>
      <c r="K77" s="1"/>
      <c r="L77" s="1"/>
      <c r="M77" s="3"/>
      <c r="N77" s="4"/>
      <c r="O77" s="4"/>
      <c r="P77" s="4"/>
      <c r="Q77" s="1"/>
      <c r="R77" s="1"/>
      <c r="S77" s="1"/>
      <c r="T77" s="1"/>
      <c r="U77" s="1"/>
      <c r="V77" s="1"/>
      <c r="W77" s="1"/>
    </row>
    <row r="78" customFormat="false" ht="15" hidden="false" customHeight="false" outlineLevel="0" collapsed="false">
      <c r="A78" s="1"/>
      <c r="B78" s="1"/>
      <c r="C78" s="1"/>
      <c r="D78" s="1"/>
      <c r="E78" s="1"/>
      <c r="F78" s="1"/>
      <c r="G78" s="1"/>
      <c r="H78" s="1"/>
      <c r="I78" s="1"/>
      <c r="J78" s="1"/>
      <c r="K78" s="1"/>
      <c r="L78" s="1"/>
      <c r="M78" s="3"/>
      <c r="N78" s="4"/>
      <c r="O78" s="4"/>
      <c r="P78" s="4"/>
      <c r="Q78" s="1"/>
      <c r="R78" s="1"/>
      <c r="S78" s="1"/>
      <c r="T78" s="1"/>
      <c r="U78" s="1"/>
      <c r="V78" s="1"/>
      <c r="W78" s="1"/>
    </row>
    <row r="79" customFormat="false" ht="15" hidden="false" customHeight="false" outlineLevel="0" collapsed="false">
      <c r="A79" s="1"/>
      <c r="B79" s="1"/>
      <c r="C79" s="1"/>
      <c r="D79" s="1"/>
      <c r="E79" s="1"/>
      <c r="F79" s="1"/>
      <c r="G79" s="1"/>
      <c r="H79" s="1"/>
      <c r="I79" s="1"/>
      <c r="J79" s="1"/>
      <c r="K79" s="1"/>
      <c r="L79" s="1"/>
      <c r="M79" s="3"/>
      <c r="N79" s="4"/>
      <c r="O79" s="4"/>
      <c r="P79" s="4"/>
      <c r="Q79" s="1"/>
      <c r="R79" s="1"/>
      <c r="S79" s="1"/>
      <c r="T79" s="1"/>
      <c r="U79" s="1"/>
      <c r="V79" s="1"/>
      <c r="W79" s="1"/>
    </row>
    <row r="80" customFormat="false" ht="15" hidden="false" customHeight="false" outlineLevel="0" collapsed="false">
      <c r="A80" s="1"/>
      <c r="B80" s="1"/>
      <c r="C80" s="1"/>
      <c r="D80" s="1"/>
      <c r="E80" s="1"/>
      <c r="F80" s="1"/>
      <c r="G80" s="1"/>
      <c r="H80" s="1"/>
      <c r="I80" s="1"/>
      <c r="J80" s="1"/>
      <c r="K80" s="1"/>
      <c r="L80" s="1"/>
      <c r="M80" s="3"/>
      <c r="N80" s="4"/>
      <c r="O80" s="4"/>
      <c r="P80" s="4"/>
      <c r="Q80" s="1"/>
      <c r="R80" s="1"/>
      <c r="S80" s="1"/>
      <c r="T80" s="1"/>
      <c r="U80" s="1"/>
      <c r="V80" s="1"/>
      <c r="W80" s="1"/>
    </row>
    <row r="81" customFormat="false" ht="15" hidden="false" customHeight="false" outlineLevel="0" collapsed="false">
      <c r="A81" s="1"/>
      <c r="B81" s="1"/>
      <c r="C81" s="1"/>
      <c r="D81" s="1"/>
      <c r="E81" s="1"/>
      <c r="F81" s="1"/>
      <c r="G81" s="1"/>
      <c r="H81" s="1"/>
      <c r="I81" s="1"/>
      <c r="J81" s="1"/>
      <c r="K81" s="1"/>
      <c r="L81" s="1"/>
      <c r="M81" s="3"/>
      <c r="N81" s="4"/>
      <c r="O81" s="4"/>
      <c r="P81" s="4"/>
      <c r="Q81" s="1"/>
      <c r="R81" s="1"/>
      <c r="S81" s="1"/>
      <c r="T81" s="1"/>
      <c r="U81" s="1"/>
      <c r="V81" s="1"/>
      <c r="W81" s="1"/>
    </row>
    <row r="82" customFormat="false" ht="15" hidden="false" customHeight="false" outlineLevel="0" collapsed="false">
      <c r="A82" s="1"/>
      <c r="B82" s="1"/>
      <c r="C82" s="1"/>
      <c r="D82" s="1"/>
      <c r="E82" s="1"/>
      <c r="F82" s="1"/>
      <c r="G82" s="1"/>
      <c r="H82" s="1"/>
      <c r="I82" s="1"/>
      <c r="J82" s="1"/>
      <c r="K82" s="1"/>
      <c r="L82" s="1"/>
      <c r="M82" s="3"/>
      <c r="N82" s="4"/>
      <c r="O82" s="4"/>
      <c r="P82" s="4"/>
      <c r="Q82" s="1"/>
      <c r="R82" s="1"/>
      <c r="S82" s="1"/>
      <c r="T82" s="1"/>
      <c r="U82" s="1"/>
      <c r="V82" s="1"/>
      <c r="W82" s="1"/>
    </row>
    <row r="83" customFormat="false" ht="15" hidden="false" customHeight="false" outlineLevel="0" collapsed="false">
      <c r="A83" s="1"/>
      <c r="B83" s="1"/>
      <c r="C83" s="1"/>
      <c r="D83" s="1"/>
      <c r="E83" s="1"/>
      <c r="F83" s="1"/>
      <c r="G83" s="1"/>
      <c r="H83" s="1"/>
      <c r="I83" s="1"/>
      <c r="J83" s="1"/>
      <c r="K83" s="1"/>
      <c r="L83" s="1"/>
      <c r="M83" s="3"/>
      <c r="N83" s="4"/>
      <c r="O83" s="4"/>
      <c r="P83" s="4"/>
      <c r="Q83" s="1"/>
      <c r="R83" s="1"/>
      <c r="S83" s="1"/>
      <c r="T83" s="1"/>
      <c r="U83" s="1"/>
      <c r="V83" s="1"/>
      <c r="W83" s="1"/>
    </row>
    <row r="84" customFormat="false" ht="15" hidden="false" customHeight="false" outlineLevel="0" collapsed="false">
      <c r="A84" s="1"/>
      <c r="B84" s="1"/>
      <c r="C84" s="1"/>
      <c r="D84" s="1"/>
      <c r="E84" s="1"/>
      <c r="F84" s="1"/>
      <c r="G84" s="1"/>
      <c r="H84" s="1"/>
      <c r="I84" s="1"/>
      <c r="J84" s="1"/>
      <c r="K84" s="1"/>
      <c r="L84" s="1"/>
      <c r="M84" s="3"/>
      <c r="N84" s="4"/>
      <c r="O84" s="4"/>
      <c r="P84" s="4"/>
      <c r="Q84" s="1"/>
      <c r="R84" s="1"/>
      <c r="S84" s="1"/>
      <c r="T84" s="1"/>
      <c r="U84" s="1"/>
      <c r="V84" s="1"/>
      <c r="W84" s="1"/>
    </row>
    <row r="85" customFormat="false" ht="15" hidden="false" customHeight="false" outlineLevel="0" collapsed="false">
      <c r="A85" s="1"/>
      <c r="B85" s="1"/>
      <c r="C85" s="1"/>
      <c r="D85" s="1"/>
      <c r="E85" s="1"/>
      <c r="F85" s="1"/>
      <c r="G85" s="1"/>
      <c r="H85" s="1"/>
      <c r="I85" s="1"/>
      <c r="J85" s="1"/>
      <c r="K85" s="1"/>
      <c r="L85" s="1"/>
      <c r="M85" s="3"/>
      <c r="N85" s="4"/>
      <c r="O85" s="4"/>
      <c r="P85" s="4"/>
      <c r="Q85" s="1"/>
      <c r="R85" s="1"/>
      <c r="S85" s="1"/>
      <c r="T85" s="1"/>
      <c r="U85" s="1"/>
      <c r="V85" s="1"/>
      <c r="W85" s="1"/>
    </row>
    <row r="86" customFormat="false" ht="15" hidden="false" customHeight="false" outlineLevel="0" collapsed="false">
      <c r="A86" s="1"/>
      <c r="B86" s="1"/>
      <c r="C86" s="1"/>
      <c r="D86" s="1"/>
      <c r="E86" s="1"/>
      <c r="F86" s="1"/>
      <c r="G86" s="1"/>
      <c r="H86" s="1"/>
      <c r="I86" s="1"/>
      <c r="J86" s="1"/>
      <c r="K86" s="1"/>
      <c r="L86" s="1"/>
      <c r="M86" s="3"/>
      <c r="N86" s="4"/>
      <c r="O86" s="4"/>
      <c r="P86" s="4"/>
      <c r="Q86" s="1"/>
      <c r="R86" s="1"/>
      <c r="S86" s="1"/>
      <c r="T86" s="1"/>
      <c r="U86" s="1"/>
      <c r="V86" s="1"/>
      <c r="W86" s="1"/>
    </row>
    <row r="87" customFormat="false" ht="15" hidden="false" customHeight="false" outlineLevel="0" collapsed="false">
      <c r="A87" s="1"/>
      <c r="B87" s="1"/>
      <c r="C87" s="1"/>
      <c r="D87" s="1"/>
      <c r="E87" s="1"/>
      <c r="F87" s="1"/>
      <c r="G87" s="1"/>
      <c r="H87" s="1"/>
      <c r="I87" s="1"/>
      <c r="J87" s="1"/>
      <c r="K87" s="1"/>
      <c r="L87" s="1"/>
      <c r="M87" s="3"/>
      <c r="N87" s="4"/>
      <c r="O87" s="4"/>
      <c r="P87" s="4"/>
      <c r="Q87" s="1"/>
      <c r="R87" s="1"/>
      <c r="S87" s="1"/>
      <c r="T87" s="1"/>
      <c r="U87" s="1"/>
      <c r="V87" s="1"/>
      <c r="W87" s="1"/>
    </row>
    <row r="88" customFormat="false" ht="15" hidden="false" customHeight="false" outlineLevel="0" collapsed="false">
      <c r="A88" s="1"/>
      <c r="B88" s="1"/>
      <c r="C88" s="1"/>
      <c r="D88" s="1"/>
      <c r="E88" s="1"/>
      <c r="F88" s="1"/>
      <c r="G88" s="1"/>
      <c r="H88" s="1"/>
      <c r="I88" s="1"/>
      <c r="J88" s="1"/>
      <c r="K88" s="1"/>
      <c r="L88" s="1"/>
      <c r="M88" s="3"/>
      <c r="N88" s="4"/>
      <c r="O88" s="4"/>
      <c r="P88" s="4"/>
      <c r="Q88" s="1"/>
      <c r="R88" s="1"/>
      <c r="S88" s="1"/>
      <c r="T88" s="1"/>
      <c r="U88" s="1"/>
      <c r="V88" s="1"/>
      <c r="W88" s="1"/>
    </row>
    <row r="89" customFormat="false" ht="15" hidden="false" customHeight="false" outlineLevel="0" collapsed="false">
      <c r="A89" s="1"/>
      <c r="B89" s="1"/>
      <c r="C89" s="1"/>
      <c r="D89" s="1"/>
      <c r="E89" s="1"/>
      <c r="F89" s="1"/>
      <c r="G89" s="1"/>
      <c r="H89" s="1"/>
      <c r="I89" s="1"/>
      <c r="J89" s="1"/>
      <c r="K89" s="1"/>
      <c r="L89" s="1"/>
      <c r="M89" s="3"/>
      <c r="N89" s="4"/>
      <c r="O89" s="4"/>
      <c r="P89" s="4"/>
      <c r="Q89" s="1"/>
      <c r="R89" s="1"/>
      <c r="S89" s="1"/>
      <c r="T89" s="1"/>
      <c r="U89" s="1"/>
      <c r="V89" s="1"/>
      <c r="W89" s="1"/>
    </row>
    <row r="90" customFormat="false" ht="15" hidden="false" customHeight="false" outlineLevel="0" collapsed="false">
      <c r="A90" s="1"/>
      <c r="B90" s="1"/>
      <c r="C90" s="1"/>
      <c r="D90" s="1"/>
      <c r="E90" s="1"/>
      <c r="F90" s="1"/>
      <c r="G90" s="1"/>
      <c r="H90" s="1"/>
      <c r="I90" s="1"/>
      <c r="J90" s="1"/>
      <c r="K90" s="1"/>
      <c r="L90" s="1"/>
      <c r="M90" s="3"/>
      <c r="N90" s="4"/>
      <c r="O90" s="4"/>
      <c r="P90" s="4"/>
      <c r="Q90" s="1"/>
      <c r="R90" s="1"/>
      <c r="S90" s="1"/>
      <c r="T90" s="1"/>
      <c r="U90" s="1"/>
      <c r="V90" s="1"/>
      <c r="W90" s="1"/>
    </row>
    <row r="91" customFormat="false" ht="15" hidden="false" customHeight="false" outlineLevel="0" collapsed="false">
      <c r="A91" s="1"/>
      <c r="B91" s="1"/>
      <c r="C91" s="1"/>
      <c r="D91" s="1"/>
      <c r="E91" s="1"/>
      <c r="F91" s="1"/>
      <c r="G91" s="1"/>
      <c r="H91" s="1"/>
      <c r="I91" s="1"/>
      <c r="J91" s="1"/>
      <c r="K91" s="1"/>
      <c r="L91" s="1"/>
      <c r="M91" s="3"/>
      <c r="N91" s="4"/>
      <c r="O91" s="4"/>
      <c r="P91" s="4"/>
      <c r="Q91" s="1"/>
      <c r="R91" s="1"/>
      <c r="S91" s="1"/>
      <c r="T91" s="1"/>
      <c r="U91" s="1"/>
      <c r="V91" s="1"/>
      <c r="W91" s="1"/>
    </row>
    <row r="92" customFormat="false" ht="15" hidden="false" customHeight="false" outlineLevel="0" collapsed="false">
      <c r="A92" s="1"/>
      <c r="B92" s="1"/>
      <c r="C92" s="1"/>
      <c r="D92" s="1"/>
      <c r="E92" s="1"/>
      <c r="F92" s="1"/>
      <c r="G92" s="1"/>
      <c r="H92" s="1"/>
      <c r="I92" s="1"/>
      <c r="J92" s="1"/>
      <c r="K92" s="1"/>
      <c r="L92" s="1"/>
      <c r="M92" s="3"/>
      <c r="N92" s="4"/>
      <c r="O92" s="4"/>
      <c r="P92" s="4"/>
      <c r="Q92" s="1"/>
      <c r="R92" s="1"/>
      <c r="S92" s="1"/>
      <c r="T92" s="1"/>
      <c r="U92" s="1"/>
      <c r="V92" s="1"/>
      <c r="W92" s="1"/>
    </row>
    <row r="93" customFormat="false" ht="15" hidden="false" customHeight="false" outlineLevel="0" collapsed="false">
      <c r="A93" s="1"/>
      <c r="B93" s="1"/>
      <c r="C93" s="1"/>
      <c r="D93" s="1"/>
      <c r="E93" s="1"/>
      <c r="F93" s="1"/>
      <c r="G93" s="1"/>
      <c r="H93" s="1"/>
      <c r="I93" s="1"/>
      <c r="J93" s="1"/>
      <c r="K93" s="1"/>
      <c r="L93" s="1"/>
      <c r="M93" s="3"/>
      <c r="N93" s="4"/>
      <c r="O93" s="4"/>
      <c r="P93" s="4"/>
      <c r="Q93" s="1"/>
      <c r="R93" s="1"/>
      <c r="S93" s="1"/>
      <c r="T93" s="1"/>
      <c r="U93" s="1"/>
      <c r="V93" s="1"/>
      <c r="W93" s="1"/>
    </row>
    <row r="94" customFormat="false" ht="15" hidden="false" customHeight="false" outlineLevel="0" collapsed="false">
      <c r="A94" s="1"/>
      <c r="B94" s="1"/>
      <c r="C94" s="1"/>
      <c r="D94" s="1"/>
      <c r="E94" s="1"/>
      <c r="F94" s="1"/>
      <c r="G94" s="1"/>
      <c r="H94" s="1"/>
      <c r="I94" s="1"/>
      <c r="J94" s="1"/>
      <c r="K94" s="1"/>
      <c r="L94" s="1"/>
      <c r="M94" s="3"/>
      <c r="N94" s="4"/>
      <c r="O94" s="4"/>
      <c r="P94" s="4"/>
      <c r="Q94" s="1"/>
      <c r="R94" s="1"/>
      <c r="S94" s="1"/>
      <c r="T94" s="1"/>
      <c r="U94" s="1"/>
      <c r="V94" s="1"/>
      <c r="W94" s="1"/>
    </row>
    <row r="95" customFormat="false" ht="15" hidden="false" customHeight="false" outlineLevel="0" collapsed="false">
      <c r="A95" s="1"/>
      <c r="B95" s="1"/>
      <c r="C95" s="1"/>
      <c r="D95" s="1"/>
      <c r="E95" s="1"/>
      <c r="F95" s="1"/>
      <c r="G95" s="1"/>
      <c r="H95" s="1"/>
      <c r="I95" s="1"/>
      <c r="J95" s="1"/>
      <c r="K95" s="1"/>
      <c r="L95" s="1"/>
      <c r="M95" s="3"/>
      <c r="N95" s="4"/>
      <c r="O95" s="4"/>
      <c r="P95" s="4"/>
      <c r="Q95" s="1"/>
      <c r="R95" s="1"/>
      <c r="S95" s="1"/>
      <c r="T95" s="1"/>
      <c r="U95" s="1"/>
      <c r="V95" s="1"/>
      <c r="W95" s="1"/>
    </row>
  </sheetData>
  <mergeCells count="3">
    <mergeCell ref="F3:H3"/>
    <mergeCell ref="I3:K3"/>
    <mergeCell ref="N3:P3"/>
  </mergeCells>
  <printOptions headings="false" gridLines="false" gridLinesSet="true" horizontalCentered="false" verticalCentered="false"/>
  <pageMargins left="0.270138888888889" right="0.25" top="0.620138888888889" bottom="0.529861111111111" header="0.270138888888889" footer="0.511811023622047"/>
  <pageSetup paperSize="1" scale="100" fitToWidth="1" fitToHeight="1" pageOrder="downThenOver" orientation="landscape" blackAndWhite="false" draft="false" cellComments="none" horizontalDpi="300" verticalDpi="300" copies="1"/>
  <headerFooter differentFirst="false" differentOddEven="false">
    <oddHeader>&amp;C&amp;"Arial,Bold"&amp;16HIGHLY CONFIDENTIAL</oddHeader>
    <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DW92"/>
  <sheetViews>
    <sheetView showFormulas="false" showGridLines="true" showRowColHeaders="true" showZeros="true" rightToLeft="false" tabSelected="false" showOutlineSymbols="true" defaultGridColor="true" view="normal" topLeftCell="D12" colorId="64" zoomScale="75" zoomScaleNormal="75" zoomScalePageLayoutView="100" workbookViewId="0">
      <selection pane="topLeft" activeCell="E7" activeCellId="0" sqref="E7"/>
    </sheetView>
  </sheetViews>
  <sheetFormatPr defaultColWidth="9.0546875" defaultRowHeight="12.75" customHeight="true" zeroHeight="false" outlineLevelRow="0" outlineLevelCol="0"/>
  <cols>
    <col collapsed="false" customWidth="true" hidden="false" outlineLevel="0" max="1" min="1" style="0" width="44.99"/>
    <col collapsed="false" customWidth="true" hidden="false" outlineLevel="0" max="2" min="2" style="0" width="30.99"/>
    <col collapsed="false" customWidth="true" hidden="true" outlineLevel="0" max="3" min="3" style="0" width="17.99"/>
    <col collapsed="false" customWidth="true" hidden="false" outlineLevel="0" max="4" min="4" style="0" width="44.85"/>
    <col collapsed="false" customWidth="true" hidden="false" outlineLevel="0" max="5" min="5" style="0" width="17.7"/>
    <col collapsed="false" customWidth="true" hidden="false" outlineLevel="0" max="7" min="6" style="0" width="18.28"/>
    <col collapsed="false" customWidth="true" hidden="false" outlineLevel="0" max="8" min="8" style="0" width="6.85"/>
    <col collapsed="false" customWidth="true" hidden="true" outlineLevel="0" max="9" min="9" style="0" width="20.41"/>
    <col collapsed="false" customWidth="true" hidden="false" outlineLevel="0" max="10" min="10" style="0" width="25.99"/>
    <col collapsed="false" customWidth="true" hidden="false" outlineLevel="0" max="11" min="11" style="0" width="17.14"/>
    <col collapsed="false" customWidth="true" hidden="false" outlineLevel="0" max="12" min="12" style="0" width="29.41"/>
    <col collapsed="false" customWidth="true" hidden="false" outlineLevel="0" max="13" min="13" style="0" width="16.99"/>
    <col collapsed="false" customWidth="true" hidden="false" outlineLevel="0" max="14" min="14" style="0" width="21.7"/>
  </cols>
  <sheetData>
    <row r="1" customFormat="false" ht="20.25" hidden="false" customHeight="false" outlineLevel="0" collapsed="false">
      <c r="A1" s="218" t="s">
        <v>0</v>
      </c>
    </row>
    <row r="2" customFormat="false" ht="18" hidden="false" customHeight="false" outlineLevel="0" collapsed="false">
      <c r="A2" s="7" t="s">
        <v>1</v>
      </c>
      <c r="B2" s="8" t="n">
        <f aca="false">+'PG&amp;E Corp.  '!B2</f>
        <v>36999</v>
      </c>
      <c r="C2" s="8"/>
    </row>
    <row r="3" customFormat="false" ht="15" hidden="false" customHeight="false" outlineLevel="0" collapsed="false">
      <c r="A3" s="22"/>
      <c r="B3" s="22"/>
      <c r="C3" s="22"/>
      <c r="D3" s="22"/>
      <c r="E3" s="22"/>
      <c r="F3" s="22"/>
      <c r="G3" s="22"/>
      <c r="H3" s="22"/>
      <c r="I3" s="22"/>
      <c r="J3" s="22"/>
      <c r="K3" s="1"/>
      <c r="L3" s="1"/>
      <c r="M3" s="1"/>
      <c r="N3" s="1"/>
    </row>
    <row r="4" customFormat="false" ht="15.75" hidden="false" customHeight="false" outlineLevel="0" collapsed="false">
      <c r="A4" s="80"/>
      <c r="B4" s="80"/>
      <c r="C4" s="80"/>
      <c r="D4" s="17"/>
      <c r="E4" s="17"/>
      <c r="F4" s="17" t="s">
        <v>127</v>
      </c>
      <c r="G4" s="17" t="s">
        <v>128</v>
      </c>
      <c r="H4" s="1"/>
      <c r="I4" s="1"/>
      <c r="J4" s="17" t="s">
        <v>13</v>
      </c>
      <c r="K4" s="17" t="s">
        <v>129</v>
      </c>
      <c r="L4" s="312"/>
      <c r="M4" s="208" t="s">
        <v>130</v>
      </c>
      <c r="N4" s="1"/>
    </row>
    <row r="5" customFormat="false" ht="15.75" hidden="false" customHeight="false" outlineLevel="0" collapsed="false">
      <c r="A5" s="15" t="s">
        <v>15</v>
      </c>
      <c r="B5" s="15" t="s">
        <v>16</v>
      </c>
      <c r="C5" s="15" t="s">
        <v>17</v>
      </c>
      <c r="D5" s="313" t="s">
        <v>131</v>
      </c>
      <c r="E5" s="17"/>
      <c r="F5" s="17" t="s">
        <v>132</v>
      </c>
      <c r="G5" s="17" t="s">
        <v>133</v>
      </c>
      <c r="H5" s="1"/>
      <c r="I5" s="1"/>
      <c r="J5" s="17" t="s">
        <v>23</v>
      </c>
      <c r="K5" s="17" t="s">
        <v>24</v>
      </c>
      <c r="L5" s="314"/>
      <c r="M5" s="315" t="s">
        <v>134</v>
      </c>
      <c r="N5" s="1"/>
    </row>
    <row r="6" customFormat="false" ht="15.75" hidden="false" customHeight="false" outlineLevel="0" collapsed="false">
      <c r="A6" s="15"/>
      <c r="B6" s="15"/>
      <c r="C6" s="15"/>
      <c r="D6" s="313"/>
      <c r="E6" s="17"/>
      <c r="F6" s="17"/>
      <c r="G6" s="17"/>
      <c r="H6" s="1"/>
      <c r="I6" s="1"/>
      <c r="J6" s="17"/>
      <c r="K6" s="17"/>
      <c r="L6" s="314"/>
      <c r="M6" s="315"/>
      <c r="N6" s="1"/>
    </row>
    <row r="7" customFormat="false" ht="15.75" hidden="false" customHeight="false" outlineLevel="0" collapsed="false">
      <c r="A7" s="87" t="s">
        <v>135</v>
      </c>
      <c r="B7" s="316" t="s">
        <v>136</v>
      </c>
      <c r="C7" s="317" t="s">
        <v>27</v>
      </c>
      <c r="D7" s="318" t="s">
        <v>137</v>
      </c>
      <c r="E7" s="319"/>
      <c r="F7" s="320" t="n">
        <v>42225741</v>
      </c>
      <c r="G7" s="321"/>
      <c r="H7" s="88"/>
      <c r="I7" s="88"/>
      <c r="J7" s="87" t="n">
        <f aca="false">+F7</f>
        <v>42225741</v>
      </c>
      <c r="K7" s="319"/>
      <c r="L7" s="322"/>
      <c r="M7" s="323" t="n">
        <v>36924</v>
      </c>
      <c r="N7" s="88"/>
    </row>
    <row r="8" customFormat="false" ht="15.75" hidden="false" customHeight="false" outlineLevel="0" collapsed="false">
      <c r="A8" s="80" t="s">
        <v>135</v>
      </c>
      <c r="B8" s="22" t="s">
        <v>136</v>
      </c>
      <c r="C8" s="15" t="s">
        <v>27</v>
      </c>
      <c r="D8" s="324" t="s">
        <v>138</v>
      </c>
      <c r="E8" s="325"/>
      <c r="F8" s="326"/>
      <c r="G8" s="327" t="n">
        <v>0</v>
      </c>
      <c r="H8" s="1"/>
      <c r="I8" s="1"/>
      <c r="J8" s="80"/>
      <c r="K8" s="326" t="n">
        <f aca="false">+G8</f>
        <v>0</v>
      </c>
      <c r="L8" s="312"/>
      <c r="M8" s="328" t="n">
        <v>36955</v>
      </c>
      <c r="N8" s="1"/>
    </row>
    <row r="9" customFormat="false" ht="15.75" hidden="false" customHeight="false" outlineLevel="0" collapsed="false">
      <c r="A9" s="80" t="s">
        <v>135</v>
      </c>
      <c r="B9" s="22" t="s">
        <v>136</v>
      </c>
      <c r="C9" s="15"/>
      <c r="D9" s="329" t="s">
        <v>139</v>
      </c>
      <c r="E9" s="325"/>
      <c r="F9" s="326"/>
      <c r="G9" s="327" t="n">
        <v>-7072976</v>
      </c>
      <c r="H9" s="1"/>
      <c r="I9" s="1"/>
      <c r="J9" s="80"/>
      <c r="K9" s="326" t="n">
        <f aca="false">+G9</f>
        <v>-7072976</v>
      </c>
      <c r="L9" s="312"/>
      <c r="M9" s="328"/>
      <c r="N9" s="1"/>
    </row>
    <row r="10" customFormat="false" ht="15.75" hidden="false" customHeight="false" outlineLevel="0" collapsed="false">
      <c r="A10" s="80" t="s">
        <v>135</v>
      </c>
      <c r="B10" s="22" t="s">
        <v>136</v>
      </c>
      <c r="C10" s="15" t="s">
        <v>27</v>
      </c>
      <c r="D10" s="329" t="s">
        <v>140</v>
      </c>
      <c r="E10" s="325"/>
      <c r="F10" s="326"/>
      <c r="G10" s="327" t="n">
        <f aca="false">-6130740.44</f>
        <v>-6130740.44</v>
      </c>
      <c r="H10" s="1"/>
      <c r="I10" s="1"/>
      <c r="J10" s="80"/>
      <c r="K10" s="326" t="n">
        <f aca="false">+G10</f>
        <v>-6130740.44</v>
      </c>
      <c r="L10" s="330"/>
      <c r="M10" s="328" t="n">
        <v>36984</v>
      </c>
      <c r="N10" s="1"/>
    </row>
    <row r="11" customFormat="false" ht="15.75" hidden="false" customHeight="false" outlineLevel="0" collapsed="false">
      <c r="A11" s="80" t="s">
        <v>135</v>
      </c>
      <c r="B11" s="22" t="s">
        <v>141</v>
      </c>
      <c r="C11" s="15" t="s">
        <v>98</v>
      </c>
      <c r="D11" s="329" t="s">
        <v>137</v>
      </c>
      <c r="E11" s="325"/>
      <c r="F11" s="327" t="n">
        <v>6243321.3</v>
      </c>
      <c r="G11" s="326"/>
      <c r="H11" s="1"/>
      <c r="I11" s="1"/>
      <c r="J11" s="80" t="n">
        <f aca="false">+F11</f>
        <v>6243321.3</v>
      </c>
      <c r="K11" s="325"/>
      <c r="L11" s="330"/>
      <c r="M11" s="331" t="n">
        <v>36924</v>
      </c>
      <c r="N11" s="1"/>
    </row>
    <row r="12" customFormat="false" ht="15.75" hidden="false" customHeight="false" outlineLevel="0" collapsed="false">
      <c r="A12" s="80" t="s">
        <v>135</v>
      </c>
      <c r="B12" s="22" t="s">
        <v>141</v>
      </c>
      <c r="C12" s="15" t="s">
        <v>98</v>
      </c>
      <c r="D12" s="329" t="s">
        <v>138</v>
      </c>
      <c r="E12" s="325"/>
      <c r="F12" s="327" t="n">
        <v>41224222</v>
      </c>
      <c r="G12" s="326"/>
      <c r="H12" s="1"/>
      <c r="I12" s="1"/>
      <c r="J12" s="80" t="n">
        <f aca="false">+F12</f>
        <v>41224222</v>
      </c>
      <c r="K12" s="325"/>
      <c r="L12" s="330"/>
      <c r="M12" s="328" t="n">
        <v>36955</v>
      </c>
      <c r="N12" s="1"/>
    </row>
    <row r="13" customFormat="false" ht="15.75" hidden="false" customHeight="false" outlineLevel="0" collapsed="false">
      <c r="A13" s="80" t="s">
        <v>135</v>
      </c>
      <c r="B13" s="22" t="s">
        <v>141</v>
      </c>
      <c r="C13" s="15" t="s">
        <v>98</v>
      </c>
      <c r="D13" s="329" t="s">
        <v>139</v>
      </c>
      <c r="E13" s="325"/>
      <c r="F13" s="327" t="n">
        <v>10694137</v>
      </c>
      <c r="G13" s="326"/>
      <c r="H13" s="1"/>
      <c r="I13" s="1"/>
      <c r="J13" s="80" t="n">
        <f aca="false">+F13</f>
        <v>10694137</v>
      </c>
      <c r="K13" s="325"/>
      <c r="L13" s="330"/>
      <c r="M13" s="328"/>
      <c r="N13" s="1"/>
    </row>
    <row r="14" customFormat="false" ht="15.75" hidden="false" customHeight="false" outlineLevel="0" collapsed="false">
      <c r="A14" s="80" t="s">
        <v>135</v>
      </c>
      <c r="B14" s="22" t="s">
        <v>141</v>
      </c>
      <c r="C14" s="15" t="s">
        <v>98</v>
      </c>
      <c r="D14" s="329" t="s">
        <v>140</v>
      </c>
      <c r="E14" s="325"/>
      <c r="F14" s="327" t="n">
        <f aca="false">4358562</f>
        <v>4358562</v>
      </c>
      <c r="G14" s="326"/>
      <c r="H14" s="1"/>
      <c r="I14" s="1"/>
      <c r="J14" s="80" t="n">
        <f aca="false">+F14</f>
        <v>4358562</v>
      </c>
      <c r="K14" s="325"/>
      <c r="L14" s="330"/>
      <c r="M14" s="328" t="n">
        <v>36984</v>
      </c>
      <c r="N14" s="1"/>
    </row>
    <row r="15" customFormat="false" ht="15.75" hidden="false" customHeight="false" outlineLevel="0" collapsed="false">
      <c r="A15" s="1"/>
      <c r="B15" s="1"/>
      <c r="C15" s="1"/>
      <c r="D15" s="1"/>
      <c r="E15" s="332"/>
      <c r="F15" s="333"/>
      <c r="G15" s="334"/>
      <c r="H15" s="1"/>
      <c r="I15" s="1"/>
      <c r="J15" s="335"/>
      <c r="K15" s="336"/>
      <c r="L15" s="312"/>
      <c r="M15" s="1"/>
      <c r="N15" s="1"/>
    </row>
    <row r="16" customFormat="false" ht="16.5" hidden="false" customHeight="false" outlineLevel="0" collapsed="false">
      <c r="A16" s="204" t="s">
        <v>142</v>
      </c>
      <c r="B16" s="1"/>
      <c r="C16" s="1"/>
      <c r="D16" s="1"/>
      <c r="E16" s="325"/>
      <c r="F16" s="80" t="n">
        <f aca="false">SUM(F7:F14)</f>
        <v>104745983.3</v>
      </c>
      <c r="G16" s="80" t="n">
        <f aca="false">SUM(G7:G14)</f>
        <v>-13203716.44</v>
      </c>
      <c r="H16" s="1"/>
      <c r="I16" s="1"/>
      <c r="J16" s="204" t="n">
        <f aca="false">SUM(J7:J14)</f>
        <v>104745983.3</v>
      </c>
      <c r="K16" s="204" t="n">
        <f aca="false">SUM(K7:K14)</f>
        <v>-13203716.44</v>
      </c>
      <c r="L16" s="175"/>
      <c r="M16" s="1"/>
      <c r="N16" s="1"/>
    </row>
    <row r="17" customFormat="false" ht="15" hidden="false" customHeight="false" outlineLevel="0" collapsed="false">
      <c r="A17" s="1"/>
      <c r="B17" s="1"/>
      <c r="C17" s="1"/>
      <c r="D17" s="1"/>
      <c r="E17" s="337"/>
      <c r="F17" s="325"/>
      <c r="G17" s="325"/>
      <c r="H17" s="1"/>
      <c r="I17" s="1"/>
      <c r="J17" s="1"/>
      <c r="K17" s="325"/>
      <c r="L17" s="312"/>
      <c r="M17" s="1"/>
      <c r="N17" s="1"/>
    </row>
    <row r="18" customFormat="false" ht="15.75" hidden="false" customHeight="false" outlineLevel="0" collapsed="false">
      <c r="A18" s="1"/>
      <c r="B18" s="1"/>
      <c r="C18" s="1"/>
      <c r="D18" s="1"/>
      <c r="E18" s="337"/>
      <c r="F18" s="325"/>
      <c r="G18" s="325"/>
      <c r="H18" s="1"/>
      <c r="I18" s="1"/>
      <c r="J18" s="1"/>
      <c r="K18" s="1"/>
      <c r="L18" s="312"/>
      <c r="M18" s="12"/>
      <c r="N18" s="1"/>
    </row>
    <row r="19" customFormat="false" ht="15.75" hidden="false" customHeight="false" outlineLevel="0" collapsed="false">
      <c r="A19" s="1"/>
      <c r="B19" s="1"/>
      <c r="C19" s="1"/>
      <c r="D19" s="1"/>
      <c r="E19" s="337"/>
      <c r="F19" s="338"/>
      <c r="G19" s="338"/>
      <c r="H19" s="1"/>
      <c r="I19" s="1"/>
      <c r="J19" s="1"/>
      <c r="K19" s="1"/>
      <c r="L19" s="16" t="s">
        <v>143</v>
      </c>
      <c r="M19" s="12" t="s">
        <v>144</v>
      </c>
      <c r="N19" s="1"/>
    </row>
    <row r="20" customFormat="false" ht="15.75" hidden="false" customHeight="false" outlineLevel="0" collapsed="false">
      <c r="A20" s="1"/>
      <c r="B20" s="1"/>
      <c r="C20" s="1"/>
      <c r="D20" s="17"/>
      <c r="E20" s="17" t="s">
        <v>6</v>
      </c>
      <c r="F20" s="339" t="s">
        <v>127</v>
      </c>
      <c r="G20" s="339" t="s">
        <v>128</v>
      </c>
      <c r="H20" s="1"/>
      <c r="I20" s="1"/>
      <c r="J20" s="17" t="s">
        <v>13</v>
      </c>
      <c r="K20" s="17" t="s">
        <v>145</v>
      </c>
      <c r="L20" s="16" t="s">
        <v>146</v>
      </c>
      <c r="M20" s="12" t="s">
        <v>147</v>
      </c>
      <c r="N20" s="1"/>
    </row>
    <row r="21" customFormat="false" ht="15.75" hidden="false" customHeight="false" outlineLevel="0" collapsed="false">
      <c r="A21" s="15" t="s">
        <v>15</v>
      </c>
      <c r="B21" s="15" t="s">
        <v>16</v>
      </c>
      <c r="C21" s="15"/>
      <c r="D21" s="340" t="s">
        <v>131</v>
      </c>
      <c r="E21" s="17" t="s">
        <v>18</v>
      </c>
      <c r="F21" s="17" t="s">
        <v>132</v>
      </c>
      <c r="G21" s="17" t="s">
        <v>133</v>
      </c>
      <c r="H21" s="1"/>
      <c r="I21" s="1"/>
      <c r="J21" s="17" t="s">
        <v>23</v>
      </c>
      <c r="K21" s="17" t="s">
        <v>24</v>
      </c>
      <c r="L21" s="341" t="s">
        <v>148</v>
      </c>
      <c r="M21" s="342" t="s">
        <v>148</v>
      </c>
      <c r="N21" s="1"/>
    </row>
    <row r="22" customFormat="false" ht="15.75" hidden="false" customHeight="false" outlineLevel="0" collapsed="false">
      <c r="A22" s="1" t="s">
        <v>149</v>
      </c>
      <c r="B22" s="22" t="s">
        <v>136</v>
      </c>
      <c r="C22" s="15" t="s">
        <v>27</v>
      </c>
      <c r="D22" s="337" t="s">
        <v>150</v>
      </c>
      <c r="E22" s="17"/>
      <c r="F22" s="17"/>
      <c r="G22" s="343" t="n">
        <v>-172172.76</v>
      </c>
      <c r="H22" s="1"/>
      <c r="I22" s="1"/>
      <c r="J22" s="17"/>
      <c r="K22" s="80" t="n">
        <f aca="false">+G22</f>
        <v>-172172.76</v>
      </c>
      <c r="L22" s="341"/>
      <c r="M22" s="342"/>
      <c r="N22" s="1"/>
    </row>
    <row r="23" customFormat="false" ht="15.75" hidden="false" customHeight="false" outlineLevel="0" collapsed="false">
      <c r="A23" s="1" t="s">
        <v>149</v>
      </c>
      <c r="B23" s="22" t="s">
        <v>136</v>
      </c>
      <c r="C23" s="15" t="s">
        <v>27</v>
      </c>
      <c r="D23" s="337" t="s">
        <v>151</v>
      </c>
      <c r="E23" s="80"/>
      <c r="F23" s="327" t="n">
        <v>19262.94</v>
      </c>
      <c r="G23" s="327" t="n">
        <v>0</v>
      </c>
      <c r="H23" s="1" t="s">
        <v>37</v>
      </c>
      <c r="I23" s="1"/>
      <c r="J23" s="80" t="n">
        <f aca="false">+F23</f>
        <v>19262.94</v>
      </c>
      <c r="K23" s="80" t="n">
        <f aca="false">+G23</f>
        <v>0</v>
      </c>
      <c r="L23" s="313" t="n">
        <v>36923</v>
      </c>
      <c r="M23" s="344" t="n">
        <v>36927</v>
      </c>
      <c r="N23" s="1"/>
    </row>
    <row r="24" customFormat="false" ht="15.75" hidden="false" customHeight="false" outlineLevel="0" collapsed="false">
      <c r="A24" s="1" t="s">
        <v>149</v>
      </c>
      <c r="B24" s="22" t="s">
        <v>136</v>
      </c>
      <c r="C24" s="15" t="s">
        <v>27</v>
      </c>
      <c r="D24" s="345" t="s">
        <v>152</v>
      </c>
      <c r="E24" s="80"/>
      <c r="F24" s="327"/>
      <c r="G24" s="327"/>
      <c r="H24" s="1"/>
      <c r="I24" s="1"/>
      <c r="J24" s="80"/>
      <c r="K24" s="80"/>
      <c r="L24" s="313" t="n">
        <v>36952</v>
      </c>
      <c r="M24" s="344" t="n">
        <v>36956</v>
      </c>
      <c r="N24" s="1"/>
    </row>
    <row r="25" customFormat="false" ht="35.25" hidden="false" customHeight="true" outlineLevel="0" collapsed="false">
      <c r="A25" s="346" t="s">
        <v>149</v>
      </c>
      <c r="B25" s="347" t="s">
        <v>136</v>
      </c>
      <c r="C25" s="348" t="s">
        <v>27</v>
      </c>
      <c r="D25" s="349" t="s">
        <v>153</v>
      </c>
      <c r="E25" s="350"/>
      <c r="F25" s="351" t="n">
        <v>8081693.52</v>
      </c>
      <c r="G25" s="351"/>
      <c r="H25" s="346"/>
      <c r="I25" s="346"/>
      <c r="J25" s="350" t="n">
        <f aca="false">+F25</f>
        <v>8081693.52</v>
      </c>
      <c r="K25" s="350"/>
      <c r="L25" s="352" t="n">
        <v>36907</v>
      </c>
      <c r="M25" s="353" t="n">
        <v>36909</v>
      </c>
      <c r="N25" s="346" t="s">
        <v>154</v>
      </c>
    </row>
    <row r="26" customFormat="false" ht="15.75" hidden="false" customHeight="false" outlineLevel="0" collapsed="false">
      <c r="A26" s="1" t="s">
        <v>149</v>
      </c>
      <c r="B26" s="22" t="s">
        <v>136</v>
      </c>
      <c r="C26" s="15" t="s">
        <v>27</v>
      </c>
      <c r="D26" s="345" t="s">
        <v>155</v>
      </c>
      <c r="E26" s="80"/>
      <c r="F26" s="327"/>
      <c r="G26" s="327"/>
      <c r="H26" s="1"/>
      <c r="I26" s="1"/>
      <c r="J26" s="80"/>
      <c r="K26" s="80"/>
      <c r="L26" s="313" t="n">
        <v>36907</v>
      </c>
      <c r="M26" s="344" t="n">
        <v>36909</v>
      </c>
      <c r="N26" s="1" t="s">
        <v>156</v>
      </c>
    </row>
    <row r="27" customFormat="false" ht="15.75" hidden="false" customHeight="false" outlineLevel="0" collapsed="false">
      <c r="A27" s="1" t="s">
        <v>149</v>
      </c>
      <c r="B27" s="22" t="s">
        <v>136</v>
      </c>
      <c r="C27" s="15" t="s">
        <v>27</v>
      </c>
      <c r="D27" s="345" t="s">
        <v>157</v>
      </c>
      <c r="E27" s="80"/>
      <c r="F27" s="327"/>
      <c r="G27" s="327" t="n">
        <v>-64547</v>
      </c>
      <c r="H27" s="1" t="s">
        <v>158</v>
      </c>
      <c r="I27" s="1"/>
      <c r="J27" s="80"/>
      <c r="K27" s="80" t="n">
        <f aca="false">+G27</f>
        <v>-64547</v>
      </c>
      <c r="L27" s="313" t="n">
        <v>36983</v>
      </c>
      <c r="M27" s="344" t="n">
        <v>36985</v>
      </c>
      <c r="N27" s="1"/>
    </row>
    <row r="28" customFormat="false" ht="15.75" hidden="false" customHeight="false" outlineLevel="0" collapsed="false">
      <c r="A28" s="1" t="s">
        <v>149</v>
      </c>
      <c r="B28" s="22" t="s">
        <v>136</v>
      </c>
      <c r="C28" s="15" t="s">
        <v>27</v>
      </c>
      <c r="D28" s="345" t="s">
        <v>159</v>
      </c>
      <c r="E28" s="80"/>
      <c r="F28" s="327"/>
      <c r="G28" s="327" t="n">
        <v>-24715955</v>
      </c>
      <c r="H28" s="1" t="s">
        <v>158</v>
      </c>
      <c r="I28" s="1"/>
      <c r="J28" s="80"/>
      <c r="K28" s="80" t="n">
        <f aca="false">+G28</f>
        <v>-24715955</v>
      </c>
      <c r="L28" s="313" t="n">
        <v>36937</v>
      </c>
      <c r="M28" s="344" t="n">
        <v>36942</v>
      </c>
      <c r="N28" s="1"/>
    </row>
    <row r="29" customFormat="false" ht="15.75" hidden="false" customHeight="false" outlineLevel="0" collapsed="false">
      <c r="A29" s="1" t="s">
        <v>149</v>
      </c>
      <c r="B29" s="22" t="s">
        <v>136</v>
      </c>
      <c r="C29" s="15" t="s">
        <v>27</v>
      </c>
      <c r="D29" s="345" t="s">
        <v>160</v>
      </c>
      <c r="E29" s="80"/>
      <c r="F29" s="327"/>
      <c r="G29" s="327" t="n">
        <v>-13338016</v>
      </c>
      <c r="H29" s="1" t="s">
        <v>158</v>
      </c>
      <c r="I29" s="1"/>
      <c r="J29" s="80"/>
      <c r="K29" s="80" t="n">
        <f aca="false">+G29</f>
        <v>-13338016</v>
      </c>
      <c r="L29" s="313" t="n">
        <v>36937</v>
      </c>
      <c r="M29" s="344" t="n">
        <v>36942</v>
      </c>
      <c r="N29" s="1"/>
    </row>
    <row r="30" customFormat="false" ht="15.75" hidden="false" customHeight="false" outlineLevel="0" collapsed="false">
      <c r="A30" s="1" t="s">
        <v>149</v>
      </c>
      <c r="B30" s="22" t="s">
        <v>141</v>
      </c>
      <c r="C30" s="15" t="s">
        <v>98</v>
      </c>
      <c r="D30" s="329" t="s">
        <v>161</v>
      </c>
      <c r="E30" s="330"/>
      <c r="F30" s="327"/>
      <c r="G30" s="327" t="n">
        <v>-9280.27</v>
      </c>
      <c r="H30" s="330"/>
      <c r="I30" s="330"/>
      <c r="J30" s="330"/>
      <c r="K30" s="80" t="n">
        <f aca="false">+G30</f>
        <v>-9280.27</v>
      </c>
      <c r="L30" s="330"/>
      <c r="M30" s="330"/>
      <c r="N30" s="330"/>
      <c r="O30" s="330"/>
      <c r="P30" s="330"/>
      <c r="Q30" s="330"/>
      <c r="R30" s="330"/>
      <c r="S30" s="330"/>
      <c r="T30" s="330"/>
      <c r="U30" s="330"/>
      <c r="V30" s="330"/>
      <c r="W30" s="330"/>
      <c r="X30" s="330"/>
      <c r="Y30" s="330"/>
      <c r="Z30" s="330"/>
      <c r="AA30" s="330"/>
      <c r="AB30" s="330"/>
      <c r="AC30" s="330"/>
      <c r="AD30" s="330"/>
      <c r="AE30" s="330"/>
      <c r="AF30" s="330"/>
      <c r="AG30" s="330"/>
      <c r="AH30" s="330"/>
      <c r="AI30" s="330"/>
      <c r="AJ30" s="330"/>
      <c r="AK30" s="330"/>
      <c r="AL30" s="330"/>
      <c r="AM30" s="330"/>
      <c r="AN30" s="330"/>
      <c r="AO30" s="330"/>
      <c r="AP30" s="330"/>
      <c r="AQ30" s="330"/>
      <c r="AR30" s="330"/>
      <c r="AS30" s="330"/>
      <c r="AT30" s="330"/>
      <c r="AU30" s="330"/>
      <c r="AV30" s="330"/>
      <c r="AW30" s="330"/>
      <c r="AX30" s="330"/>
      <c r="AY30" s="330"/>
      <c r="AZ30" s="330"/>
      <c r="BA30" s="330"/>
      <c r="BB30" s="330"/>
      <c r="BC30" s="330"/>
      <c r="BD30" s="330"/>
      <c r="BE30" s="330"/>
      <c r="BF30" s="330"/>
      <c r="BG30" s="330"/>
      <c r="BH30" s="330"/>
      <c r="BI30" s="330"/>
      <c r="BJ30" s="330"/>
      <c r="BK30" s="330"/>
      <c r="BL30" s="330"/>
      <c r="BM30" s="330"/>
      <c r="BN30" s="330"/>
      <c r="BO30" s="330"/>
      <c r="BP30" s="330"/>
      <c r="BQ30" s="330"/>
      <c r="BR30" s="330"/>
      <c r="BS30" s="330"/>
      <c r="BT30" s="330"/>
      <c r="BU30" s="330"/>
      <c r="BV30" s="330"/>
      <c r="BW30" s="330"/>
      <c r="BX30" s="330"/>
      <c r="BY30" s="330"/>
      <c r="BZ30" s="330"/>
      <c r="CA30" s="330"/>
      <c r="CB30" s="330"/>
      <c r="CC30" s="330"/>
      <c r="CD30" s="330"/>
      <c r="CE30" s="330"/>
      <c r="CF30" s="330"/>
      <c r="CG30" s="330"/>
      <c r="CH30" s="330"/>
      <c r="CI30" s="330"/>
      <c r="CJ30" s="330"/>
      <c r="CK30" s="330"/>
      <c r="CL30" s="330"/>
      <c r="CM30" s="330"/>
      <c r="CN30" s="330"/>
      <c r="CO30" s="330"/>
      <c r="CP30" s="330"/>
      <c r="CQ30" s="330"/>
      <c r="CR30" s="330"/>
      <c r="CS30" s="330"/>
      <c r="CT30" s="330"/>
      <c r="CU30" s="330"/>
      <c r="CV30" s="330"/>
      <c r="CW30" s="330"/>
      <c r="CX30" s="330"/>
      <c r="CY30" s="330"/>
      <c r="CZ30" s="330"/>
      <c r="DA30" s="330"/>
      <c r="DB30" s="330"/>
      <c r="DC30" s="330"/>
      <c r="DD30" s="330"/>
      <c r="DE30" s="330"/>
      <c r="DF30" s="330"/>
      <c r="DG30" s="330"/>
      <c r="DH30" s="330"/>
      <c r="DI30" s="330"/>
      <c r="DJ30" s="330"/>
      <c r="DK30" s="330"/>
      <c r="DL30" s="330"/>
      <c r="DM30" s="330"/>
      <c r="DN30" s="330"/>
      <c r="DO30" s="330"/>
      <c r="DP30" s="330"/>
      <c r="DQ30" s="330"/>
      <c r="DR30" s="330"/>
      <c r="DS30" s="330"/>
      <c r="DT30" s="330"/>
      <c r="DU30" s="330"/>
      <c r="DV30" s="330"/>
      <c r="DW30" s="330"/>
    </row>
    <row r="31" customFormat="false" ht="15.75" hidden="false" customHeight="false" outlineLevel="0" collapsed="false">
      <c r="A31" s="1" t="s">
        <v>149</v>
      </c>
      <c r="B31" s="22" t="s">
        <v>141</v>
      </c>
      <c r="C31" s="15" t="s">
        <v>98</v>
      </c>
      <c r="D31" s="329" t="s">
        <v>162</v>
      </c>
      <c r="E31" s="330"/>
      <c r="F31" s="327" t="n">
        <f aca="false">139499.57</f>
        <v>139499.57</v>
      </c>
      <c r="G31" s="327"/>
      <c r="H31" s="330"/>
      <c r="I31" s="330"/>
      <c r="J31" s="80" t="n">
        <f aca="false">+F31</f>
        <v>139499.57</v>
      </c>
      <c r="K31" s="330"/>
      <c r="L31" s="330"/>
      <c r="M31" s="330"/>
      <c r="N31" s="330"/>
      <c r="O31" s="330"/>
      <c r="P31" s="330"/>
      <c r="Q31" s="330"/>
      <c r="R31" s="330"/>
      <c r="S31" s="330"/>
      <c r="T31" s="330"/>
      <c r="U31" s="330"/>
      <c r="V31" s="330"/>
      <c r="W31" s="330"/>
      <c r="X31" s="330"/>
      <c r="Y31" s="330"/>
      <c r="Z31" s="330"/>
      <c r="AA31" s="330"/>
      <c r="AB31" s="330"/>
      <c r="AC31" s="330"/>
      <c r="AD31" s="330"/>
      <c r="AE31" s="330"/>
      <c r="AF31" s="330"/>
      <c r="AG31" s="330"/>
      <c r="AH31" s="330"/>
      <c r="AI31" s="330"/>
      <c r="AJ31" s="330"/>
      <c r="AK31" s="330"/>
      <c r="AL31" s="330"/>
      <c r="AM31" s="330"/>
      <c r="AN31" s="330"/>
      <c r="AO31" s="330"/>
      <c r="AP31" s="330"/>
      <c r="AQ31" s="330"/>
      <c r="AR31" s="330"/>
      <c r="AS31" s="330"/>
      <c r="AT31" s="330"/>
      <c r="AU31" s="330"/>
      <c r="AV31" s="330"/>
      <c r="AW31" s="330"/>
      <c r="AX31" s="330"/>
      <c r="AY31" s="330"/>
      <c r="AZ31" s="330"/>
      <c r="BA31" s="330"/>
      <c r="BB31" s="330"/>
      <c r="BC31" s="330"/>
      <c r="BD31" s="330"/>
      <c r="BE31" s="330"/>
      <c r="BF31" s="330"/>
      <c r="BG31" s="330"/>
      <c r="BH31" s="330"/>
      <c r="BI31" s="330"/>
      <c r="BJ31" s="330"/>
      <c r="BK31" s="330"/>
      <c r="BL31" s="330"/>
      <c r="BM31" s="330"/>
      <c r="BN31" s="330"/>
      <c r="BO31" s="330"/>
      <c r="BP31" s="330"/>
      <c r="BQ31" s="330"/>
      <c r="BR31" s="330"/>
      <c r="BS31" s="330"/>
      <c r="BT31" s="330"/>
      <c r="BU31" s="330"/>
      <c r="BV31" s="330"/>
      <c r="BW31" s="330"/>
      <c r="BX31" s="330"/>
      <c r="BY31" s="330"/>
      <c r="BZ31" s="330"/>
      <c r="CA31" s="330"/>
      <c r="CB31" s="330"/>
      <c r="CC31" s="330"/>
      <c r="CD31" s="330"/>
      <c r="CE31" s="330"/>
      <c r="CF31" s="330"/>
      <c r="CG31" s="330"/>
      <c r="CH31" s="330"/>
      <c r="CI31" s="330"/>
      <c r="CJ31" s="330"/>
      <c r="CK31" s="330"/>
      <c r="CL31" s="330"/>
      <c r="CM31" s="330"/>
      <c r="CN31" s="330"/>
      <c r="CO31" s="330"/>
      <c r="CP31" s="330"/>
      <c r="CQ31" s="330"/>
      <c r="CR31" s="330"/>
      <c r="CS31" s="330"/>
      <c r="CT31" s="330"/>
      <c r="CU31" s="330"/>
      <c r="CV31" s="330"/>
      <c r="CW31" s="330"/>
      <c r="CX31" s="330"/>
      <c r="CY31" s="330"/>
      <c r="CZ31" s="330"/>
      <c r="DA31" s="330"/>
      <c r="DB31" s="330"/>
      <c r="DC31" s="330"/>
      <c r="DD31" s="330"/>
      <c r="DE31" s="330"/>
      <c r="DF31" s="330"/>
      <c r="DG31" s="330"/>
      <c r="DH31" s="330"/>
      <c r="DI31" s="330"/>
      <c r="DJ31" s="330"/>
      <c r="DK31" s="330"/>
      <c r="DL31" s="330"/>
      <c r="DM31" s="330"/>
      <c r="DN31" s="330"/>
      <c r="DO31" s="330"/>
      <c r="DP31" s="330"/>
      <c r="DQ31" s="330"/>
      <c r="DR31" s="330"/>
      <c r="DS31" s="330"/>
      <c r="DT31" s="330"/>
      <c r="DU31" s="330"/>
      <c r="DV31" s="330"/>
      <c r="DW31" s="330"/>
    </row>
    <row r="32" customFormat="false" ht="21" hidden="false" customHeight="true" outlineLevel="0" collapsed="false">
      <c r="A32" s="1" t="s">
        <v>149</v>
      </c>
      <c r="B32" s="22" t="s">
        <v>141</v>
      </c>
      <c r="C32" s="15" t="s">
        <v>98</v>
      </c>
      <c r="D32" s="329" t="s">
        <v>162</v>
      </c>
      <c r="E32" s="330"/>
      <c r="F32" s="327" t="n">
        <v>1081698</v>
      </c>
      <c r="G32" s="327"/>
      <c r="H32" s="1" t="s">
        <v>65</v>
      </c>
      <c r="I32" s="1"/>
      <c r="J32" s="80" t="n">
        <f aca="false">+F32</f>
        <v>1081698</v>
      </c>
      <c r="K32" s="80"/>
      <c r="L32" s="354" t="n">
        <v>36907</v>
      </c>
      <c r="M32" s="328" t="n">
        <v>36909</v>
      </c>
      <c r="N32" s="1"/>
    </row>
    <row r="33" customFormat="false" ht="21" hidden="false" customHeight="true" outlineLevel="0" collapsed="false">
      <c r="A33" s="1"/>
      <c r="B33" s="22"/>
      <c r="C33" s="15"/>
      <c r="D33" s="345" t="s">
        <v>153</v>
      </c>
      <c r="E33" s="330"/>
      <c r="F33" s="327" t="n">
        <v>333417.38</v>
      </c>
      <c r="G33" s="327"/>
      <c r="H33" s="1"/>
      <c r="I33" s="1"/>
      <c r="J33" s="80" t="n">
        <f aca="false">+F33</f>
        <v>333417.38</v>
      </c>
      <c r="K33" s="80"/>
      <c r="L33" s="354"/>
      <c r="M33" s="328"/>
      <c r="N33" s="1"/>
    </row>
    <row r="34" customFormat="false" ht="15.75" hidden="false" customHeight="false" outlineLevel="0" collapsed="false">
      <c r="A34" s="1" t="s">
        <v>149</v>
      </c>
      <c r="B34" s="22" t="s">
        <v>141</v>
      </c>
      <c r="C34" s="1"/>
      <c r="D34" s="345" t="s">
        <v>163</v>
      </c>
      <c r="E34" s="355"/>
      <c r="F34" s="333" t="n">
        <v>7640661</v>
      </c>
      <c r="G34" s="334"/>
      <c r="H34" s="1"/>
      <c r="I34" s="1"/>
      <c r="J34" s="356" t="n">
        <f aca="false">+F34</f>
        <v>7640661</v>
      </c>
      <c r="K34" s="356"/>
      <c r="L34" s="357"/>
      <c r="M34" s="1"/>
      <c r="N34" s="1"/>
    </row>
    <row r="35" customFormat="false" ht="16.5" hidden="false" customHeight="false" outlineLevel="0" collapsed="false">
      <c r="A35" s="9" t="s">
        <v>164</v>
      </c>
      <c r="B35" s="1"/>
      <c r="C35" s="1"/>
      <c r="D35" s="1"/>
      <c r="E35" s="358"/>
      <c r="F35" s="204" t="n">
        <f aca="false">SUM(F22:F34)+0.7</f>
        <v>17296233.11</v>
      </c>
      <c r="G35" s="204" t="n">
        <f aca="false">SUM(G22:G34)</f>
        <v>-38299971.03</v>
      </c>
      <c r="H35" s="1"/>
      <c r="I35" s="1"/>
      <c r="J35" s="204" t="n">
        <f aca="false">SUM(J22:J34)</f>
        <v>17296232.41</v>
      </c>
      <c r="K35" s="204" t="n">
        <f aca="false">SUM(K22:K34)</f>
        <v>-38299971.03</v>
      </c>
      <c r="L35" s="359"/>
      <c r="M35" s="1"/>
      <c r="N35" s="1"/>
    </row>
    <row r="36" customFormat="false" ht="15" hidden="false" customHeight="false" outlineLevel="0" collapsed="false">
      <c r="A36" s="1"/>
      <c r="B36" s="1"/>
      <c r="C36" s="1"/>
      <c r="D36" s="1"/>
      <c r="E36" s="324"/>
      <c r="F36" s="327"/>
      <c r="G36" s="1"/>
      <c r="H36" s="1"/>
      <c r="I36" s="1"/>
      <c r="J36" s="344"/>
      <c r="K36" s="1"/>
      <c r="L36" s="357"/>
      <c r="M36" s="1"/>
      <c r="N36" s="1"/>
    </row>
    <row r="37" customFormat="false" ht="15.75" hidden="false" customHeight="false" outlineLevel="0" collapsed="false">
      <c r="A37" s="1"/>
      <c r="B37" s="1"/>
      <c r="C37" s="1"/>
      <c r="D37" s="1"/>
      <c r="E37" s="360"/>
      <c r="F37" s="361"/>
      <c r="G37" s="1"/>
      <c r="H37" s="1"/>
      <c r="I37" s="1"/>
      <c r="J37" s="1"/>
      <c r="K37" s="1"/>
      <c r="L37" s="362"/>
      <c r="M37" s="1"/>
      <c r="N37" s="1"/>
    </row>
    <row r="38" customFormat="false" ht="15.75" hidden="false" customHeight="false" outlineLevel="0" collapsed="false">
      <c r="A38" s="9" t="s">
        <v>165</v>
      </c>
      <c r="B38" s="1"/>
      <c r="C38" s="1"/>
      <c r="D38" s="1"/>
      <c r="E38" s="1"/>
      <c r="F38" s="1"/>
      <c r="G38" s="1"/>
      <c r="H38" s="1"/>
      <c r="I38" s="1"/>
      <c r="J38" s="9" t="s">
        <v>166</v>
      </c>
      <c r="K38" s="1"/>
      <c r="L38" s="362"/>
      <c r="M38" s="1"/>
      <c r="N38" s="1"/>
    </row>
    <row r="39" customFormat="false" ht="15.75" hidden="false" customHeight="false" outlineLevel="0" collapsed="false">
      <c r="A39" s="1"/>
      <c r="B39" s="9" t="s">
        <v>167</v>
      </c>
      <c r="C39" s="1"/>
      <c r="D39" s="204" t="s">
        <v>168</v>
      </c>
      <c r="E39" s="1"/>
      <c r="F39" s="1"/>
      <c r="G39" s="1"/>
      <c r="H39" s="1"/>
      <c r="I39" s="1"/>
      <c r="J39" s="9" t="s">
        <v>169</v>
      </c>
      <c r="K39" s="1"/>
      <c r="L39" s="362"/>
      <c r="M39" s="1"/>
      <c r="N39" s="1"/>
    </row>
    <row r="40" customFormat="false" ht="15" hidden="false" customHeight="false" outlineLevel="0" collapsed="false">
      <c r="A40" s="363" t="s">
        <v>170</v>
      </c>
      <c r="B40" s="80" t="n">
        <v>-1073342.54</v>
      </c>
      <c r="C40" s="1"/>
      <c r="D40" s="80" t="n">
        <v>69492.41</v>
      </c>
      <c r="E40" s="1"/>
      <c r="F40" s="1"/>
      <c r="G40" s="1"/>
      <c r="H40" s="1"/>
      <c r="I40" s="1"/>
      <c r="J40" s="1"/>
      <c r="K40" s="1"/>
      <c r="L40" s="1"/>
      <c r="M40" s="1"/>
      <c r="N40" s="1"/>
    </row>
    <row r="41" customFormat="false" ht="15.75" hidden="true" customHeight="false" outlineLevel="0" collapsed="false">
      <c r="A41" s="363"/>
      <c r="B41" s="80"/>
      <c r="C41" s="1"/>
      <c r="D41" s="80"/>
      <c r="E41" s="1"/>
      <c r="F41" s="1"/>
      <c r="G41" s="364" t="s">
        <v>171</v>
      </c>
      <c r="H41" s="1"/>
      <c r="I41" s="1"/>
      <c r="J41" s="365" t="s">
        <v>172</v>
      </c>
      <c r="K41" s="1"/>
      <c r="L41" s="366" t="s">
        <v>173</v>
      </c>
      <c r="M41" s="1"/>
      <c r="N41" s="1"/>
    </row>
    <row r="42" customFormat="false" ht="15.75" hidden="true" customHeight="false" outlineLevel="0" collapsed="false">
      <c r="A42" s="363"/>
      <c r="B42" s="80"/>
      <c r="C42" s="1"/>
      <c r="D42" s="367" t="s">
        <v>174</v>
      </c>
      <c r="E42" s="1"/>
      <c r="F42" s="1"/>
      <c r="G42" s="368" t="n">
        <f aca="false">+L42-J42</f>
        <v>287016395.874011</v>
      </c>
      <c r="H42" s="1"/>
      <c r="I42" s="1"/>
      <c r="J42" s="368" t="n">
        <v>0</v>
      </c>
      <c r="K42" s="1"/>
      <c r="L42" s="368" t="n">
        <f aca="false">+'PG&amp;E Corp.  '!S15</f>
        <v>287016395.874011</v>
      </c>
      <c r="M42" s="1"/>
      <c r="N42" s="1"/>
    </row>
    <row r="43" customFormat="false" ht="15.75" hidden="true" customHeight="false" outlineLevel="0" collapsed="false">
      <c r="A43" s="363"/>
      <c r="B43" s="80"/>
      <c r="C43" s="1"/>
      <c r="D43" s="367" t="s">
        <v>175</v>
      </c>
      <c r="E43" s="1"/>
      <c r="F43" s="1"/>
      <c r="G43" s="368" t="n">
        <f aca="false">+L43-J43</f>
        <v>242805762.5</v>
      </c>
      <c r="H43" s="1"/>
      <c r="I43" s="1"/>
      <c r="J43" s="368" t="n">
        <v>0</v>
      </c>
      <c r="K43" s="1"/>
      <c r="L43" s="368" t="n">
        <f aca="false">+'PG&amp;E Corp.  '!S21+'PG&amp;E Corp.  '!S33+'PG&amp;E Corp.  '!S39+'PG&amp;E Corp.  '!S47</f>
        <v>242805762.5</v>
      </c>
      <c r="M43" s="1"/>
      <c r="N43" s="1"/>
    </row>
    <row r="44" customFormat="false" ht="15.75" hidden="true" customHeight="false" outlineLevel="0" collapsed="false">
      <c r="A44" s="363"/>
      <c r="B44" s="80"/>
      <c r="C44" s="1"/>
      <c r="D44" s="367" t="s">
        <v>176</v>
      </c>
      <c r="E44" s="1"/>
      <c r="F44" s="1"/>
      <c r="G44" s="368" t="n">
        <f aca="false">+L44-J44</f>
        <v>151273751</v>
      </c>
      <c r="H44" s="1"/>
      <c r="I44" s="1"/>
      <c r="J44" s="368" t="n">
        <v>0</v>
      </c>
      <c r="K44" s="1"/>
      <c r="L44" s="368" t="n">
        <f aca="false">+'PG&amp;E Corp.  '!Q57</f>
        <v>151273751</v>
      </c>
      <c r="M44" s="1"/>
      <c r="N44" s="1"/>
    </row>
    <row r="45" customFormat="false" ht="15.75" hidden="true" customHeight="false" outlineLevel="0" collapsed="false">
      <c r="A45" s="363"/>
      <c r="B45" s="80"/>
      <c r="C45" s="1"/>
      <c r="D45" s="367" t="s">
        <v>177</v>
      </c>
      <c r="E45" s="1"/>
      <c r="F45" s="1"/>
      <c r="G45" s="368" t="n">
        <f aca="false">+L45-J45</f>
        <v>87833956.171028</v>
      </c>
      <c r="H45" s="1"/>
      <c r="I45" s="1"/>
      <c r="J45" s="368" t="n">
        <f aca="false">+'Edison Int''l '!Q8</f>
        <v>53333333</v>
      </c>
      <c r="K45" s="1"/>
      <c r="L45" s="368" t="n">
        <f aca="false">+'Edison Int''l '!S12</f>
        <v>141167289.171028</v>
      </c>
      <c r="M45" s="1"/>
      <c r="N45" s="1"/>
    </row>
    <row r="46" customFormat="false" ht="15.75" hidden="true" customHeight="false" outlineLevel="0" collapsed="false">
      <c r="A46" s="363"/>
      <c r="B46" s="80"/>
      <c r="C46" s="1"/>
      <c r="D46" s="367" t="s">
        <v>178</v>
      </c>
      <c r="E46" s="1"/>
      <c r="F46" s="1"/>
      <c r="G46" s="368" t="n">
        <f aca="false">+L46-J46</f>
        <v>20680958</v>
      </c>
      <c r="H46" s="1"/>
      <c r="I46" s="1"/>
      <c r="J46" s="368" t="n">
        <v>0</v>
      </c>
      <c r="K46" s="1"/>
      <c r="L46" s="369" t="n">
        <f aca="false">+'Edison Int''l '!Q25</f>
        <v>20680958</v>
      </c>
      <c r="M46" s="1"/>
      <c r="N46" s="1"/>
    </row>
    <row r="47" customFormat="false" ht="17.25" hidden="true" customHeight="false" outlineLevel="0" collapsed="false">
      <c r="A47" s="363"/>
      <c r="B47" s="80"/>
      <c r="C47" s="1"/>
      <c r="D47" s="367" t="s">
        <v>179</v>
      </c>
      <c r="E47" s="1"/>
      <c r="F47" s="1"/>
      <c r="G47" s="370" t="n">
        <f aca="false">SUM(G42:G46)</f>
        <v>789610823.545039</v>
      </c>
      <c r="H47" s="1"/>
      <c r="I47" s="1"/>
      <c r="J47" s="370" t="n">
        <f aca="false">SUM(J42:J46)</f>
        <v>53333333</v>
      </c>
      <c r="K47" s="1"/>
      <c r="L47" s="370" t="n">
        <f aca="false">SUM(L42:L46)</f>
        <v>842944156.545039</v>
      </c>
      <c r="M47" s="1"/>
      <c r="N47" s="1"/>
    </row>
    <row r="48" customFormat="false" ht="15.75" hidden="true" customHeight="false" outlineLevel="0" collapsed="false">
      <c r="A48" s="363"/>
      <c r="B48" s="80"/>
      <c r="C48" s="1"/>
      <c r="D48" s="367"/>
      <c r="E48" s="1"/>
      <c r="F48" s="1"/>
      <c r="G48" s="368"/>
      <c r="H48" s="1"/>
      <c r="I48" s="1"/>
      <c r="J48" s="368"/>
      <c r="K48" s="1"/>
      <c r="L48" s="368"/>
      <c r="M48" s="1"/>
      <c r="N48" s="1"/>
    </row>
    <row r="49" customFormat="false" ht="15.75" hidden="true" customHeight="false" outlineLevel="0" collapsed="false">
      <c r="A49" s="363"/>
      <c r="B49" s="80"/>
      <c r="C49" s="1"/>
      <c r="D49" s="367" t="s">
        <v>130</v>
      </c>
      <c r="E49" s="1"/>
      <c r="F49" s="1"/>
      <c r="G49" s="368" t="n">
        <f aca="false">+L49-J49</f>
        <v>42225741</v>
      </c>
      <c r="H49" s="1"/>
      <c r="I49" s="1"/>
      <c r="J49" s="368" t="n">
        <f aca="false">SUM(J11:J14)</f>
        <v>62520242.3</v>
      </c>
      <c r="K49" s="1"/>
      <c r="L49" s="368" t="n">
        <f aca="false">+J16</f>
        <v>104745983.3</v>
      </c>
      <c r="M49" s="1"/>
      <c r="N49" s="1"/>
    </row>
    <row r="50" customFormat="false" ht="15.75" hidden="true" customHeight="false" outlineLevel="0" collapsed="false">
      <c r="A50" s="363"/>
      <c r="B50" s="80"/>
      <c r="C50" s="1"/>
      <c r="D50" s="367" t="s">
        <v>180</v>
      </c>
      <c r="E50" s="1"/>
      <c r="F50" s="1"/>
      <c r="G50" s="368" t="n">
        <f aca="false">+L50-J50</f>
        <v>16214534.41</v>
      </c>
      <c r="H50" s="1"/>
      <c r="I50" s="1"/>
      <c r="J50" s="368" t="n">
        <f aca="false">+J32</f>
        <v>1081698</v>
      </c>
      <c r="K50" s="1"/>
      <c r="L50" s="368" t="n">
        <f aca="false">+J35</f>
        <v>17296232.41</v>
      </c>
      <c r="M50" s="1"/>
      <c r="N50" s="1"/>
    </row>
    <row r="51" customFormat="false" ht="17.25" hidden="true" customHeight="false" outlineLevel="0" collapsed="false">
      <c r="A51" s="363"/>
      <c r="B51" s="80"/>
      <c r="C51" s="1"/>
      <c r="D51" s="367" t="s">
        <v>179</v>
      </c>
      <c r="E51" s="1"/>
      <c r="F51" s="1"/>
      <c r="G51" s="370" t="n">
        <f aca="false">+G49+G50</f>
        <v>58440275.41</v>
      </c>
      <c r="H51" s="1"/>
      <c r="I51" s="1"/>
      <c r="J51" s="370" t="n">
        <f aca="false">+J49+J50</f>
        <v>63601940.3</v>
      </c>
      <c r="K51" s="1"/>
      <c r="L51" s="370" t="n">
        <f aca="false">+L49+L50</f>
        <v>122042215.71</v>
      </c>
      <c r="M51" s="1"/>
      <c r="N51" s="1"/>
    </row>
    <row r="52" customFormat="false" ht="15.75" hidden="true" customHeight="false" outlineLevel="0" collapsed="false">
      <c r="A52" s="363"/>
      <c r="B52" s="80"/>
      <c r="C52" s="1"/>
      <c r="D52" s="80"/>
      <c r="E52" s="1"/>
      <c r="F52" s="1"/>
      <c r="G52" s="371"/>
      <c r="H52" s="1"/>
      <c r="I52" s="1"/>
      <c r="J52" s="371"/>
      <c r="K52" s="1"/>
      <c r="L52" s="371"/>
      <c r="M52" s="1"/>
      <c r="N52" s="1"/>
    </row>
    <row r="53" customFormat="false" ht="15.75" hidden="true" customHeight="false" outlineLevel="0" collapsed="false">
      <c r="A53" s="363"/>
      <c r="B53" s="80"/>
      <c r="C53" s="1"/>
      <c r="D53" s="80"/>
      <c r="E53" s="1"/>
      <c r="F53" s="1"/>
      <c r="G53" s="204"/>
      <c r="H53" s="1"/>
      <c r="I53" s="1"/>
      <c r="J53" s="367"/>
      <c r="K53" s="1"/>
      <c r="L53" s="372"/>
      <c r="M53" s="1"/>
      <c r="N53" s="1"/>
    </row>
    <row r="54" customFormat="false" ht="15" hidden="false" customHeight="false" outlineLevel="0" collapsed="false">
      <c r="A54" s="363" t="s">
        <v>181</v>
      </c>
      <c r="B54" s="80" t="n">
        <v>-16682464.22</v>
      </c>
      <c r="C54" s="1"/>
      <c r="D54" s="80" t="n">
        <v>1008410.97</v>
      </c>
      <c r="E54" s="1"/>
      <c r="F54" s="1"/>
      <c r="G54" s="1"/>
      <c r="H54" s="1"/>
      <c r="I54" s="1"/>
      <c r="J54" s="1"/>
      <c r="K54" s="1"/>
      <c r="L54" s="1"/>
      <c r="M54" s="1"/>
      <c r="N54" s="1"/>
    </row>
    <row r="55" customFormat="false" ht="15" hidden="false" customHeight="false" outlineLevel="0" collapsed="false">
      <c r="A55" s="363" t="s">
        <v>182</v>
      </c>
      <c r="B55" s="80" t="n">
        <v>-27000.97</v>
      </c>
      <c r="C55" s="1"/>
      <c r="D55" s="80" t="n">
        <v>1130.07</v>
      </c>
      <c r="E55" s="1"/>
      <c r="F55" s="1"/>
      <c r="G55" s="1"/>
      <c r="H55" s="1"/>
      <c r="I55" s="1"/>
      <c r="J55" s="1"/>
      <c r="K55" s="1"/>
      <c r="L55" s="1"/>
      <c r="M55" s="1"/>
      <c r="N55" s="1"/>
    </row>
    <row r="56" customFormat="false" ht="15" hidden="false" customHeight="false" outlineLevel="0" collapsed="false">
      <c r="A56" s="363" t="s">
        <v>183</v>
      </c>
      <c r="B56" s="80" t="n">
        <v>-14502.95</v>
      </c>
      <c r="C56" s="1"/>
      <c r="D56" s="80" t="n">
        <v>604.68</v>
      </c>
      <c r="E56" s="1"/>
      <c r="F56" s="1"/>
      <c r="G56" s="1"/>
      <c r="H56" s="1"/>
      <c r="I56" s="1"/>
      <c r="J56" s="1"/>
      <c r="K56" s="1"/>
      <c r="L56" s="1"/>
      <c r="M56" s="1"/>
      <c r="N56" s="1"/>
    </row>
    <row r="57" customFormat="false" ht="15" hidden="false" customHeight="false" outlineLevel="0" collapsed="false">
      <c r="A57" s="363" t="s">
        <v>184</v>
      </c>
      <c r="B57" s="80" t="n">
        <v>-48270.5</v>
      </c>
      <c r="C57" s="1"/>
      <c r="D57" s="80" t="n">
        <v>2040.68</v>
      </c>
      <c r="E57" s="1"/>
      <c r="F57" s="1"/>
      <c r="G57" s="1"/>
      <c r="H57" s="1"/>
      <c r="I57" s="1"/>
      <c r="J57" s="1"/>
      <c r="K57" s="1"/>
      <c r="L57" s="1"/>
      <c r="M57" s="1"/>
      <c r="N57" s="1"/>
    </row>
    <row r="58" customFormat="false" ht="15" hidden="false" customHeight="false" outlineLevel="0" collapsed="false">
      <c r="A58" s="363" t="s">
        <v>185</v>
      </c>
      <c r="B58" s="148" t="n">
        <v>-449.63</v>
      </c>
      <c r="C58" s="1"/>
      <c r="D58" s="80" t="n">
        <v>18.75</v>
      </c>
      <c r="E58" s="1"/>
      <c r="F58" s="1"/>
      <c r="G58" s="1"/>
      <c r="H58" s="1"/>
      <c r="I58" s="1"/>
      <c r="J58" s="1"/>
      <c r="K58" s="1"/>
      <c r="L58" s="1"/>
      <c r="M58" s="1"/>
      <c r="N58" s="1"/>
    </row>
    <row r="59" customFormat="false" ht="15.75" hidden="false" customHeight="false" outlineLevel="0" collapsed="false">
      <c r="A59" s="1"/>
      <c r="B59" s="373" t="n">
        <f aca="false">SUM(B40:B58)</f>
        <v>-17846030.81</v>
      </c>
      <c r="C59" s="1"/>
      <c r="D59" s="373" t="n">
        <f aca="false">SUM(D40:D58)</f>
        <v>1081697.56</v>
      </c>
      <c r="E59" s="1"/>
      <c r="F59" s="1"/>
      <c r="G59" s="1"/>
      <c r="H59" s="1"/>
      <c r="I59" s="1"/>
      <c r="J59" s="1"/>
      <c r="K59" s="1"/>
      <c r="L59" s="1"/>
      <c r="M59" s="1"/>
      <c r="N59" s="1"/>
    </row>
    <row r="60" customFormat="false" ht="15.75" hidden="false" customHeight="false" outlineLevel="0" collapsed="false">
      <c r="A60" s="1"/>
      <c r="B60" s="1"/>
      <c r="C60" s="1"/>
      <c r="D60" s="1"/>
      <c r="E60" s="1"/>
      <c r="F60" s="1"/>
      <c r="G60" s="1"/>
      <c r="H60" s="1"/>
      <c r="I60" s="1"/>
      <c r="J60" s="1"/>
      <c r="K60" s="1"/>
      <c r="L60" s="1"/>
      <c r="M60" s="1"/>
      <c r="N60" s="1"/>
    </row>
    <row r="61" customFormat="false" ht="15" hidden="false" customHeight="false" outlineLevel="0" collapsed="false">
      <c r="A61" s="1"/>
      <c r="B61" s="1"/>
      <c r="C61" s="1"/>
      <c r="D61" s="1"/>
      <c r="E61" s="1"/>
      <c r="F61" s="1"/>
      <c r="G61" s="1"/>
      <c r="H61" s="1"/>
      <c r="I61" s="1"/>
      <c r="J61" s="1"/>
      <c r="K61" s="1"/>
      <c r="L61" s="1"/>
      <c r="M61" s="1"/>
      <c r="N61" s="1"/>
    </row>
    <row r="62" customFormat="false" ht="15" hidden="false" customHeight="false" outlineLevel="0" collapsed="false">
      <c r="A62" s="1"/>
      <c r="B62" s="1"/>
      <c r="C62" s="1"/>
      <c r="D62" s="1"/>
      <c r="E62" s="1"/>
      <c r="F62" s="1"/>
      <c r="G62" s="1"/>
      <c r="H62" s="1"/>
      <c r="I62" s="1"/>
      <c r="J62" s="1"/>
      <c r="K62" s="1"/>
      <c r="L62" s="1"/>
      <c r="M62" s="1"/>
      <c r="N62" s="1"/>
    </row>
    <row r="63" customFormat="false" ht="15" hidden="false" customHeight="false" outlineLevel="0" collapsed="false">
      <c r="A63" s="1"/>
      <c r="B63" s="1"/>
      <c r="C63" s="1"/>
      <c r="D63" s="1"/>
      <c r="E63" s="1"/>
      <c r="F63" s="1"/>
      <c r="G63" s="1"/>
      <c r="H63" s="1"/>
      <c r="I63" s="1"/>
      <c r="J63" s="1"/>
      <c r="K63" s="1"/>
      <c r="L63" s="1"/>
      <c r="M63" s="1"/>
      <c r="N63" s="1"/>
    </row>
    <row r="64" customFormat="false" ht="15" hidden="false" customHeight="false" outlineLevel="0" collapsed="false">
      <c r="A64" s="1"/>
      <c r="B64" s="1"/>
      <c r="C64" s="1"/>
      <c r="D64" s="1"/>
      <c r="E64" s="1"/>
      <c r="F64" s="1"/>
      <c r="G64" s="1"/>
      <c r="H64" s="1"/>
      <c r="I64" s="1"/>
      <c r="J64" s="1"/>
      <c r="K64" s="1"/>
      <c r="L64" s="1"/>
      <c r="M64" s="1"/>
      <c r="N64" s="1"/>
    </row>
    <row r="65" customFormat="false" ht="15" hidden="false" customHeight="false" outlineLevel="0" collapsed="false">
      <c r="A65" s="1"/>
      <c r="B65" s="1"/>
      <c r="C65" s="1"/>
      <c r="D65" s="1"/>
      <c r="E65" s="1"/>
      <c r="F65" s="1"/>
      <c r="G65" s="1"/>
      <c r="H65" s="1"/>
      <c r="I65" s="1"/>
      <c r="J65" s="1"/>
      <c r="K65" s="1"/>
      <c r="L65" s="1"/>
      <c r="M65" s="1"/>
      <c r="N65" s="1"/>
    </row>
    <row r="66" customFormat="false" ht="15" hidden="false" customHeight="false" outlineLevel="0" collapsed="false">
      <c r="A66" s="1"/>
      <c r="B66" s="1"/>
      <c r="C66" s="1"/>
      <c r="D66" s="1"/>
      <c r="E66" s="1"/>
      <c r="F66" s="1"/>
      <c r="G66" s="1"/>
      <c r="H66" s="1"/>
      <c r="I66" s="1"/>
      <c r="J66" s="1"/>
      <c r="K66" s="1"/>
      <c r="L66" s="1"/>
      <c r="M66" s="1"/>
      <c r="N66" s="1"/>
    </row>
    <row r="67" customFormat="false" ht="15" hidden="false" customHeight="false" outlineLevel="0" collapsed="false">
      <c r="A67" s="1"/>
      <c r="B67" s="1"/>
      <c r="C67" s="1"/>
      <c r="D67" s="1"/>
      <c r="E67" s="1"/>
      <c r="F67" s="1"/>
      <c r="G67" s="1"/>
      <c r="H67" s="1"/>
      <c r="I67" s="1"/>
      <c r="J67" s="1"/>
      <c r="K67" s="1"/>
      <c r="L67" s="1"/>
      <c r="M67" s="1"/>
      <c r="N67" s="1"/>
    </row>
    <row r="68" customFormat="false" ht="15" hidden="false" customHeight="false" outlineLevel="0" collapsed="false">
      <c r="A68" s="1"/>
      <c r="B68" s="1"/>
      <c r="C68" s="1"/>
      <c r="D68" s="1"/>
      <c r="E68" s="1"/>
      <c r="F68" s="1"/>
      <c r="G68" s="1"/>
      <c r="H68" s="1"/>
      <c r="I68" s="1"/>
      <c r="J68" s="1"/>
      <c r="K68" s="1"/>
      <c r="L68" s="1"/>
      <c r="M68" s="1"/>
      <c r="N68" s="1"/>
    </row>
    <row r="69" customFormat="false" ht="15" hidden="false" customHeight="false" outlineLevel="0" collapsed="false">
      <c r="A69" s="1"/>
      <c r="B69" s="1"/>
      <c r="C69" s="1"/>
      <c r="D69" s="1"/>
      <c r="E69" s="1"/>
      <c r="F69" s="1"/>
      <c r="G69" s="1"/>
      <c r="H69" s="1"/>
      <c r="I69" s="1"/>
      <c r="J69" s="1"/>
      <c r="K69" s="1"/>
      <c r="L69" s="1"/>
      <c r="M69" s="1"/>
      <c r="N69" s="1"/>
    </row>
    <row r="70" customFormat="false" ht="15" hidden="false" customHeight="false" outlineLevel="0" collapsed="false">
      <c r="A70" s="1"/>
      <c r="B70" s="1"/>
      <c r="C70" s="1"/>
      <c r="D70" s="1"/>
      <c r="E70" s="1"/>
      <c r="F70" s="1"/>
      <c r="G70" s="1"/>
      <c r="H70" s="1"/>
      <c r="I70" s="1"/>
      <c r="J70" s="1"/>
      <c r="K70" s="1"/>
      <c r="L70" s="1"/>
      <c r="M70" s="1"/>
      <c r="N70" s="1"/>
    </row>
    <row r="71" customFormat="false" ht="15" hidden="false" customHeight="false" outlineLevel="0" collapsed="false">
      <c r="A71" s="1"/>
      <c r="B71" s="1"/>
      <c r="C71" s="1"/>
      <c r="D71" s="1"/>
      <c r="E71" s="1"/>
      <c r="F71" s="1"/>
      <c r="G71" s="1"/>
      <c r="H71" s="1"/>
      <c r="I71" s="1"/>
      <c r="J71" s="1"/>
      <c r="K71" s="1"/>
      <c r="L71" s="1"/>
      <c r="M71" s="1"/>
      <c r="N71" s="1"/>
    </row>
    <row r="72" customFormat="false" ht="15" hidden="false" customHeight="false" outlineLevel="0" collapsed="false">
      <c r="A72" s="1"/>
      <c r="B72" s="1"/>
      <c r="C72" s="1"/>
      <c r="D72" s="1"/>
      <c r="E72" s="1"/>
      <c r="F72" s="1"/>
      <c r="G72" s="1"/>
      <c r="H72" s="1"/>
      <c r="I72" s="1"/>
      <c r="J72" s="1"/>
      <c r="K72" s="1"/>
      <c r="L72" s="1"/>
      <c r="M72" s="1"/>
      <c r="N72" s="1"/>
    </row>
    <row r="73" customFormat="false" ht="15" hidden="false" customHeight="false" outlineLevel="0" collapsed="false">
      <c r="A73" s="1"/>
      <c r="B73" s="1"/>
      <c r="C73" s="1"/>
      <c r="D73" s="1"/>
      <c r="E73" s="1"/>
      <c r="F73" s="1"/>
      <c r="G73" s="1"/>
      <c r="H73" s="1"/>
      <c r="I73" s="1"/>
      <c r="J73" s="1"/>
      <c r="K73" s="1"/>
      <c r="L73" s="1"/>
      <c r="M73" s="1"/>
      <c r="N73" s="1"/>
    </row>
    <row r="74" customFormat="false" ht="15" hidden="false" customHeight="false" outlineLevel="0" collapsed="false">
      <c r="A74" s="1"/>
      <c r="B74" s="1"/>
      <c r="C74" s="1"/>
      <c r="D74" s="1"/>
      <c r="E74" s="1"/>
      <c r="F74" s="1"/>
      <c r="G74" s="1"/>
      <c r="H74" s="1"/>
      <c r="I74" s="1"/>
      <c r="J74" s="1"/>
      <c r="K74" s="1"/>
      <c r="L74" s="1"/>
      <c r="M74" s="1"/>
      <c r="N74" s="1"/>
    </row>
    <row r="75" customFormat="false" ht="15" hidden="false" customHeight="false" outlineLevel="0" collapsed="false">
      <c r="A75" s="1"/>
      <c r="B75" s="1"/>
      <c r="C75" s="1"/>
      <c r="D75" s="1"/>
      <c r="E75" s="1"/>
      <c r="F75" s="1"/>
      <c r="G75" s="1"/>
      <c r="H75" s="1"/>
      <c r="I75" s="1"/>
      <c r="J75" s="1"/>
      <c r="K75" s="1"/>
      <c r="L75" s="1"/>
      <c r="M75" s="1"/>
      <c r="N75" s="1"/>
    </row>
    <row r="76" customFormat="false" ht="15" hidden="false" customHeight="false" outlineLevel="0" collapsed="false">
      <c r="A76" s="1"/>
      <c r="B76" s="1"/>
      <c r="C76" s="1"/>
      <c r="D76" s="1"/>
      <c r="E76" s="1"/>
      <c r="F76" s="1"/>
      <c r="G76" s="1"/>
      <c r="H76" s="1"/>
      <c r="I76" s="1"/>
      <c r="J76" s="1"/>
      <c r="K76" s="1"/>
      <c r="L76" s="1"/>
      <c r="M76" s="1"/>
      <c r="N76" s="1"/>
    </row>
    <row r="77" customFormat="false" ht="15" hidden="false" customHeight="false" outlineLevel="0" collapsed="false">
      <c r="A77" s="1"/>
      <c r="B77" s="1"/>
      <c r="C77" s="1"/>
      <c r="D77" s="1"/>
      <c r="E77" s="1"/>
      <c r="F77" s="1"/>
      <c r="G77" s="1"/>
      <c r="H77" s="1"/>
      <c r="I77" s="1"/>
      <c r="J77" s="1"/>
      <c r="K77" s="1"/>
      <c r="L77" s="1"/>
      <c r="M77" s="1"/>
      <c r="N77" s="1"/>
    </row>
    <row r="78" customFormat="false" ht="15" hidden="false" customHeight="false" outlineLevel="0" collapsed="false">
      <c r="A78" s="1"/>
      <c r="B78" s="1"/>
      <c r="C78" s="1"/>
      <c r="D78" s="1"/>
      <c r="E78" s="1"/>
      <c r="F78" s="1"/>
      <c r="G78" s="1"/>
      <c r="H78" s="1"/>
      <c r="I78" s="1"/>
      <c r="J78" s="1"/>
      <c r="K78" s="1"/>
      <c r="L78" s="1"/>
      <c r="M78" s="1"/>
      <c r="N78" s="1"/>
    </row>
    <row r="79" customFormat="false" ht="15" hidden="false" customHeight="false" outlineLevel="0" collapsed="false">
      <c r="A79" s="1"/>
      <c r="B79" s="1"/>
      <c r="C79" s="1"/>
      <c r="D79" s="1"/>
      <c r="E79" s="1"/>
      <c r="F79" s="1"/>
      <c r="G79" s="1"/>
      <c r="H79" s="1"/>
      <c r="I79" s="1"/>
      <c r="J79" s="1"/>
      <c r="K79" s="1"/>
      <c r="L79" s="1"/>
      <c r="M79" s="1"/>
      <c r="N79" s="1"/>
    </row>
    <row r="80" customFormat="false" ht="15" hidden="false" customHeight="false" outlineLevel="0" collapsed="false">
      <c r="A80" s="1"/>
      <c r="B80" s="1"/>
      <c r="C80" s="1"/>
      <c r="D80" s="1"/>
      <c r="E80" s="1"/>
      <c r="F80" s="1"/>
      <c r="G80" s="1"/>
      <c r="H80" s="1"/>
      <c r="I80" s="1"/>
      <c r="J80" s="1"/>
      <c r="K80" s="1"/>
      <c r="L80" s="1"/>
      <c r="M80" s="1"/>
      <c r="N80" s="1"/>
    </row>
    <row r="81" customFormat="false" ht="15" hidden="false" customHeight="false" outlineLevel="0" collapsed="false">
      <c r="A81" s="1"/>
      <c r="B81" s="1"/>
      <c r="C81" s="1"/>
      <c r="D81" s="1"/>
      <c r="E81" s="1"/>
      <c r="F81" s="1"/>
      <c r="G81" s="1"/>
      <c r="H81" s="1"/>
      <c r="I81" s="1"/>
      <c r="J81" s="1"/>
      <c r="K81" s="1"/>
      <c r="L81" s="1"/>
      <c r="M81" s="1"/>
      <c r="N81" s="1"/>
    </row>
    <row r="82" customFormat="false" ht="15" hidden="false" customHeight="false" outlineLevel="0" collapsed="false">
      <c r="A82" s="1"/>
      <c r="B82" s="1"/>
      <c r="C82" s="1"/>
      <c r="D82" s="1"/>
      <c r="E82" s="1"/>
      <c r="F82" s="1"/>
      <c r="G82" s="1"/>
      <c r="H82" s="1"/>
      <c r="I82" s="1"/>
      <c r="J82" s="1"/>
      <c r="K82" s="1"/>
      <c r="L82" s="1"/>
      <c r="M82" s="1"/>
      <c r="N82" s="1"/>
    </row>
    <row r="83" customFormat="false" ht="15" hidden="false" customHeight="false" outlineLevel="0" collapsed="false">
      <c r="A83" s="1"/>
      <c r="B83" s="1"/>
      <c r="C83" s="1"/>
      <c r="D83" s="1"/>
      <c r="E83" s="1"/>
      <c r="F83" s="1"/>
      <c r="G83" s="1"/>
      <c r="H83" s="1"/>
      <c r="I83" s="1"/>
      <c r="J83" s="1"/>
      <c r="K83" s="1"/>
      <c r="L83" s="1"/>
      <c r="M83" s="1"/>
      <c r="N83" s="1"/>
    </row>
    <row r="84" customFormat="false" ht="15" hidden="false" customHeight="false" outlineLevel="0" collapsed="false">
      <c r="A84" s="1"/>
      <c r="B84" s="1"/>
      <c r="C84" s="1"/>
      <c r="D84" s="1"/>
      <c r="E84" s="1"/>
      <c r="F84" s="1"/>
      <c r="G84" s="1"/>
      <c r="H84" s="1"/>
      <c r="I84" s="1"/>
      <c r="J84" s="1"/>
      <c r="K84" s="1"/>
      <c r="L84" s="1"/>
      <c r="M84" s="1"/>
      <c r="N84" s="1"/>
    </row>
    <row r="85" customFormat="false" ht="15" hidden="false" customHeight="false" outlineLevel="0" collapsed="false">
      <c r="A85" s="1"/>
      <c r="B85" s="1"/>
      <c r="C85" s="1"/>
      <c r="D85" s="1"/>
      <c r="E85" s="1"/>
      <c r="F85" s="1"/>
      <c r="G85" s="1"/>
      <c r="H85" s="1"/>
      <c r="I85" s="1"/>
      <c r="J85" s="1"/>
      <c r="K85" s="1"/>
      <c r="L85" s="1"/>
      <c r="M85" s="1"/>
      <c r="N85" s="1"/>
    </row>
    <row r="86" customFormat="false" ht="15" hidden="false" customHeight="false" outlineLevel="0" collapsed="false">
      <c r="A86" s="1"/>
      <c r="B86" s="1"/>
      <c r="C86" s="1"/>
      <c r="D86" s="1"/>
      <c r="E86" s="1"/>
      <c r="F86" s="1"/>
      <c r="G86" s="1"/>
      <c r="H86" s="1"/>
      <c r="I86" s="1"/>
      <c r="J86" s="1"/>
      <c r="K86" s="1"/>
      <c r="L86" s="1"/>
      <c r="M86" s="1"/>
      <c r="N86" s="1"/>
    </row>
    <row r="87" customFormat="false" ht="15" hidden="false" customHeight="false" outlineLevel="0" collapsed="false">
      <c r="A87" s="1"/>
      <c r="B87" s="1"/>
      <c r="C87" s="1"/>
      <c r="D87" s="1"/>
      <c r="E87" s="1"/>
      <c r="F87" s="1"/>
      <c r="G87" s="1"/>
      <c r="H87" s="1"/>
      <c r="I87" s="1"/>
      <c r="J87" s="1"/>
      <c r="K87" s="1"/>
      <c r="L87" s="1"/>
      <c r="M87" s="1"/>
      <c r="N87" s="1"/>
    </row>
    <row r="88" customFormat="false" ht="15" hidden="false" customHeight="false" outlineLevel="0" collapsed="false">
      <c r="A88" s="1"/>
      <c r="B88" s="1"/>
      <c r="C88" s="1"/>
      <c r="D88" s="1"/>
      <c r="E88" s="1"/>
      <c r="F88" s="1"/>
      <c r="G88" s="1"/>
      <c r="H88" s="1"/>
      <c r="I88" s="1"/>
      <c r="J88" s="1"/>
      <c r="K88" s="1"/>
      <c r="L88" s="1"/>
      <c r="M88" s="1"/>
      <c r="N88" s="1"/>
    </row>
    <row r="89" customFormat="false" ht="15" hidden="false" customHeight="false" outlineLevel="0" collapsed="false">
      <c r="A89" s="1"/>
      <c r="B89" s="1"/>
      <c r="C89" s="1"/>
      <c r="D89" s="1"/>
      <c r="E89" s="1"/>
      <c r="F89" s="1"/>
      <c r="G89" s="1"/>
      <c r="H89" s="1"/>
      <c r="I89" s="1"/>
      <c r="J89" s="1"/>
      <c r="K89" s="1"/>
      <c r="L89" s="1"/>
      <c r="M89" s="1"/>
      <c r="N89" s="1"/>
    </row>
    <row r="90" customFormat="false" ht="15" hidden="false" customHeight="false" outlineLevel="0" collapsed="false">
      <c r="A90" s="1"/>
      <c r="B90" s="1"/>
      <c r="C90" s="1"/>
      <c r="D90" s="1"/>
      <c r="E90" s="1"/>
      <c r="F90" s="1"/>
      <c r="G90" s="1"/>
      <c r="H90" s="1"/>
      <c r="I90" s="1"/>
      <c r="J90" s="1"/>
      <c r="K90" s="1"/>
      <c r="L90" s="1"/>
      <c r="M90" s="1"/>
      <c r="N90" s="1"/>
    </row>
    <row r="91" customFormat="false" ht="15" hidden="false" customHeight="false" outlineLevel="0" collapsed="false">
      <c r="A91" s="1"/>
      <c r="B91" s="1"/>
      <c r="C91" s="1"/>
      <c r="D91" s="1"/>
      <c r="E91" s="1"/>
      <c r="F91" s="1"/>
      <c r="G91" s="1"/>
      <c r="H91" s="1"/>
      <c r="I91" s="1"/>
      <c r="J91" s="1"/>
      <c r="K91" s="1"/>
      <c r="L91" s="1"/>
      <c r="M91" s="1"/>
      <c r="N91" s="1"/>
    </row>
    <row r="92" customFormat="false" ht="15" hidden="false" customHeight="false" outlineLevel="0" collapsed="false">
      <c r="A92" s="1"/>
      <c r="B92" s="1"/>
      <c r="C92" s="1"/>
      <c r="D92" s="1"/>
      <c r="E92" s="1"/>
      <c r="F92" s="1"/>
      <c r="G92" s="1"/>
      <c r="H92" s="1"/>
      <c r="I92" s="1"/>
      <c r="J92" s="1"/>
      <c r="K92" s="1"/>
      <c r="L92" s="1"/>
      <c r="M92" s="1"/>
      <c r="N92" s="1"/>
    </row>
  </sheetData>
  <printOptions headings="false" gridLines="false" gridLinesSet="true" horizontalCentered="false" verticalCentered="false"/>
  <pageMargins left="0.270138888888889" right="0.25" top="0.620138888888889" bottom="0.529861111111111" header="0.270138888888889" footer="0.511811023622047"/>
  <pageSetup paperSize="1" scale="100" fitToWidth="1" fitToHeight="1" pageOrder="downThenOver" orientation="landscape" blackAndWhite="false" draft="false" cellComments="none" horizontalDpi="300" verticalDpi="300" copies="1"/>
  <headerFooter differentFirst="false" differentOddEven="false">
    <oddHeader>&amp;C&amp;"Arial,Bold"&amp;16HIGHLY CONFIDENTIAL</oddHeader>
    <oddFoot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O3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3" activeCellId="0" sqref="A3"/>
    </sheetView>
  </sheetViews>
  <sheetFormatPr defaultColWidth="9.0546875" defaultRowHeight="12.75" customHeight="true" zeroHeight="false" outlineLevelRow="0" outlineLevelCol="0"/>
  <cols>
    <col collapsed="false" customWidth="true" hidden="false" outlineLevel="0" max="1" min="1" style="0" width="15.7"/>
    <col collapsed="false" customWidth="true" hidden="false" outlineLevel="0" max="2" min="2" style="0" width="14.85"/>
    <col collapsed="false" customWidth="true" hidden="false" outlineLevel="0" max="3" min="3" style="0" width="2.28"/>
    <col collapsed="false" customWidth="true" hidden="false" outlineLevel="0" max="4" min="4" style="0" width="16.99"/>
    <col collapsed="false" customWidth="true" hidden="false" outlineLevel="0" max="5" min="5" style="0" width="3.85"/>
    <col collapsed="false" customWidth="true" hidden="false" outlineLevel="0" max="6" min="6" style="0" width="15.99"/>
    <col collapsed="false" customWidth="true" hidden="false" outlineLevel="0" max="7" min="7" style="0" width="16.28"/>
    <col collapsed="false" customWidth="true" hidden="false" outlineLevel="0" max="8" min="8" style="0" width="17.56"/>
    <col collapsed="false" customWidth="true" hidden="false" outlineLevel="0" max="9" min="9" style="0" width="19.7"/>
    <col collapsed="false" customWidth="true" hidden="false" outlineLevel="0" max="10" min="10" style="0" width="5.99"/>
    <col collapsed="false" customWidth="true" hidden="false" outlineLevel="0" max="11" min="11" style="0" width="16.28"/>
    <col collapsed="false" customWidth="true" hidden="false" outlineLevel="0" max="12" min="12" style="0" width="20.85"/>
  </cols>
  <sheetData>
    <row r="1" customFormat="false" ht="30" hidden="false" customHeight="false" outlineLevel="0" collapsed="false">
      <c r="A1" s="374" t="s">
        <v>186</v>
      </c>
      <c r="B1" s="374"/>
      <c r="C1" s="374"/>
      <c r="D1" s="374"/>
      <c r="E1" s="374"/>
      <c r="F1" s="374"/>
      <c r="G1" s="374"/>
      <c r="H1" s="374"/>
      <c r="I1" s="374"/>
      <c r="J1" s="374"/>
    </row>
    <row r="2" customFormat="false" ht="23.25" hidden="false" customHeight="false" outlineLevel="0" collapsed="false">
      <c r="A2" s="375" t="s">
        <v>187</v>
      </c>
      <c r="B2" s="375"/>
      <c r="C2" s="375"/>
      <c r="D2" s="375"/>
      <c r="E2" s="375"/>
      <c r="F2" s="375"/>
      <c r="G2" s="375"/>
      <c r="H2" s="375"/>
      <c r="I2" s="375"/>
      <c r="J2" s="375"/>
    </row>
    <row r="5" customFormat="false" ht="15.75" hidden="false" customHeight="false" outlineLevel="0" collapsed="false">
      <c r="A5" s="21" t="s">
        <v>15</v>
      </c>
      <c r="B5" s="376" t="s">
        <v>27</v>
      </c>
      <c r="C5" s="376"/>
      <c r="D5" s="376" t="s">
        <v>60</v>
      </c>
      <c r="E5" s="376"/>
      <c r="F5" s="376" t="s">
        <v>46</v>
      </c>
      <c r="G5" s="376" t="s">
        <v>188</v>
      </c>
      <c r="H5" s="376" t="s">
        <v>98</v>
      </c>
      <c r="I5" s="17" t="s">
        <v>189</v>
      </c>
      <c r="J5" s="17"/>
      <c r="K5" s="17"/>
      <c r="L5" s="17"/>
      <c r="N5" s="17"/>
      <c r="O5" s="16"/>
    </row>
    <row r="6" customFormat="false" ht="13.5" hidden="false" customHeight="false" outlineLevel="0" collapsed="false">
      <c r="K6" s="219"/>
      <c r="L6" s="219"/>
    </row>
    <row r="7" customFormat="false" ht="15.75" hidden="false" customHeight="false" outlineLevel="0" collapsed="false">
      <c r="A7" s="377" t="s">
        <v>190</v>
      </c>
      <c r="B7" s="378" t="n">
        <f aca="false">+'PG&amp;E Corp.  '!Q8+'PG&amp;E Corp.  '!Q9++'PG&amp;E Corp.  '!R9+'PG&amp;E Corp.  '!Q10+'PG&amp;E Corp.  '!R10</f>
        <v>-105364475.63</v>
      </c>
      <c r="C7" s="378"/>
      <c r="D7" s="378" t="n">
        <f aca="false">+'PG&amp;E Corp.  '!Q11+'PG&amp;E Corp.  '!Q12+'PG&amp;E Corp.  '!Q13+'PG&amp;E Corp.  '!R13</f>
        <v>392794133.79</v>
      </c>
      <c r="E7" s="378"/>
      <c r="F7" s="378"/>
      <c r="G7" s="378" t="n">
        <f aca="false">+'PG&amp;E Corp.  '!Q14</f>
        <v>0</v>
      </c>
      <c r="H7" s="379"/>
      <c r="I7" s="378" t="n">
        <f aca="false">SUM(B7:H7)</f>
        <v>287429658.16</v>
      </c>
      <c r="J7" s="380"/>
      <c r="K7" s="219"/>
      <c r="L7" s="381"/>
    </row>
    <row r="8" customFormat="false" ht="12.75" hidden="false" customHeight="false" outlineLevel="0" collapsed="false">
      <c r="A8" s="382" t="s">
        <v>191</v>
      </c>
      <c r="B8" s="383" t="n">
        <f aca="false">+'PG&amp;E Corp.  '!Q48-'PG&amp;E Corp.  '!Q46-'PG&amp;E Corp.  '!Q27-'PG&amp;E Corp.  '!Q24-'PG&amp;E Corp.  '!Q20+'PG&amp;E Corp.  '!Q56+'PG&amp;E Corp.  '!R48-'PG&amp;E Corp.  '!R46+'PG&amp;E Corp.  '!S53</f>
        <v>266402799.66</v>
      </c>
      <c r="C8" s="384" t="s">
        <v>192</v>
      </c>
      <c r="D8" s="384" t="n">
        <f aca="false">+'PG&amp;E Corp.  '!Q20+'PG&amp;E Corp.  '!Q27+'PG&amp;E Corp.  '!Q31+'PG&amp;E Corp.  '!Q46+'PG&amp;E Corp.  '!R46</f>
        <v>34354370.5780431</v>
      </c>
      <c r="E8" s="384" t="s">
        <v>192</v>
      </c>
      <c r="F8" s="384" t="n">
        <f aca="false">+'PG&amp;E Corp.  '!Q24</f>
        <v>310662</v>
      </c>
      <c r="G8" s="385"/>
      <c r="H8" s="385"/>
      <c r="I8" s="384" t="n">
        <f aca="false">SUM(B8:H8)</f>
        <v>301067832.238043</v>
      </c>
      <c r="J8" s="386"/>
      <c r="K8" s="219"/>
      <c r="L8" s="387"/>
    </row>
    <row r="9" customFormat="false" ht="12.75" hidden="false" customHeight="false" outlineLevel="0" collapsed="false">
      <c r="A9" s="382" t="s">
        <v>193</v>
      </c>
      <c r="B9" s="384" t="n">
        <f aca="false">+'Edison Int''l '!R7</f>
        <v>-71510437</v>
      </c>
      <c r="C9" s="384"/>
      <c r="D9" s="384" t="n">
        <f aca="false">+'Edison Int''l '!Q9+'Edison Int''l '!Q10</f>
        <v>122838762.43</v>
      </c>
      <c r="E9" s="384"/>
      <c r="F9" s="385"/>
      <c r="G9" s="384" t="n">
        <f aca="false">+'Edison Int''l '!Q11</f>
        <v>36505630.741028</v>
      </c>
      <c r="H9" s="384" t="n">
        <f aca="false">+'Edison Int''l '!Q8</f>
        <v>53333333</v>
      </c>
      <c r="I9" s="384" t="n">
        <f aca="false">SUM(B9:H9)</f>
        <v>141167289.171028</v>
      </c>
      <c r="J9" s="386"/>
      <c r="K9" s="219"/>
    </row>
    <row r="10" customFormat="false" ht="12.75" hidden="false" customHeight="false" outlineLevel="0" collapsed="false">
      <c r="A10" s="382" t="s">
        <v>194</v>
      </c>
      <c r="B10" s="384" t="n">
        <f aca="false">+'Edison Int''l '!S26-'Edison Int''l '!Q19-'Edison Int''l '!Q17-'Edison Int''l '!Q16+'Edison Int''l '!R25</f>
        <v>13680243</v>
      </c>
      <c r="C10" s="384" t="s">
        <v>192</v>
      </c>
      <c r="D10" s="385"/>
      <c r="E10" s="385"/>
      <c r="F10" s="384" t="n">
        <f aca="false">+'Edison Int''l '!S26-'Edison Int''l '!Q23-'Edison Int''l '!Q22-'Edison Int''l '!Q18</f>
        <v>0</v>
      </c>
      <c r="G10" s="385"/>
      <c r="H10" s="385"/>
      <c r="I10" s="384" t="n">
        <f aca="false">SUM(B10:H10)</f>
        <v>13680243</v>
      </c>
      <c r="J10" s="386"/>
    </row>
    <row r="11" customFormat="false" ht="12.75" hidden="false" customHeight="false" outlineLevel="0" collapsed="false">
      <c r="A11" s="382" t="s">
        <v>130</v>
      </c>
      <c r="B11" s="384" t="n">
        <f aca="false">+'Px - ISO '!J7+'Px - ISO '!J8+'Px - ISO '!J10</f>
        <v>42225741</v>
      </c>
      <c r="C11" s="384"/>
      <c r="D11" s="385"/>
      <c r="E11" s="385"/>
      <c r="F11" s="385"/>
      <c r="G11" s="385"/>
      <c r="H11" s="384" t="n">
        <f aca="false">+'Px - ISO '!J11+'Px - ISO '!J12+'Px - ISO '!J14+'Px - ISO '!J13</f>
        <v>62520242.3</v>
      </c>
      <c r="I11" s="384" t="n">
        <f aca="false">SUM(B11:H11)</f>
        <v>104745983.3</v>
      </c>
      <c r="J11" s="386"/>
      <c r="K11" s="219"/>
    </row>
    <row r="12" customFormat="false" ht="12.75" hidden="false" customHeight="false" outlineLevel="0" collapsed="false">
      <c r="A12" s="382" t="s">
        <v>195</v>
      </c>
      <c r="B12" s="388" t="n">
        <f aca="false">+'Px - ISO '!J23+'Px - ISO '!J24+'Px - ISO '!J25+'Px - ISO '!J26+'Px - ISO '!J27+'Px - ISO '!J29</f>
        <v>8100956.46</v>
      </c>
      <c r="C12" s="388"/>
      <c r="D12" s="389"/>
      <c r="E12" s="389"/>
      <c r="F12" s="389"/>
      <c r="G12" s="389"/>
      <c r="H12" s="388" t="n">
        <f aca="false">+SUM('Px - ISO '!J31:J34)</f>
        <v>9195275.95</v>
      </c>
      <c r="I12" s="388" t="n">
        <f aca="false">SUM(B12:H12)</f>
        <v>17296232.41</v>
      </c>
      <c r="J12" s="386"/>
    </row>
    <row r="13" customFormat="false" ht="12.75" hidden="false" customHeight="false" outlineLevel="0" collapsed="false">
      <c r="A13" s="382" t="s">
        <v>196</v>
      </c>
      <c r="B13" s="384" t="n">
        <f aca="false">SUM(B7:B12)</f>
        <v>153534827.49</v>
      </c>
      <c r="C13" s="384"/>
      <c r="D13" s="384" t="n">
        <f aca="false">SUM(D7:D12)</f>
        <v>549987266.798043</v>
      </c>
      <c r="E13" s="384"/>
      <c r="F13" s="384" t="n">
        <f aca="false">SUM(F7:F12)</f>
        <v>310662</v>
      </c>
      <c r="G13" s="384" t="n">
        <f aca="false">SUM(G7:G12)</f>
        <v>36505630.741028</v>
      </c>
      <c r="H13" s="384" t="n">
        <f aca="false">SUM(H7:H12)</f>
        <v>125048851.25</v>
      </c>
      <c r="I13" s="384"/>
      <c r="J13" s="386"/>
    </row>
    <row r="14" customFormat="false" ht="13.5" hidden="false" customHeight="false" outlineLevel="0" collapsed="false">
      <c r="A14" s="382"/>
      <c r="B14" s="384"/>
      <c r="C14" s="384"/>
      <c r="D14" s="384"/>
      <c r="E14" s="384"/>
      <c r="F14" s="384"/>
      <c r="G14" s="384"/>
      <c r="H14" s="384"/>
      <c r="I14" s="390"/>
      <c r="J14" s="386"/>
    </row>
    <row r="15" customFormat="false" ht="14.25" hidden="false" customHeight="false" outlineLevel="0" collapsed="false">
      <c r="A15" s="382" t="s">
        <v>197</v>
      </c>
      <c r="B15" s="385"/>
      <c r="C15" s="385"/>
      <c r="D15" s="385"/>
      <c r="E15" s="385"/>
      <c r="F15" s="385"/>
      <c r="G15" s="385"/>
      <c r="H15" s="385"/>
      <c r="I15" s="391" t="n">
        <f aca="false">SUM(I7:I12)</f>
        <v>865387238.279071</v>
      </c>
      <c r="J15" s="386"/>
      <c r="K15" s="219"/>
    </row>
    <row r="16" customFormat="false" ht="14.25" hidden="false" customHeight="false" outlineLevel="0" collapsed="false">
      <c r="A16" s="392"/>
      <c r="B16" s="393"/>
      <c r="C16" s="393"/>
      <c r="D16" s="393"/>
      <c r="E16" s="393"/>
      <c r="F16" s="393"/>
      <c r="G16" s="393"/>
      <c r="H16" s="393"/>
      <c r="I16" s="393"/>
      <c r="J16" s="394"/>
    </row>
    <row r="17" customFormat="false" ht="12.75" hidden="false" customHeight="false" outlineLevel="0" collapsed="false">
      <c r="A17" s="0" t="s">
        <v>198</v>
      </c>
      <c r="I17" s="219"/>
      <c r="K17" s="219"/>
    </row>
    <row r="18" customFormat="false" ht="12.75" hidden="false" customHeight="false" outlineLevel="0" collapsed="false">
      <c r="A18" s="0" t="s">
        <v>199</v>
      </c>
      <c r="I18" s="219"/>
    </row>
    <row r="19" customFormat="false" ht="12.75" hidden="false" customHeight="false" outlineLevel="0" collapsed="false">
      <c r="I19" s="219"/>
    </row>
    <row r="20" customFormat="false" ht="12.75" hidden="false" customHeight="false" outlineLevel="0" collapsed="false">
      <c r="I20" s="219"/>
    </row>
    <row r="22" customFormat="false" ht="12.75" hidden="false" customHeight="false" outlineLevel="0" collapsed="false">
      <c r="I22" s="219"/>
    </row>
    <row r="24" customFormat="false" ht="12.75" hidden="false" customHeight="false" outlineLevel="0" collapsed="false">
      <c r="B24" s="219"/>
      <c r="I24" s="219"/>
    </row>
    <row r="29" customFormat="false" ht="12.75" hidden="false" customHeight="false" outlineLevel="0" collapsed="false">
      <c r="H29" s="0" t="s">
        <v>200</v>
      </c>
      <c r="I29" s="395" t="n">
        <f aca="false">+'PG&amp;E Corp.  '!S65+'Edison Int''l '!S31+'Px - ISO '!J16+'Px - ISO '!J35+'PG&amp;E Corp.  '!S66+'PG&amp;E Corp.  '!S68+'Edison Int''l '!R25</f>
        <v>864973975.993082</v>
      </c>
    </row>
    <row r="31" customFormat="false" ht="12.75" hidden="false" customHeight="false" outlineLevel="0" collapsed="false">
      <c r="I31" s="219" t="n">
        <f aca="false">+I15-I29</f>
        <v>413262.285988927</v>
      </c>
      <c r="K31" s="219"/>
    </row>
  </sheetData>
  <mergeCells count="2">
    <mergeCell ref="A1:J1"/>
    <mergeCell ref="A2:J2"/>
  </mergeCells>
  <printOptions headings="false" gridLines="false" gridLinesSet="true" horizontalCentered="false" verticalCentered="false"/>
  <pageMargins left="0.270138888888889" right="0.25" top="0.620138888888889" bottom="0.529861111111111" header="0.270138888888889" footer="0.511811023622047"/>
  <pageSetup paperSize="1" scale="100" fitToWidth="1" fitToHeight="1" pageOrder="downThenOver" orientation="landscape" blackAndWhite="false" draft="false" cellComments="none" horizontalDpi="300" verticalDpi="300" copies="1"/>
  <headerFooter differentFirst="false" differentOddEven="false">
    <oddHeader>&amp;C&amp;"Arial,Bold"&amp;16HIGHLY CONFIDENTIAL</oddHeader>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W416"/>
  <sheetViews>
    <sheetView showFormulas="false" showGridLines="true" showRowColHeaders="true" showZeros="true" rightToLeft="false" tabSelected="false" showOutlineSymbols="true" defaultGridColor="true" view="normal" topLeftCell="A50" colorId="64" zoomScale="75" zoomScaleNormal="75" zoomScalePageLayoutView="100" workbookViewId="0">
      <selection pane="topLeft" activeCell="C74" activeCellId="0" sqref="C74"/>
    </sheetView>
  </sheetViews>
  <sheetFormatPr defaultColWidth="9.0546875" defaultRowHeight="12.75" customHeight="true" zeroHeight="false" outlineLevelRow="0" outlineLevelCol="0"/>
  <cols>
    <col collapsed="false" customWidth="true" hidden="false" outlineLevel="0" max="1" min="1" style="0" width="55.56"/>
    <col collapsed="false" customWidth="true" hidden="false" outlineLevel="0" max="2" min="2" style="0" width="21.28"/>
    <col collapsed="false" customWidth="true" hidden="false" outlineLevel="0" max="3" min="3" style="0" width="28.56"/>
    <col collapsed="false" customWidth="true" hidden="false" outlineLevel="0" max="4" min="4" style="0" width="19.56"/>
    <col collapsed="false" customWidth="true" hidden="false" outlineLevel="0" max="5" min="5" style="0" width="20.56"/>
    <col collapsed="false" customWidth="true" hidden="false" outlineLevel="0" max="6" min="6" style="0" width="19.85"/>
    <col collapsed="false" customWidth="true" hidden="false" outlineLevel="0" max="7" min="7" style="0" width="19.28"/>
    <col collapsed="false" customWidth="true" hidden="true" outlineLevel="0" max="8" min="8" style="0" width="20.41"/>
    <col collapsed="false" customWidth="true" hidden="false" outlineLevel="0" max="9" min="9" style="0" width="18.7"/>
    <col collapsed="false" customWidth="true" hidden="false" outlineLevel="0" max="10" min="10" style="0" width="22.7"/>
    <col collapsed="false" customWidth="true" hidden="false" outlineLevel="0" max="11" min="11" style="0" width="16.99"/>
  </cols>
  <sheetData>
    <row r="1" customFormat="false" ht="20.25" hidden="false" customHeight="false" outlineLevel="0" collapsed="false">
      <c r="A1" s="218" t="s">
        <v>0</v>
      </c>
    </row>
    <row r="2" customFormat="false" ht="18" hidden="false" customHeight="false" outlineLevel="0" collapsed="false">
      <c r="A2" s="7" t="s">
        <v>201</v>
      </c>
      <c r="B2" s="8" t="n">
        <f aca="false">+'PG&amp;E Corp.  '!B2</f>
        <v>36999</v>
      </c>
    </row>
    <row r="3" customFormat="false" ht="12.75" hidden="false" customHeight="false" outlineLevel="0" collapsed="false">
      <c r="A3" s="220"/>
      <c r="B3" s="220"/>
      <c r="C3" s="220"/>
      <c r="D3" s="220"/>
      <c r="E3" s="220"/>
      <c r="F3" s="220"/>
      <c r="G3" s="220"/>
      <c r="H3" s="220"/>
      <c r="I3" s="220"/>
      <c r="J3" s="220"/>
      <c r="K3" s="222"/>
      <c r="L3" s="223"/>
    </row>
    <row r="4" customFormat="false" ht="15" hidden="false" customHeight="true" outlineLevel="0" collapsed="false">
      <c r="A4" s="17"/>
      <c r="B4" s="17"/>
      <c r="C4" s="17" t="s">
        <v>5</v>
      </c>
      <c r="D4" s="17" t="s">
        <v>6</v>
      </c>
      <c r="E4" s="17" t="s">
        <v>7</v>
      </c>
      <c r="F4" s="17" t="s">
        <v>8</v>
      </c>
      <c r="G4" s="17"/>
      <c r="H4" s="17" t="s">
        <v>11</v>
      </c>
      <c r="I4" s="17" t="s">
        <v>13</v>
      </c>
      <c r="J4" s="17" t="s">
        <v>14</v>
      </c>
      <c r="K4" s="17"/>
      <c r="L4" s="223"/>
    </row>
    <row r="5" customFormat="false" ht="15" hidden="false" customHeight="true" outlineLevel="0" collapsed="false">
      <c r="A5" s="21" t="s">
        <v>15</v>
      </c>
      <c r="B5" s="21" t="s">
        <v>16</v>
      </c>
      <c r="C5" s="17" t="s">
        <v>18</v>
      </c>
      <c r="D5" s="17" t="s">
        <v>18</v>
      </c>
      <c r="E5" s="17" t="s">
        <v>19</v>
      </c>
      <c r="F5" s="17" t="s">
        <v>20</v>
      </c>
      <c r="G5" s="17" t="s">
        <v>21</v>
      </c>
      <c r="H5" s="17" t="s">
        <v>22</v>
      </c>
      <c r="I5" s="17" t="s">
        <v>23</v>
      </c>
      <c r="J5" s="17" t="s">
        <v>24</v>
      </c>
      <c r="K5" s="17"/>
      <c r="L5" s="223"/>
    </row>
    <row r="6" customFormat="false" ht="18.75" hidden="false" customHeight="true" outlineLevel="0" collapsed="false">
      <c r="A6" s="396" t="s">
        <v>50</v>
      </c>
      <c r="B6" s="396" t="s">
        <v>32</v>
      </c>
      <c r="C6" s="397" t="n">
        <f aca="false">+'PG&amp;E Corp.  '!D31</f>
        <v>0</v>
      </c>
      <c r="D6" s="397" t="n">
        <f aca="false">+'PG&amp;E Corp.  '!E31</f>
        <v>0</v>
      </c>
      <c r="E6" s="397" t="n">
        <f aca="false">+'PG&amp;E Corp.  '!F31</f>
        <v>0</v>
      </c>
      <c r="F6" s="397" t="n">
        <f aca="false">+'PG&amp;E Corp.  '!G31</f>
        <v>0</v>
      </c>
      <c r="G6" s="397" t="n">
        <f aca="false">+'PG&amp;E Corp.  '!L31</f>
        <v>0</v>
      </c>
      <c r="H6" s="397" t="n">
        <f aca="false">+'PG&amp;E Corp.  '!M31</f>
        <v>0</v>
      </c>
      <c r="I6" s="397" t="n">
        <f aca="false">+'PG&amp;E Corp.  '!Q31</f>
        <v>0</v>
      </c>
      <c r="J6" s="397" t="n">
        <f aca="false">+'PG&amp;E Corp.  '!R31</f>
        <v>0</v>
      </c>
      <c r="K6" s="71"/>
      <c r="L6" s="71"/>
      <c r="M6" s="398"/>
      <c r="N6" s="399"/>
      <c r="O6" s="399"/>
      <c r="P6" s="399"/>
      <c r="Q6" s="399"/>
      <c r="R6" s="399"/>
      <c r="S6" s="399"/>
      <c r="T6" s="399"/>
      <c r="U6" s="399"/>
      <c r="V6" s="399"/>
      <c r="W6" s="399"/>
      <c r="X6" s="399"/>
      <c r="Y6" s="399"/>
      <c r="Z6" s="399"/>
      <c r="AA6" s="399"/>
      <c r="AB6" s="399"/>
      <c r="AC6" s="399"/>
      <c r="AD6" s="399"/>
      <c r="AE6" s="399"/>
      <c r="AF6" s="399"/>
      <c r="AG6" s="399"/>
      <c r="AH6" s="399"/>
      <c r="AI6" s="399"/>
      <c r="AJ6" s="399"/>
      <c r="AK6" s="399"/>
      <c r="AL6" s="399"/>
      <c r="AM6" s="399"/>
      <c r="AN6" s="399"/>
      <c r="AO6" s="399"/>
      <c r="AP6" s="399"/>
      <c r="AQ6" s="399"/>
      <c r="AR6" s="399"/>
      <c r="AS6" s="399"/>
      <c r="AT6" s="399"/>
      <c r="AU6" s="399"/>
      <c r="AV6" s="399"/>
      <c r="AW6" s="399"/>
      <c r="AX6" s="399"/>
      <c r="AY6" s="399"/>
      <c r="AZ6" s="399"/>
      <c r="BA6" s="399"/>
      <c r="BB6" s="399"/>
      <c r="BC6" s="399"/>
      <c r="BD6" s="399"/>
      <c r="BE6" s="399"/>
      <c r="BF6" s="399"/>
      <c r="BG6" s="399"/>
      <c r="BH6" s="399"/>
      <c r="BI6" s="399"/>
      <c r="BJ6" s="399"/>
      <c r="BK6" s="399"/>
      <c r="BL6" s="399"/>
      <c r="BM6" s="399"/>
      <c r="BN6" s="399"/>
      <c r="BO6" s="399"/>
      <c r="BP6" s="399"/>
      <c r="BQ6" s="399"/>
      <c r="BR6" s="399"/>
      <c r="BS6" s="399"/>
      <c r="BT6" s="399"/>
      <c r="BU6" s="399"/>
      <c r="BV6" s="399"/>
      <c r="BW6" s="399"/>
    </row>
    <row r="7" customFormat="false" ht="21.75" hidden="false" customHeight="true" outlineLevel="0" collapsed="false">
      <c r="A7" s="400" t="s">
        <v>25</v>
      </c>
      <c r="B7" s="400" t="s">
        <v>60</v>
      </c>
      <c r="C7" s="401" t="n">
        <f aca="false">+'PG&amp;E Corp.  '!D11+'PG&amp;E Corp.  '!D12</f>
        <v>0</v>
      </c>
      <c r="D7" s="401" t="n">
        <f aca="false">+'PG&amp;E Corp.  '!E11+'PG&amp;E Corp.  '!E12</f>
        <v>0</v>
      </c>
      <c r="E7" s="401" t="n">
        <f aca="false">+'PG&amp;E Corp.  '!F11+'PG&amp;E Corp.  '!F12</f>
        <v>393820041.79</v>
      </c>
      <c r="F7" s="401" t="n">
        <f aca="false">+'PG&amp;E Corp.  '!G11+'PG&amp;E Corp.  '!G12</f>
        <v>0</v>
      </c>
      <c r="G7" s="401" t="n">
        <f aca="false">+'PG&amp;E Corp.  '!L11+'PG&amp;E Corp.  '!L12</f>
        <v>393820041.79</v>
      </c>
      <c r="H7" s="401" t="n">
        <f aca="false">+'PG&amp;E Corp.  '!M11+'PG&amp;E Corp.  '!M12</f>
        <v>0</v>
      </c>
      <c r="I7" s="401" t="n">
        <f aca="false">+'PG&amp;E Corp.  '!Q11+'PG&amp;E Corp.  '!Q12</f>
        <v>393820041.79</v>
      </c>
      <c r="J7" s="401" t="n">
        <f aca="false">+'PG&amp;E Corp.  '!R11+'PG&amp;E Corp.  '!R12</f>
        <v>0</v>
      </c>
      <c r="K7" s="87"/>
      <c r="L7" s="87"/>
      <c r="M7" s="402"/>
    </row>
    <row r="8" customFormat="false" ht="15" hidden="false" customHeight="true" outlineLevel="0" collapsed="false">
      <c r="A8" s="2" t="s">
        <v>59</v>
      </c>
      <c r="B8" s="2" t="s">
        <v>60</v>
      </c>
      <c r="C8" s="403" t="n">
        <f aca="false">+'PG&amp;E Corp.  '!D46</f>
        <v>3806700</v>
      </c>
      <c r="D8" s="403" t="n">
        <f aca="false">+'PG&amp;E Corp.  '!E46</f>
        <v>-3175692</v>
      </c>
      <c r="E8" s="403" t="n">
        <f aca="false">+'PG&amp;E Corp.  '!F46</f>
        <v>-3175692</v>
      </c>
      <c r="F8" s="403" t="n">
        <f aca="false">+'PG&amp;E Corp.  '!G46</f>
        <v>-807032</v>
      </c>
      <c r="G8" s="403" t="n">
        <f aca="false">+'PG&amp;E Corp.  '!L46</f>
        <v>-3350499</v>
      </c>
      <c r="H8" s="403" t="n">
        <f aca="false">+'PG&amp;E Corp.  '!M46</f>
        <v>0</v>
      </c>
      <c r="I8" s="66" t="n">
        <f aca="false">+'PG&amp;E Corp.  '!Q46</f>
        <v>3806700</v>
      </c>
      <c r="J8" s="66" t="n">
        <f aca="false">+'PG&amp;E Corp.  '!R46</f>
        <v>-6526191</v>
      </c>
      <c r="K8" s="71"/>
      <c r="L8" s="71"/>
      <c r="M8" s="398"/>
    </row>
    <row r="9" customFormat="false" ht="15" hidden="false" customHeight="true" outlineLevel="0" collapsed="false">
      <c r="A9" s="88" t="s">
        <v>202</v>
      </c>
      <c r="B9" s="400" t="s">
        <v>60</v>
      </c>
      <c r="C9" s="91" t="n">
        <f aca="false">+'Edison Int''l '!D9+'Edison Int''l '!D10</f>
        <v>0</v>
      </c>
      <c r="D9" s="91" t="n">
        <f aca="false">+'Edison Int''l '!E9+'Edison Int''l '!E10</f>
        <v>0</v>
      </c>
      <c r="E9" s="91" t="n">
        <f aca="false">+'Edison Int''l '!F9+'Edison Int''l '!F10</f>
        <v>122838762.43</v>
      </c>
      <c r="F9" s="91" t="n">
        <f aca="false">+'Edison Int''l '!G9+'Edison Int''l '!G10</f>
        <v>0</v>
      </c>
      <c r="G9" s="91" t="n">
        <f aca="false">+'Edison Int''l '!L9+'Edison Int''l '!L10</f>
        <v>122838762.43</v>
      </c>
      <c r="H9" s="91" t="n">
        <f aca="false">+'Edison Int''l '!M9+'Edison Int''l '!M10</f>
        <v>0</v>
      </c>
      <c r="I9" s="404" t="n">
        <f aca="false">+'Edison Int''l '!Q9+'Edison Int''l '!Q10</f>
        <v>122838762.43</v>
      </c>
      <c r="J9" s="404" t="n">
        <f aca="false">+'Edison Int''l '!R9+'Edison Int''l '!R10</f>
        <v>0</v>
      </c>
      <c r="K9" s="87"/>
      <c r="L9" s="87"/>
      <c r="M9" s="402"/>
    </row>
    <row r="10" customFormat="false" ht="15" hidden="false" customHeight="true" outlineLevel="0" collapsed="false">
      <c r="A10" s="10" t="s">
        <v>203</v>
      </c>
      <c r="B10" s="10"/>
      <c r="C10" s="405"/>
      <c r="D10" s="405"/>
      <c r="E10" s="67"/>
      <c r="F10" s="67"/>
      <c r="G10" s="67"/>
      <c r="H10" s="405"/>
      <c r="I10" s="405" t="n">
        <f aca="false">SUM(I6:I9)</f>
        <v>520465504.22</v>
      </c>
      <c r="J10" s="405" t="n">
        <f aca="false">SUM(J6:J9)</f>
        <v>-6526191</v>
      </c>
      <c r="K10" s="71"/>
      <c r="L10" s="71"/>
      <c r="M10" s="398"/>
    </row>
    <row r="11" customFormat="false" ht="15" hidden="false" customHeight="true" outlineLevel="0" collapsed="false">
      <c r="A11" s="10"/>
      <c r="B11" s="2"/>
      <c r="C11" s="403"/>
      <c r="D11" s="403"/>
      <c r="E11" s="66"/>
      <c r="F11" s="66"/>
      <c r="G11" s="66"/>
      <c r="H11" s="403"/>
      <c r="I11" s="403"/>
      <c r="J11" s="403"/>
      <c r="K11" s="71"/>
      <c r="L11" s="71"/>
      <c r="M11" s="398"/>
    </row>
    <row r="12" customFormat="false" ht="15" hidden="false" customHeight="true" outlineLevel="0" collapsed="false">
      <c r="A12" s="2"/>
      <c r="B12" s="2"/>
      <c r="C12" s="403"/>
      <c r="D12" s="403"/>
      <c r="E12" s="66"/>
      <c r="F12" s="66"/>
      <c r="G12" s="66"/>
      <c r="H12" s="403"/>
      <c r="I12" s="403"/>
      <c r="J12" s="71"/>
      <c r="K12" s="71"/>
      <c r="L12" s="71"/>
      <c r="M12" s="398"/>
    </row>
    <row r="13" customFormat="false" ht="15" hidden="false" customHeight="true" outlineLevel="0" collapsed="false">
      <c r="A13" s="317" t="s">
        <v>25</v>
      </c>
      <c r="B13" s="317" t="s">
        <v>204</v>
      </c>
      <c r="C13" s="406" t="n">
        <f aca="false">+'PG&amp;E Corp.  '!D8</f>
        <v>0</v>
      </c>
      <c r="D13" s="406" t="n">
        <f aca="false">+'PG&amp;E Corp.  '!E8</f>
        <v>-1915874</v>
      </c>
      <c r="E13" s="406" t="n">
        <f aca="false">+'PG&amp;E Corp.  '!F8</f>
        <v>24960484</v>
      </c>
      <c r="F13" s="406" t="n">
        <f aca="false">+'PG&amp;E Corp.  '!G8</f>
        <v>0</v>
      </c>
      <c r="G13" s="406" t="n">
        <f aca="false">+'PG&amp;E Corp.  '!L8</f>
        <v>33611998</v>
      </c>
      <c r="H13" s="406" t="n">
        <f aca="false">+'PG&amp;E Corp.  '!M8</f>
        <v>70169385</v>
      </c>
      <c r="I13" s="406" t="n">
        <f aca="false">+'PG&amp;E Corp.  '!Q8</f>
        <v>31696124</v>
      </c>
      <c r="J13" s="406" t="n">
        <f aca="false">+'PG&amp;E Corp.  '!R8</f>
        <v>0</v>
      </c>
      <c r="K13" s="88"/>
      <c r="L13" s="88"/>
    </row>
    <row r="14" customFormat="false" ht="15" hidden="false" customHeight="true" outlineLevel="0" collapsed="false">
      <c r="A14" s="23" t="s">
        <v>38</v>
      </c>
      <c r="B14" s="23" t="s">
        <v>26</v>
      </c>
      <c r="C14" s="403" t="n">
        <f aca="false">+'PG&amp;E Corp.  '!D17</f>
        <v>0</v>
      </c>
      <c r="D14" s="403" t="n">
        <f aca="false">+'PG&amp;E Corp.  '!E17</f>
        <v>0</v>
      </c>
      <c r="E14" s="403" t="n">
        <f aca="false">+'PG&amp;E Corp.  '!F17</f>
        <v>0</v>
      </c>
      <c r="F14" s="403" t="n">
        <f aca="false">+'PG&amp;E Corp.  '!G17</f>
        <v>0</v>
      </c>
      <c r="G14" s="403" t="n">
        <f aca="false">+'PG&amp;E Corp.  '!L17</f>
        <v>0</v>
      </c>
      <c r="H14" s="403" t="n">
        <f aca="false">+'PG&amp;E Corp.  '!M17</f>
        <v>50460</v>
      </c>
      <c r="I14" s="403" t="n">
        <f aca="false">+'PG&amp;E Corp.  '!Q17</f>
        <v>0</v>
      </c>
      <c r="J14" s="403" t="n">
        <f aca="false">+'PG&amp;E Corp.  '!R17</f>
        <v>0</v>
      </c>
      <c r="K14" s="2"/>
      <c r="L14" s="2"/>
    </row>
    <row r="15" customFormat="false" ht="15" hidden="false" customHeight="true" outlineLevel="0" collapsed="false">
      <c r="A15" s="23" t="s">
        <v>54</v>
      </c>
      <c r="B15" s="23" t="s">
        <v>26</v>
      </c>
      <c r="C15" s="403" t="n">
        <f aca="false">+'PG&amp;E Corp.  '!D35</f>
        <v>3729339</v>
      </c>
      <c r="D15" s="403" t="n">
        <f aca="false">+'PG&amp;E Corp.  '!E35</f>
        <v>0</v>
      </c>
      <c r="E15" s="403" t="n">
        <f aca="false">+'PG&amp;E Corp.  '!F35</f>
        <v>0</v>
      </c>
      <c r="F15" s="403" t="n">
        <f aca="false">+'PG&amp;E Corp.  '!G35</f>
        <v>0</v>
      </c>
      <c r="G15" s="403" t="n">
        <f aca="false">+'PG&amp;E Corp.  '!L35</f>
        <v>0</v>
      </c>
      <c r="H15" s="403" t="n">
        <f aca="false">+'PG&amp;E Corp.  '!M35</f>
        <v>13062536</v>
      </c>
      <c r="I15" s="403" t="n">
        <f aca="false">+'PG&amp;E Corp.  '!Q35</f>
        <v>3729339</v>
      </c>
      <c r="J15" s="403" t="n">
        <f aca="false">+'PG&amp;E Corp.  '!R35</f>
        <v>0</v>
      </c>
      <c r="K15" s="71"/>
      <c r="L15" s="71"/>
      <c r="M15" s="398"/>
    </row>
    <row r="16" customFormat="false" ht="15" hidden="false" customHeight="true" outlineLevel="0" collapsed="false">
      <c r="A16" s="23" t="s">
        <v>54</v>
      </c>
      <c r="B16" s="23" t="s">
        <v>26</v>
      </c>
      <c r="C16" s="403" t="n">
        <f aca="false">+'PG&amp;E Corp.  '!D36</f>
        <v>0</v>
      </c>
      <c r="D16" s="403" t="n">
        <f aca="false">+'PG&amp;E Corp.  '!E36</f>
        <v>-33558883</v>
      </c>
      <c r="E16" s="403" t="n">
        <f aca="false">+'PG&amp;E Corp.  '!F36</f>
        <v>25337655</v>
      </c>
      <c r="F16" s="403" t="n">
        <f aca="false">+'PG&amp;E Corp.  '!G36</f>
        <v>-22595605</v>
      </c>
      <c r="G16" s="403" t="n">
        <f aca="false">+'PG&amp;E Corp.  '!L36</f>
        <v>20798929</v>
      </c>
      <c r="H16" s="403" t="n">
        <f aca="false">+'PG&amp;E Corp.  '!M36</f>
        <v>19833122</v>
      </c>
      <c r="I16" s="403" t="n">
        <f aca="false">+'PG&amp;E Corp.  '!Q36</f>
        <v>0</v>
      </c>
      <c r="J16" s="403" t="n">
        <f aca="false">+'PG&amp;E Corp.  '!R36</f>
        <v>-12759954</v>
      </c>
      <c r="K16" s="71"/>
      <c r="L16" s="71"/>
      <c r="M16" s="398"/>
    </row>
    <row r="17" customFormat="false" ht="16.5" hidden="false" customHeight="true" outlineLevel="0" collapsed="false">
      <c r="A17" s="23" t="s">
        <v>57</v>
      </c>
      <c r="B17" s="23" t="s">
        <v>26</v>
      </c>
      <c r="C17" s="403" t="n">
        <f aca="false">+'PG&amp;E Corp.  '!D41</f>
        <v>0</v>
      </c>
      <c r="D17" s="403" t="n">
        <f aca="false">+'PG&amp;E Corp.  '!E41</f>
        <v>0</v>
      </c>
      <c r="E17" s="403" t="n">
        <f aca="false">+'PG&amp;E Corp.  '!F41</f>
        <v>0</v>
      </c>
      <c r="F17" s="403" t="n">
        <f aca="false">+'PG&amp;E Corp.  '!G41</f>
        <v>0</v>
      </c>
      <c r="G17" s="403" t="n">
        <f aca="false">+'PG&amp;E Corp.  '!L41</f>
        <v>0</v>
      </c>
      <c r="H17" s="403" t="n">
        <f aca="false">+'PG&amp;E Corp.  '!M41</f>
        <v>-2501719</v>
      </c>
      <c r="I17" s="403" t="n">
        <f aca="false">+'PG&amp;E Corp.  '!Q41</f>
        <v>0</v>
      </c>
      <c r="J17" s="403" t="n">
        <f aca="false">+'PG&amp;E Corp.  '!R41</f>
        <v>0</v>
      </c>
      <c r="K17" s="71"/>
      <c r="L17" s="71"/>
      <c r="M17" s="398"/>
    </row>
    <row r="18" customFormat="false" ht="15" hidden="false" customHeight="true" outlineLevel="0" collapsed="false">
      <c r="A18" s="407" t="s">
        <v>74</v>
      </c>
      <c r="B18" s="407" t="s">
        <v>204</v>
      </c>
      <c r="C18" s="405" t="e">
        <f aca="false">+#REF!</f>
        <v>#REF!</v>
      </c>
      <c r="D18" s="405" t="e">
        <f aca="false">+#REF!</f>
        <v>#REF!</v>
      </c>
      <c r="E18" s="405" t="e">
        <f aca="false">+#REF!</f>
        <v>#REF!</v>
      </c>
      <c r="F18" s="405" t="e">
        <f aca="false">+#REF!</f>
        <v>#REF!</v>
      </c>
      <c r="G18" s="405" t="e">
        <f aca="false">+#REF!</f>
        <v>#REF!</v>
      </c>
      <c r="H18" s="405" t="e">
        <f aca="false">+#REF!</f>
        <v>#REF!</v>
      </c>
      <c r="I18" s="408" t="e">
        <f aca="false">+#REF!</f>
        <v>#REF!</v>
      </c>
      <c r="J18" s="408" t="e">
        <f aca="false">+#REF!</f>
        <v>#REF!</v>
      </c>
      <c r="K18" s="71"/>
      <c r="L18" s="71"/>
      <c r="M18" s="398"/>
    </row>
    <row r="19" customFormat="false" ht="15" hidden="false" customHeight="true" outlineLevel="0" collapsed="false">
      <c r="A19" s="10" t="s">
        <v>205</v>
      </c>
      <c r="B19" s="407"/>
      <c r="C19" s="405"/>
      <c r="D19" s="405"/>
      <c r="E19" s="405"/>
      <c r="F19" s="405"/>
      <c r="G19" s="405"/>
      <c r="H19" s="405"/>
      <c r="I19" s="405" t="e">
        <f aca="false">SUM(I13:I18)</f>
        <v>#REF!</v>
      </c>
      <c r="J19" s="405" t="e">
        <f aca="false">SUM(J13:J18)</f>
        <v>#REF!</v>
      </c>
      <c r="K19" s="71"/>
      <c r="L19" s="71"/>
      <c r="M19" s="398"/>
    </row>
    <row r="20" customFormat="false" ht="15" hidden="false" customHeight="true" outlineLevel="0" collapsed="false">
      <c r="A20" s="10"/>
      <c r="B20" s="407"/>
      <c r="C20" s="405"/>
      <c r="D20" s="405"/>
      <c r="E20" s="405"/>
      <c r="F20" s="405"/>
      <c r="G20" s="405"/>
      <c r="H20" s="405"/>
      <c r="I20" s="405"/>
      <c r="J20" s="405"/>
      <c r="K20" s="71"/>
      <c r="L20" s="71"/>
      <c r="M20" s="398"/>
    </row>
    <row r="21" customFormat="false" ht="15" hidden="false" customHeight="true" outlineLevel="0" collapsed="false">
      <c r="A21" s="407"/>
      <c r="B21" s="407"/>
      <c r="C21" s="405"/>
      <c r="D21" s="405"/>
      <c r="E21" s="405"/>
      <c r="F21" s="405"/>
      <c r="G21" s="405"/>
      <c r="H21" s="405"/>
      <c r="I21" s="405"/>
      <c r="J21" s="206"/>
      <c r="K21" s="71"/>
      <c r="L21" s="71"/>
      <c r="M21" s="398"/>
    </row>
    <row r="22" customFormat="false" ht="15" hidden="false" customHeight="true" outlineLevel="0" collapsed="false">
      <c r="A22" s="23" t="s">
        <v>106</v>
      </c>
      <c r="B22" s="23" t="s">
        <v>206</v>
      </c>
      <c r="C22" s="403" t="n">
        <f aca="false">+'Edison Int''l '!D16</f>
        <v>0</v>
      </c>
      <c r="D22" s="403" t="n">
        <f aca="false">+'Edison Int''l '!E16</f>
        <v>0</v>
      </c>
      <c r="E22" s="403" t="n">
        <f aca="false">+'Edison Int''l '!F16</f>
        <v>0</v>
      </c>
      <c r="F22" s="403" t="n">
        <f aca="false">+'Edison Int''l '!G16</f>
        <v>0</v>
      </c>
      <c r="G22" s="403" t="n">
        <f aca="false">+'Edison Int''l '!L16</f>
        <v>0</v>
      </c>
      <c r="H22" s="403" t="n">
        <f aca="false">+'Edison Int''l '!M16</f>
        <v>0</v>
      </c>
      <c r="I22" s="403" t="n">
        <f aca="false">+'Edison Int''l '!Q16</f>
        <v>0</v>
      </c>
      <c r="J22" s="403" t="n">
        <f aca="false">+'Edison Int''l '!R16</f>
        <v>0</v>
      </c>
      <c r="K22" s="71"/>
      <c r="L22" s="71"/>
      <c r="M22" s="398"/>
    </row>
    <row r="23" customFormat="false" ht="15" hidden="false" customHeight="true" outlineLevel="0" collapsed="false">
      <c r="A23" s="23" t="s">
        <v>106</v>
      </c>
      <c r="B23" s="23" t="s">
        <v>207</v>
      </c>
      <c r="C23" s="403" t="n">
        <f aca="false">+'Edison Int''l '!D17</f>
        <v>0</v>
      </c>
      <c r="D23" s="403" t="n">
        <f aca="false">+'Edison Int''l '!E17</f>
        <v>-6968108</v>
      </c>
      <c r="E23" s="403" t="n">
        <f aca="false">+'Edison Int''l '!F17</f>
        <v>0</v>
      </c>
      <c r="F23" s="403" t="n">
        <f aca="false">+'Edison Int''l '!G17</f>
        <v>0</v>
      </c>
      <c r="G23" s="403" t="n">
        <f aca="false">+'Edison Int''l '!L17</f>
        <v>0</v>
      </c>
      <c r="H23" s="403" t="n">
        <f aca="false">+'Edison Int''l '!M17</f>
        <v>-4444817</v>
      </c>
      <c r="I23" s="409" t="n">
        <f aca="false">+'Edison Int''l '!Q17</f>
        <v>0</v>
      </c>
      <c r="J23" s="409" t="n">
        <f aca="false">+'Edison Int''l '!R17</f>
        <v>-6968108</v>
      </c>
      <c r="K23" s="71"/>
      <c r="L23" s="71"/>
      <c r="M23" s="398"/>
    </row>
    <row r="24" customFormat="false" ht="15" hidden="false" customHeight="true" outlineLevel="0" collapsed="false">
      <c r="A24" s="10" t="s">
        <v>208</v>
      </c>
      <c r="B24" s="407"/>
      <c r="C24" s="405"/>
      <c r="D24" s="405"/>
      <c r="E24" s="405"/>
      <c r="F24" s="405"/>
      <c r="G24" s="405"/>
      <c r="H24" s="405"/>
      <c r="I24" s="405" t="n">
        <f aca="false">SUM(I22:I23)</f>
        <v>0</v>
      </c>
      <c r="J24" s="405" t="n">
        <f aca="false">SUM(J22:J23)</f>
        <v>-6968108</v>
      </c>
      <c r="K24" s="206"/>
      <c r="L24" s="206"/>
      <c r="M24" s="410"/>
    </row>
    <row r="25" customFormat="false" ht="15" hidden="false" customHeight="true" outlineLevel="0" collapsed="false">
      <c r="A25" s="10"/>
      <c r="B25" s="407"/>
      <c r="C25" s="405"/>
      <c r="D25" s="405"/>
      <c r="E25" s="405"/>
      <c r="F25" s="405"/>
      <c r="G25" s="405"/>
      <c r="H25" s="405"/>
      <c r="I25" s="405"/>
      <c r="J25" s="405"/>
      <c r="K25" s="206"/>
      <c r="L25" s="206"/>
      <c r="M25" s="410"/>
    </row>
    <row r="26" customFormat="false" ht="15" hidden="false" customHeight="true" outlineLevel="0" collapsed="false">
      <c r="A26" s="23"/>
      <c r="B26" s="23"/>
      <c r="C26" s="403"/>
      <c r="D26" s="403"/>
      <c r="E26" s="403"/>
      <c r="F26" s="403"/>
      <c r="G26" s="403"/>
      <c r="H26" s="403"/>
      <c r="I26" s="403"/>
      <c r="J26" s="71"/>
      <c r="K26" s="71"/>
      <c r="L26" s="71"/>
      <c r="M26" s="398"/>
    </row>
    <row r="27" customFormat="false" ht="15" hidden="false" customHeight="true" outlineLevel="0" collapsed="false">
      <c r="A27" s="23" t="s">
        <v>106</v>
      </c>
      <c r="B27" s="23" t="s">
        <v>44</v>
      </c>
      <c r="C27" s="403" t="e">
        <f aca="false">+#REF!</f>
        <v>#REF!</v>
      </c>
      <c r="D27" s="403" t="e">
        <f aca="false">+#REF!</f>
        <v>#REF!</v>
      </c>
      <c r="E27" s="403" t="e">
        <f aca="false">+#REF!</f>
        <v>#REF!</v>
      </c>
      <c r="F27" s="403" t="e">
        <f aca="false">+#REF!</f>
        <v>#REF!</v>
      </c>
      <c r="G27" s="403" t="e">
        <f aca="false">+#REF!</f>
        <v>#REF!</v>
      </c>
      <c r="H27" s="403" t="e">
        <f aca="false">+#REF!</f>
        <v>#REF!</v>
      </c>
      <c r="I27" s="403" t="e">
        <f aca="false">+#REF!</f>
        <v>#REF!</v>
      </c>
      <c r="J27" s="403" t="e">
        <f aca="false">+#REF!</f>
        <v>#REF!</v>
      </c>
      <c r="K27" s="411"/>
      <c r="L27" s="411"/>
      <c r="M27" s="412"/>
    </row>
    <row r="28" customFormat="false" ht="15" hidden="false" customHeight="true" outlineLevel="0" collapsed="false">
      <c r="A28" s="23" t="s">
        <v>43</v>
      </c>
      <c r="B28" s="23" t="s">
        <v>44</v>
      </c>
      <c r="C28" s="403" t="n">
        <f aca="false">+'PG&amp;E Corp.  '!D23</f>
        <v>0</v>
      </c>
      <c r="D28" s="403" t="n">
        <f aca="false">+'PG&amp;E Corp.  '!E23</f>
        <v>0</v>
      </c>
      <c r="E28" s="403" t="n">
        <f aca="false">+'PG&amp;E Corp.  '!F23</f>
        <v>0</v>
      </c>
      <c r="F28" s="403" t="n">
        <f aca="false">+'PG&amp;E Corp.  '!G23</f>
        <v>0</v>
      </c>
      <c r="G28" s="403" t="n">
        <f aca="false">+'PG&amp;E Corp.  '!L23</f>
        <v>0</v>
      </c>
      <c r="H28" s="403" t="n">
        <f aca="false">+'PG&amp;E Corp.  '!M23</f>
        <v>0</v>
      </c>
      <c r="I28" s="409" t="n">
        <f aca="false">+'PG&amp;E Corp.  '!Q23</f>
        <v>0</v>
      </c>
      <c r="J28" s="409" t="n">
        <f aca="false">+'PG&amp;E Corp.  '!R23</f>
        <v>0</v>
      </c>
      <c r="K28" s="71"/>
      <c r="L28" s="71"/>
      <c r="M28" s="398"/>
    </row>
    <row r="29" customFormat="false" ht="15" hidden="false" customHeight="true" outlineLevel="0" collapsed="false">
      <c r="A29" s="10" t="s">
        <v>209</v>
      </c>
      <c r="B29" s="407"/>
      <c r="C29" s="405"/>
      <c r="D29" s="405"/>
      <c r="E29" s="405"/>
      <c r="F29" s="405"/>
      <c r="G29" s="405"/>
      <c r="H29" s="405"/>
      <c r="I29" s="405" t="e">
        <f aca="false">SUM(I27:I28)</f>
        <v>#REF!</v>
      </c>
      <c r="J29" s="405" t="e">
        <f aca="false">SUM(J27:J28)</f>
        <v>#REF!</v>
      </c>
      <c r="K29" s="71"/>
      <c r="L29" s="71"/>
      <c r="M29" s="398"/>
    </row>
    <row r="30" customFormat="false" ht="15" hidden="false" customHeight="true" outlineLevel="0" collapsed="false">
      <c r="A30" s="10"/>
      <c r="B30" s="23"/>
      <c r="C30" s="403"/>
      <c r="D30" s="403"/>
      <c r="E30" s="403"/>
      <c r="F30" s="403"/>
      <c r="G30" s="403"/>
      <c r="H30" s="403"/>
      <c r="I30" s="403"/>
      <c r="J30" s="403"/>
      <c r="K30" s="71"/>
      <c r="L30" s="71"/>
      <c r="M30" s="398"/>
    </row>
    <row r="31" customFormat="false" ht="15" hidden="false" customHeight="true" outlineLevel="0" collapsed="false">
      <c r="A31" s="23"/>
      <c r="B31" s="23"/>
      <c r="C31" s="403"/>
      <c r="D31" s="403"/>
      <c r="E31" s="403"/>
      <c r="F31" s="403"/>
      <c r="G31" s="403"/>
      <c r="H31" s="403"/>
      <c r="I31" s="403"/>
      <c r="J31" s="71"/>
      <c r="K31" s="71"/>
      <c r="L31" s="71"/>
      <c r="M31" s="398"/>
    </row>
    <row r="32" customFormat="false" ht="15" hidden="false" customHeight="true" outlineLevel="0" collapsed="false">
      <c r="A32" s="23" t="s">
        <v>106</v>
      </c>
      <c r="B32" s="23" t="s">
        <v>210</v>
      </c>
      <c r="C32" s="403" t="e">
        <f aca="false">+#REF!</f>
        <v>#REF!</v>
      </c>
      <c r="D32" s="403" t="e">
        <f aca="false">+#REF!</f>
        <v>#REF!</v>
      </c>
      <c r="E32" s="403" t="e">
        <f aca="false">+#REF!</f>
        <v>#REF!</v>
      </c>
      <c r="F32" s="403" t="e">
        <f aca="false">+#REF!</f>
        <v>#REF!</v>
      </c>
      <c r="G32" s="403" t="e">
        <f aca="false">+#REF!</f>
        <v>#REF!</v>
      </c>
      <c r="H32" s="403" t="e">
        <f aca="false">+#REF!</f>
        <v>#REF!</v>
      </c>
      <c r="I32" s="403" t="e">
        <f aca="false">+#REF!</f>
        <v>#REF!</v>
      </c>
      <c r="J32" s="403" t="e">
        <f aca="false">+#REF!</f>
        <v>#REF!</v>
      </c>
      <c r="K32" s="71"/>
      <c r="L32" s="71"/>
      <c r="M32" s="398"/>
    </row>
    <row r="33" customFormat="false" ht="15" hidden="false" customHeight="true" outlineLevel="0" collapsed="false">
      <c r="A33" s="23" t="s">
        <v>106</v>
      </c>
      <c r="B33" s="23" t="s">
        <v>210</v>
      </c>
      <c r="C33" s="403" t="e">
        <f aca="false">+#REF!</f>
        <v>#REF!</v>
      </c>
      <c r="D33" s="403" t="e">
        <f aca="false">+#REF!</f>
        <v>#REF!</v>
      </c>
      <c r="E33" s="403" t="e">
        <f aca="false">+#REF!</f>
        <v>#REF!</v>
      </c>
      <c r="F33" s="403" t="e">
        <f aca="false">+#REF!</f>
        <v>#REF!</v>
      </c>
      <c r="G33" s="403" t="e">
        <f aca="false">+#REF!</f>
        <v>#REF!</v>
      </c>
      <c r="H33" s="403" t="e">
        <f aca="false">+#REF!</f>
        <v>#REF!</v>
      </c>
      <c r="I33" s="409" t="e">
        <f aca="false">+#REF!</f>
        <v>#REF!</v>
      </c>
      <c r="J33" s="409" t="e">
        <f aca="false">+#REF!</f>
        <v>#REF!</v>
      </c>
      <c r="K33" s="71"/>
      <c r="L33" s="71"/>
      <c r="M33" s="398"/>
    </row>
    <row r="34" customFormat="false" ht="15" hidden="false" customHeight="true" outlineLevel="0" collapsed="false">
      <c r="A34" s="10" t="s">
        <v>211</v>
      </c>
      <c r="B34" s="407"/>
      <c r="C34" s="405"/>
      <c r="D34" s="405"/>
      <c r="E34" s="405"/>
      <c r="F34" s="405"/>
      <c r="G34" s="405"/>
      <c r="H34" s="405"/>
      <c r="I34" s="405" t="e">
        <f aca="false">SUM(I32:I33)</f>
        <v>#REF!</v>
      </c>
      <c r="J34" s="405" t="e">
        <f aca="false">SUM(J32:J33)</f>
        <v>#REF!</v>
      </c>
      <c r="K34" s="71"/>
      <c r="L34" s="71"/>
      <c r="M34" s="398"/>
    </row>
    <row r="35" customFormat="false" ht="15" hidden="false" customHeight="true" outlineLevel="0" collapsed="false">
      <c r="A35" s="10"/>
      <c r="B35" s="407"/>
      <c r="C35" s="405"/>
      <c r="D35" s="405"/>
      <c r="E35" s="405"/>
      <c r="F35" s="405"/>
      <c r="G35" s="405"/>
      <c r="H35" s="405"/>
      <c r="I35" s="405"/>
      <c r="J35" s="405"/>
      <c r="K35" s="71"/>
      <c r="L35" s="71"/>
      <c r="M35" s="398"/>
    </row>
    <row r="36" customFormat="false" ht="15" hidden="false" customHeight="true" outlineLevel="0" collapsed="false">
      <c r="A36" s="23"/>
      <c r="B36" s="23"/>
      <c r="C36" s="403"/>
      <c r="D36" s="403"/>
      <c r="E36" s="403"/>
      <c r="F36" s="403"/>
      <c r="G36" s="403"/>
      <c r="H36" s="403"/>
      <c r="I36" s="403"/>
      <c r="J36" s="71"/>
      <c r="K36" s="71"/>
      <c r="L36" s="71"/>
      <c r="M36" s="398"/>
    </row>
    <row r="37" customFormat="false" ht="15" hidden="false" customHeight="true" outlineLevel="0" collapsed="false">
      <c r="A37" s="23" t="s">
        <v>112</v>
      </c>
      <c r="B37" s="23" t="s">
        <v>28</v>
      </c>
      <c r="C37" s="403" t="n">
        <f aca="false">+'Edison Int''l '!D18</f>
        <v>0</v>
      </c>
      <c r="D37" s="403" t="n">
        <f aca="false">+'Edison Int''l '!E18</f>
        <v>0</v>
      </c>
      <c r="E37" s="403" t="n">
        <f aca="false">+'Edison Int''l '!F18</f>
        <v>0</v>
      </c>
      <c r="F37" s="403" t="n">
        <f aca="false">+'Edison Int''l '!G18</f>
        <v>-32607</v>
      </c>
      <c r="G37" s="403" t="n">
        <f aca="false">+'Edison Int''l '!L18</f>
        <v>-32607</v>
      </c>
      <c r="H37" s="403" t="n">
        <f aca="false">+'Edison Int''l '!M18</f>
        <v>11891006</v>
      </c>
      <c r="I37" s="403" t="n">
        <f aca="false">+'Edison Int''l '!Q18</f>
        <v>0</v>
      </c>
      <c r="J37" s="403" t="n">
        <f aca="false">+'Edison Int''l '!R18</f>
        <v>-32607</v>
      </c>
      <c r="K37" s="71"/>
      <c r="L37" s="71"/>
      <c r="M37" s="398"/>
    </row>
    <row r="38" customFormat="false" ht="21" hidden="false" customHeight="true" outlineLevel="0" collapsed="false">
      <c r="A38" s="413" t="s">
        <v>212</v>
      </c>
      <c r="B38" s="413" t="s">
        <v>28</v>
      </c>
      <c r="C38" s="414" t="n">
        <f aca="false">+'Edison Int''l '!D22</f>
        <v>16263907</v>
      </c>
      <c r="D38" s="414" t="n">
        <f aca="false">+'Edison Int''l '!E22</f>
        <v>0</v>
      </c>
      <c r="E38" s="414" t="n">
        <f aca="false">+'Edison Int''l '!F22</f>
        <v>0</v>
      </c>
      <c r="F38" s="414" t="n">
        <f aca="false">+'Edison Int''l '!G22</f>
        <v>0</v>
      </c>
      <c r="G38" s="414" t="n">
        <f aca="false">+'Edison Int''l '!L22</f>
        <v>0</v>
      </c>
      <c r="H38" s="414" t="n">
        <f aca="false">+'Edison Int''l '!M22</f>
        <v>0</v>
      </c>
      <c r="I38" s="414" t="n">
        <f aca="false">+'Edison Int''l '!Q22</f>
        <v>16263907</v>
      </c>
      <c r="J38" s="414" t="n">
        <f aca="false">+'Edison Int''l '!R22</f>
        <v>0</v>
      </c>
      <c r="K38" s="71"/>
      <c r="L38" s="71"/>
      <c r="M38" s="398"/>
    </row>
    <row r="39" customFormat="false" ht="21" hidden="false" customHeight="true" outlineLevel="0" collapsed="false">
      <c r="A39" s="317" t="s">
        <v>25</v>
      </c>
      <c r="B39" s="415" t="s">
        <v>28</v>
      </c>
      <c r="C39" s="406" t="n">
        <f aca="false">+'PG&amp;E Corp.  '!D9</f>
        <v>65471620</v>
      </c>
      <c r="D39" s="406" t="n">
        <f aca="false">+'PG&amp;E Corp.  '!E9</f>
        <v>-83125247</v>
      </c>
      <c r="E39" s="406" t="n">
        <f aca="false">+'PG&amp;E Corp.  '!F9</f>
        <v>13825891</v>
      </c>
      <c r="F39" s="406" t="n">
        <f aca="false">+'PG&amp;E Corp.  '!G9</f>
        <v>-2070793.63</v>
      </c>
      <c r="G39" s="406" t="n">
        <f aca="false">+'PG&amp;E Corp.  '!L9</f>
        <v>17578097.37</v>
      </c>
      <c r="H39" s="406" t="n">
        <f aca="false">+'PG&amp;E Corp.  '!M9</f>
        <v>-21241850</v>
      </c>
      <c r="I39" s="406" t="n">
        <f aca="false">+'PG&amp;E Corp.  '!Q9</f>
        <v>65471620</v>
      </c>
      <c r="J39" s="406" t="n">
        <f aca="false">+'PG&amp;E Corp.  '!R9</f>
        <v>-65547149.63</v>
      </c>
      <c r="K39" s="87"/>
      <c r="L39" s="87"/>
      <c r="M39" s="402"/>
    </row>
    <row r="40" customFormat="false" ht="15" hidden="false" customHeight="true" outlineLevel="0" collapsed="false">
      <c r="A40" s="23" t="s">
        <v>38</v>
      </c>
      <c r="B40" s="23" t="s">
        <v>28</v>
      </c>
      <c r="C40" s="403" t="n">
        <f aca="false">+'PG&amp;E Corp.  '!D18</f>
        <v>0</v>
      </c>
      <c r="D40" s="403" t="n">
        <f aca="false">+'PG&amp;E Corp.  '!E18</f>
        <v>0</v>
      </c>
      <c r="E40" s="403" t="n">
        <f aca="false">+'PG&amp;E Corp.  '!F18</f>
        <v>0</v>
      </c>
      <c r="F40" s="403" t="n">
        <f aca="false">+'PG&amp;E Corp.  '!G18</f>
        <v>64142.5</v>
      </c>
      <c r="G40" s="403" t="n">
        <f aca="false">+'PG&amp;E Corp.  '!L18</f>
        <v>64142.5</v>
      </c>
      <c r="H40" s="403" t="n">
        <f aca="false">+'PG&amp;E Corp.  '!M18</f>
        <v>290238</v>
      </c>
      <c r="I40" s="403" t="n">
        <f aca="false">+'PG&amp;E Corp.  '!Q18</f>
        <v>64142.5</v>
      </c>
      <c r="J40" s="403" t="n">
        <f aca="false">+'PG&amp;E Corp.  '!R18</f>
        <v>0</v>
      </c>
      <c r="K40" s="71"/>
      <c r="L40" s="71"/>
      <c r="M40" s="398"/>
    </row>
    <row r="41" customFormat="false" ht="15" hidden="false" customHeight="true" outlineLevel="0" collapsed="false">
      <c r="A41" s="23" t="s">
        <v>43</v>
      </c>
      <c r="B41" s="23" t="s">
        <v>28</v>
      </c>
      <c r="C41" s="403" t="n">
        <f aca="false">+'PG&amp;E Corp.  '!D25</f>
        <v>-3481633</v>
      </c>
      <c r="D41" s="403" t="n">
        <f aca="false">+'PG&amp;E Corp.  '!E25</f>
        <v>0</v>
      </c>
      <c r="E41" s="403" t="n">
        <f aca="false">+'PG&amp;E Corp.  '!F25</f>
        <v>0</v>
      </c>
      <c r="F41" s="403" t="n">
        <f aca="false">+'PG&amp;E Corp.  '!G25</f>
        <v>0</v>
      </c>
      <c r="G41" s="403" t="n">
        <f aca="false">+'PG&amp;E Corp.  '!L25</f>
        <v>0</v>
      </c>
      <c r="H41" s="403" t="n">
        <f aca="false">+'PG&amp;E Corp.  '!M25</f>
        <v>0</v>
      </c>
      <c r="I41" s="403" t="n">
        <f aca="false">+'PG&amp;E Corp.  '!Q25</f>
        <v>0</v>
      </c>
      <c r="J41" s="403" t="n">
        <f aca="false">+'PG&amp;E Corp.  '!R25</f>
        <v>-3481633</v>
      </c>
      <c r="K41" s="71"/>
      <c r="L41" s="71"/>
      <c r="M41" s="398"/>
    </row>
    <row r="42" customFormat="false" ht="15" hidden="false" customHeight="true" outlineLevel="0" collapsed="false">
      <c r="A42" s="23" t="s">
        <v>43</v>
      </c>
      <c r="B42" s="23" t="s">
        <v>28</v>
      </c>
      <c r="C42" s="403" t="n">
        <f aca="false">+'PG&amp;E Corp.  '!D26</f>
        <v>0</v>
      </c>
      <c r="D42" s="403" t="n">
        <f aca="false">+'PG&amp;E Corp.  '!E26</f>
        <v>-1464687</v>
      </c>
      <c r="E42" s="403" t="n">
        <f aca="false">+'PG&amp;E Corp.  '!F26</f>
        <v>0</v>
      </c>
      <c r="F42" s="403" t="n">
        <f aca="false">+'PG&amp;E Corp.  '!G26</f>
        <v>0</v>
      </c>
      <c r="G42" s="403" t="n">
        <f aca="false">+'PG&amp;E Corp.  '!L26</f>
        <v>804138</v>
      </c>
      <c r="H42" s="403" t="n">
        <f aca="false">+'PG&amp;E Corp.  '!M26</f>
        <v>758150</v>
      </c>
      <c r="I42" s="403" t="n">
        <f aca="false">+'PG&amp;E Corp.  '!Q26</f>
        <v>0</v>
      </c>
      <c r="J42" s="403" t="n">
        <f aca="false">+'PG&amp;E Corp.  '!R26</f>
        <v>-660549</v>
      </c>
      <c r="K42" s="71"/>
      <c r="L42" s="71"/>
      <c r="M42" s="398"/>
    </row>
    <row r="43" customFormat="false" ht="15" hidden="false" customHeight="true" outlineLevel="0" collapsed="false">
      <c r="A43" s="23" t="s">
        <v>54</v>
      </c>
      <c r="B43" s="23" t="s">
        <v>28</v>
      </c>
      <c r="C43" s="403" t="n">
        <f aca="false">+'PG&amp;E Corp.  '!D38</f>
        <v>0</v>
      </c>
      <c r="D43" s="403" t="n">
        <f aca="false">+'PG&amp;E Corp.  '!E38</f>
        <v>-139189</v>
      </c>
      <c r="E43" s="403" t="n">
        <f aca="false">+'PG&amp;E Corp.  '!F38</f>
        <v>2664137.72</v>
      </c>
      <c r="F43" s="403" t="n">
        <f aca="false">+'PG&amp;E Corp.  '!G38</f>
        <v>-3441719.2</v>
      </c>
      <c r="G43" s="403" t="n">
        <f aca="false">+'PG&amp;E Corp.  '!L38</f>
        <v>944418.52</v>
      </c>
      <c r="H43" s="403" t="n">
        <f aca="false">+'PG&amp;E Corp.  '!M38</f>
        <v>-3205556</v>
      </c>
      <c r="I43" s="403" t="n">
        <f aca="false">+'PG&amp;E Corp.  '!Q38</f>
        <v>805229.52</v>
      </c>
      <c r="J43" s="403" t="n">
        <f aca="false">+'PG&amp;E Corp.  '!R38</f>
        <v>0</v>
      </c>
      <c r="K43" s="71"/>
      <c r="L43" s="71"/>
      <c r="M43" s="398"/>
    </row>
    <row r="44" customFormat="false" ht="15" hidden="false" customHeight="true" outlineLevel="0" collapsed="false">
      <c r="A44" s="23" t="s">
        <v>57</v>
      </c>
      <c r="B44" s="23" t="s">
        <v>28</v>
      </c>
      <c r="C44" s="403" t="n">
        <f aca="false">+'PG&amp;E Corp.  '!D43</f>
        <v>238774116</v>
      </c>
      <c r="D44" s="403" t="n">
        <f aca="false">+'PG&amp;E Corp.  '!E43</f>
        <v>0</v>
      </c>
      <c r="E44" s="403" t="n">
        <f aca="false">+'PG&amp;E Corp.  '!F43</f>
        <v>0</v>
      </c>
      <c r="F44" s="403" t="n">
        <f aca="false">+'PG&amp;E Corp.  '!G43</f>
        <v>0</v>
      </c>
      <c r="G44" s="403" t="n">
        <f aca="false">+'PG&amp;E Corp.  '!L43</f>
        <v>0</v>
      </c>
      <c r="H44" s="403" t="n">
        <f aca="false">+'PG&amp;E Corp.  '!M43</f>
        <v>-22486468</v>
      </c>
      <c r="I44" s="403" t="n">
        <f aca="false">+'PG&amp;E Corp.  '!Q43</f>
        <v>238774116</v>
      </c>
      <c r="J44" s="403" t="n">
        <f aca="false">+'PG&amp;E Corp.  '!R43</f>
        <v>0</v>
      </c>
      <c r="K44" s="71"/>
      <c r="L44" s="71"/>
      <c r="M44" s="398"/>
    </row>
    <row r="45" customFormat="false" ht="15" hidden="false" customHeight="true" outlineLevel="0" collapsed="false">
      <c r="A45" s="23" t="s">
        <v>57</v>
      </c>
      <c r="B45" s="23" t="s">
        <v>28</v>
      </c>
      <c r="C45" s="403" t="n">
        <f aca="false">+'PG&amp;E Corp.  '!D44</f>
        <v>0</v>
      </c>
      <c r="D45" s="403" t="n">
        <f aca="false">+'PG&amp;E Corp.  '!E44</f>
        <v>-8348883</v>
      </c>
      <c r="E45" s="403" t="n">
        <f aca="false">+'PG&amp;E Corp.  '!F44</f>
        <v>30737131.58</v>
      </c>
      <c r="F45" s="403" t="n">
        <f aca="false">+'PG&amp;E Corp.  '!G44</f>
        <v>-50647866</v>
      </c>
      <c r="G45" s="403" t="n">
        <f aca="false">+'PG&amp;E Corp.  '!L44</f>
        <v>-30593474.42</v>
      </c>
      <c r="H45" s="403" t="n">
        <f aca="false">+'PG&amp;E Corp.  '!M44</f>
        <v>-14187360</v>
      </c>
      <c r="I45" s="403" t="n">
        <f aca="false">+'PG&amp;E Corp.  '!Q44</f>
        <v>0</v>
      </c>
      <c r="J45" s="403" t="n">
        <f aca="false">+'PG&amp;E Corp.  '!R44</f>
        <v>-38942357.42</v>
      </c>
      <c r="K45" s="71"/>
      <c r="L45" s="71"/>
      <c r="M45" s="398"/>
    </row>
    <row r="46" customFormat="false" ht="17.25" hidden="false" customHeight="true" outlineLevel="0" collapsed="false">
      <c r="A46" s="407" t="s">
        <v>74</v>
      </c>
      <c r="B46" s="23" t="s">
        <v>28</v>
      </c>
      <c r="C46" s="403" t="n">
        <f aca="false">+'PG&amp;E Corp.  '!D56</f>
        <v>0</v>
      </c>
      <c r="D46" s="403" t="n">
        <f aca="false">+'PG&amp;E Corp.  '!E56</f>
        <v>151273751</v>
      </c>
      <c r="E46" s="403" t="n">
        <f aca="false">+'PG&amp;E Corp.  '!F56</f>
        <v>0</v>
      </c>
      <c r="F46" s="403" t="n">
        <f aca="false">+'PG&amp;E Corp.  '!G56</f>
        <v>0</v>
      </c>
      <c r="G46" s="403" t="n">
        <f aca="false">+'PG&amp;E Corp.  '!L56</f>
        <v>0</v>
      </c>
      <c r="H46" s="403" t="n">
        <f aca="false">+'PG&amp;E Corp.  '!M56</f>
        <v>-18574001</v>
      </c>
      <c r="I46" s="66" t="n">
        <f aca="false">+'PG&amp;E Corp.  '!Q56</f>
        <v>151273751</v>
      </c>
      <c r="J46" s="66" t="n">
        <f aca="false">+'PG&amp;E Corp.  '!R56</f>
        <v>0</v>
      </c>
      <c r="K46" s="71"/>
      <c r="L46" s="71"/>
      <c r="M46" s="398"/>
    </row>
    <row r="47" customFormat="false" ht="17.25" hidden="false" customHeight="true" outlineLevel="0" collapsed="false">
      <c r="A47" s="416" t="s">
        <v>52</v>
      </c>
      <c r="B47" s="23" t="s">
        <v>28</v>
      </c>
      <c r="C47" s="403" t="n">
        <f aca="false">+'PG&amp;E Corp.  '!D32</f>
        <v>0</v>
      </c>
      <c r="D47" s="403" t="n">
        <f aca="false">+'PG&amp;E Corp.  '!E32</f>
        <v>0</v>
      </c>
      <c r="E47" s="403" t="n">
        <f aca="false">+'PG&amp;E Corp.  '!F32</f>
        <v>0</v>
      </c>
      <c r="F47" s="403" t="n">
        <f aca="false">+'PG&amp;E Corp.  '!G32</f>
        <v>0</v>
      </c>
      <c r="G47" s="403" t="n">
        <f aca="false">+'PG&amp;E Corp.  '!L32</f>
        <v>0</v>
      </c>
      <c r="H47" s="403" t="n">
        <f aca="false">+'PG&amp;E Corp.  '!M32</f>
        <v>997337</v>
      </c>
      <c r="I47" s="409" t="n">
        <f aca="false">+'PG&amp;E Corp.  '!Q32</f>
        <v>0</v>
      </c>
      <c r="J47" s="409" t="n">
        <f aca="false">+'PG&amp;E Corp.  '!R32</f>
        <v>0</v>
      </c>
      <c r="K47" s="71"/>
      <c r="L47" s="71"/>
      <c r="M47" s="398"/>
    </row>
    <row r="48" customFormat="false" ht="15" hidden="false" customHeight="true" outlineLevel="0" collapsed="false">
      <c r="A48" s="10" t="s">
        <v>213</v>
      </c>
      <c r="B48" s="407"/>
      <c r="C48" s="405"/>
      <c r="D48" s="405"/>
      <c r="E48" s="405"/>
      <c r="F48" s="405"/>
      <c r="G48" s="405"/>
      <c r="H48" s="405"/>
      <c r="I48" s="405" t="n">
        <f aca="false">SUM(I37:I47)</f>
        <v>472652766.02</v>
      </c>
      <c r="J48" s="405" t="n">
        <f aca="false">SUM(J37:J47)</f>
        <v>-108664296.05</v>
      </c>
      <c r="K48" s="71"/>
      <c r="L48" s="71"/>
      <c r="M48" s="398"/>
    </row>
    <row r="49" customFormat="false" ht="15" hidden="false" customHeight="true" outlineLevel="0" collapsed="false">
      <c r="A49" s="10"/>
      <c r="B49" s="407"/>
      <c r="C49" s="405"/>
      <c r="D49" s="405"/>
      <c r="E49" s="405"/>
      <c r="F49" s="405"/>
      <c r="G49" s="405"/>
      <c r="H49" s="405"/>
      <c r="I49" s="405"/>
      <c r="J49" s="405"/>
      <c r="K49" s="71"/>
      <c r="L49" s="71"/>
      <c r="M49" s="398"/>
    </row>
    <row r="50" customFormat="false" ht="15" hidden="false" customHeight="true" outlineLevel="0" collapsed="false">
      <c r="A50" s="23"/>
      <c r="B50" s="23"/>
      <c r="C50" s="403"/>
      <c r="D50" s="403"/>
      <c r="E50" s="403"/>
      <c r="F50" s="403"/>
      <c r="G50" s="403"/>
      <c r="H50" s="403"/>
      <c r="I50" s="403"/>
      <c r="J50" s="417"/>
      <c r="K50" s="71"/>
      <c r="L50" s="71"/>
      <c r="M50" s="398"/>
    </row>
    <row r="51" customFormat="false" ht="15" hidden="false" customHeight="true" outlineLevel="0" collapsed="false">
      <c r="A51" s="71" t="s">
        <v>135</v>
      </c>
      <c r="B51" s="23" t="s">
        <v>29</v>
      </c>
      <c r="C51" s="418" t="s">
        <v>214</v>
      </c>
      <c r="D51" s="419"/>
      <c r="E51" s="326" t="n">
        <f aca="false">77653215-27346350-659005</f>
        <v>49647860</v>
      </c>
      <c r="F51" s="327"/>
      <c r="G51" s="2"/>
      <c r="H51" s="2"/>
      <c r="I51" s="71" t="n">
        <f aca="false">+E51</f>
        <v>49647860</v>
      </c>
      <c r="J51" s="419"/>
      <c r="K51" s="71"/>
      <c r="L51" s="71"/>
      <c r="M51" s="398"/>
    </row>
    <row r="52" customFormat="false" ht="15" hidden="false" customHeight="true" outlineLevel="0" collapsed="false">
      <c r="A52" s="71" t="s">
        <v>135</v>
      </c>
      <c r="B52" s="23" t="s">
        <v>29</v>
      </c>
      <c r="C52" s="418" t="s">
        <v>215</v>
      </c>
      <c r="D52" s="419"/>
      <c r="E52" s="326"/>
      <c r="F52" s="327" t="n">
        <f aca="false">-42747380+28936761-599752+21</f>
        <v>-14410350</v>
      </c>
      <c r="G52" s="2"/>
      <c r="H52" s="2"/>
      <c r="I52" s="71"/>
      <c r="J52" s="326" t="n">
        <f aca="false">+F52</f>
        <v>-14410350</v>
      </c>
      <c r="K52" s="71"/>
      <c r="L52" s="71"/>
      <c r="M52" s="398"/>
    </row>
    <row r="53" customFormat="false" ht="15" hidden="false" customHeight="true" outlineLevel="0" collapsed="false">
      <c r="A53" s="71" t="s">
        <v>135</v>
      </c>
      <c r="B53" s="23" t="s">
        <v>29</v>
      </c>
      <c r="C53" s="420" t="s">
        <v>216</v>
      </c>
      <c r="D53" s="419"/>
      <c r="E53" s="326"/>
      <c r="F53" s="327" t="n">
        <f aca="false">-7816951+1884397-137662</f>
        <v>-6070216</v>
      </c>
      <c r="G53" s="2"/>
      <c r="H53" s="2"/>
      <c r="I53" s="71"/>
      <c r="J53" s="326" t="n">
        <f aca="false">+F53</f>
        <v>-6070216</v>
      </c>
      <c r="K53" s="71"/>
      <c r="L53" s="71"/>
      <c r="M53" s="398"/>
    </row>
    <row r="54" customFormat="false" ht="15" hidden="false" customHeight="true" outlineLevel="0" collapsed="false">
      <c r="A54" s="2" t="s">
        <v>149</v>
      </c>
      <c r="B54" s="23" t="s">
        <v>29</v>
      </c>
      <c r="C54" s="421" t="s">
        <v>217</v>
      </c>
      <c r="D54" s="71"/>
      <c r="E54" s="327"/>
      <c r="F54" s="327" t="n">
        <f aca="false">-1967079+35761</f>
        <v>-1931318</v>
      </c>
      <c r="G54" s="2"/>
      <c r="H54" s="2"/>
      <c r="I54" s="71"/>
      <c r="J54" s="71" t="n">
        <f aca="false">+F54</f>
        <v>-1931318</v>
      </c>
      <c r="K54" s="71"/>
      <c r="L54" s="71"/>
      <c r="M54" s="398"/>
    </row>
    <row r="55" customFormat="false" ht="15" hidden="false" customHeight="true" outlineLevel="0" collapsed="false">
      <c r="A55" s="2" t="s">
        <v>149</v>
      </c>
      <c r="B55" s="23" t="s">
        <v>29</v>
      </c>
      <c r="C55" s="422" t="s">
        <v>218</v>
      </c>
      <c r="D55" s="71"/>
      <c r="E55" s="327"/>
      <c r="F55" s="327" t="n">
        <f aca="false">-874535+19401</f>
        <v>-855134</v>
      </c>
      <c r="G55" s="2"/>
      <c r="H55" s="2"/>
      <c r="I55" s="71"/>
      <c r="J55" s="71" t="n">
        <f aca="false">+F55</f>
        <v>-855134</v>
      </c>
      <c r="K55" s="71"/>
      <c r="L55" s="71"/>
      <c r="M55" s="398"/>
    </row>
    <row r="56" customFormat="false" ht="15" hidden="false" customHeight="true" outlineLevel="0" collapsed="false">
      <c r="A56" s="2" t="s">
        <v>149</v>
      </c>
      <c r="B56" s="23" t="s">
        <v>29</v>
      </c>
      <c r="C56" s="422" t="s">
        <v>219</v>
      </c>
      <c r="D56" s="71"/>
      <c r="E56" s="327" t="n">
        <f aca="false">27467988-14941737</f>
        <v>12526251</v>
      </c>
      <c r="F56" s="327"/>
      <c r="G56" s="2"/>
      <c r="H56" s="2"/>
      <c r="I56" s="71" t="n">
        <f aca="false">+E56</f>
        <v>12526251</v>
      </c>
      <c r="J56" s="71"/>
      <c r="K56" s="71"/>
      <c r="L56" s="71"/>
      <c r="M56" s="398"/>
    </row>
    <row r="57" customFormat="false" ht="15" hidden="false" customHeight="true" outlineLevel="0" collapsed="false">
      <c r="A57" s="2" t="s">
        <v>149</v>
      </c>
      <c r="B57" s="23" t="s">
        <v>29</v>
      </c>
      <c r="C57" s="422" t="s">
        <v>220</v>
      </c>
      <c r="D57" s="71"/>
      <c r="E57" s="327"/>
      <c r="F57" s="327" t="n">
        <f aca="false">-32647600</f>
        <v>-32647600</v>
      </c>
      <c r="G57" s="2"/>
      <c r="H57" s="2"/>
      <c r="I57" s="71"/>
      <c r="J57" s="71" t="n">
        <f aca="false">F57</f>
        <v>-32647600</v>
      </c>
      <c r="K57" s="71"/>
      <c r="L57" s="71"/>
      <c r="M57" s="398"/>
    </row>
    <row r="58" customFormat="false" ht="15" hidden="false" customHeight="true" outlineLevel="0" collapsed="false">
      <c r="A58" s="2" t="s">
        <v>149</v>
      </c>
      <c r="B58" s="23" t="s">
        <v>29</v>
      </c>
      <c r="C58" s="422" t="s">
        <v>221</v>
      </c>
      <c r="D58" s="71"/>
      <c r="E58" s="327"/>
      <c r="F58" s="327" t="n">
        <f aca="false">-26739+1573</f>
        <v>-25166</v>
      </c>
      <c r="G58" s="2"/>
      <c r="H58" s="2"/>
      <c r="I58" s="71"/>
      <c r="J58" s="71" t="n">
        <f aca="false">+F58</f>
        <v>-25166</v>
      </c>
      <c r="K58" s="71"/>
      <c r="L58" s="71"/>
      <c r="M58" s="398"/>
    </row>
    <row r="59" customFormat="false" ht="15" hidden="false" customHeight="true" outlineLevel="0" collapsed="false">
      <c r="A59" s="2" t="s">
        <v>149</v>
      </c>
      <c r="B59" s="23" t="s">
        <v>29</v>
      </c>
      <c r="C59" s="422" t="s">
        <v>222</v>
      </c>
      <c r="D59" s="71"/>
      <c r="E59" s="327"/>
      <c r="F59" s="327" t="n">
        <f aca="false">-29231764+13902201</f>
        <v>-15329563</v>
      </c>
      <c r="G59" s="2"/>
      <c r="H59" s="2"/>
      <c r="I59" s="71"/>
      <c r="J59" s="71" t="n">
        <f aca="false">+F59</f>
        <v>-15329563</v>
      </c>
      <c r="K59" s="71"/>
      <c r="L59" s="71"/>
      <c r="M59" s="398"/>
    </row>
    <row r="60" customFormat="false" ht="15" hidden="false" customHeight="true" outlineLevel="0" collapsed="false">
      <c r="A60" s="2" t="s">
        <v>149</v>
      </c>
      <c r="B60" s="23" t="s">
        <v>29</v>
      </c>
      <c r="C60" s="423" t="s">
        <v>223</v>
      </c>
      <c r="D60" s="71" t="n">
        <v>-48000000</v>
      </c>
      <c r="E60" s="327"/>
      <c r="F60" s="326"/>
      <c r="G60" s="2"/>
      <c r="H60" s="2"/>
      <c r="I60" s="71"/>
      <c r="J60" s="71" t="n">
        <f aca="false">+D60</f>
        <v>-48000000</v>
      </c>
      <c r="K60" s="71"/>
      <c r="L60" s="71"/>
      <c r="M60" s="398"/>
    </row>
    <row r="61" customFormat="false" ht="15" hidden="false" customHeight="true" outlineLevel="0" collapsed="false">
      <c r="A61" s="424" t="s">
        <v>212</v>
      </c>
      <c r="B61" s="23" t="s">
        <v>29</v>
      </c>
      <c r="C61" s="425" t="n">
        <f aca="false">+'Edison Int''l '!D23</f>
        <v>0</v>
      </c>
      <c r="D61" s="425" t="n">
        <f aca="false">+'Edison Int''l '!E23</f>
        <v>6068506</v>
      </c>
      <c r="E61" s="425" t="n">
        <f aca="false">+'Edison Int''l '!F23</f>
        <v>0</v>
      </c>
      <c r="F61" s="425" t="n">
        <f aca="false">+'Edison Int''l '!G23</f>
        <v>0</v>
      </c>
      <c r="G61" s="425" t="n">
        <f aca="false">+'Edison Int''l '!L23</f>
        <v>-1651455</v>
      </c>
      <c r="H61" s="425" t="n">
        <f aca="false">+'Edison Int''l '!M23</f>
        <v>-11111175</v>
      </c>
      <c r="I61" s="425" t="n">
        <f aca="false">+'Edison Int''l '!Q23</f>
        <v>4417051</v>
      </c>
      <c r="J61" s="425" t="n">
        <f aca="false">+'Edison Int''l '!R23</f>
        <v>0</v>
      </c>
      <c r="K61" s="71"/>
      <c r="L61" s="71"/>
      <c r="M61" s="398"/>
    </row>
    <row r="62" customFormat="false" ht="15" hidden="false" customHeight="true" outlineLevel="0" collapsed="false">
      <c r="A62" s="23" t="s">
        <v>25</v>
      </c>
      <c r="B62" s="23" t="s">
        <v>29</v>
      </c>
      <c r="C62" s="403" t="n">
        <f aca="false">+'PG&amp;E Corp.  '!D10</f>
        <v>0</v>
      </c>
      <c r="D62" s="403" t="n">
        <f aca="false">+'PG&amp;E Corp.  '!E10</f>
        <v>-142941950</v>
      </c>
      <c r="E62" s="403" t="n">
        <f aca="false">+'PG&amp;E Corp.  '!F10</f>
        <v>3614880</v>
      </c>
      <c r="F62" s="403" t="n">
        <f aca="false">+'PG&amp;E Corp.  '!G10</f>
        <v>0</v>
      </c>
      <c r="G62" s="403" t="n">
        <f aca="false">+'PG&amp;E Corp.  '!L10</f>
        <v>5956880</v>
      </c>
      <c r="H62" s="403" t="n">
        <f aca="false">+'PG&amp;E Corp.  '!M10</f>
        <v>-102163008</v>
      </c>
      <c r="I62" s="403" t="n">
        <f aca="false">+'PG&amp;E Corp.  '!Q10</f>
        <v>0</v>
      </c>
      <c r="J62" s="403" t="n">
        <f aca="false">+'PG&amp;E Corp.  '!R10</f>
        <v>-136985070</v>
      </c>
      <c r="K62" s="71"/>
      <c r="L62" s="71"/>
      <c r="M62" s="398"/>
    </row>
    <row r="63" customFormat="false" ht="15" hidden="false" customHeight="true" outlineLevel="0" collapsed="false">
      <c r="A63" s="407" t="s">
        <v>43</v>
      </c>
      <c r="B63" s="407" t="s">
        <v>29</v>
      </c>
      <c r="C63" s="405" t="n">
        <f aca="false">+'PG&amp;E Corp.  '!D28</f>
        <v>0</v>
      </c>
      <c r="D63" s="405" t="n">
        <f aca="false">+'PG&amp;E Corp.  '!E28</f>
        <v>48150160</v>
      </c>
      <c r="E63" s="405" t="n">
        <f aca="false">+'PG&amp;E Corp.  '!F28</f>
        <v>86232649</v>
      </c>
      <c r="F63" s="405" t="n">
        <f aca="false">+'PG&amp;E Corp.  '!G28</f>
        <v>-72624386</v>
      </c>
      <c r="G63" s="405" t="n">
        <f aca="false">+'PG&amp;E Corp.  '!L28</f>
        <v>11218548</v>
      </c>
      <c r="H63" s="405" t="n">
        <f aca="false">+'PG&amp;E Corp.  '!M28</f>
        <v>221533072</v>
      </c>
      <c r="I63" s="405" t="n">
        <f aca="false">+'PG&amp;E Corp.  '!Q28</f>
        <v>59368708</v>
      </c>
      <c r="J63" s="405" t="n">
        <f aca="false">+'PG&amp;E Corp.  '!R28</f>
        <v>0</v>
      </c>
      <c r="K63" s="71"/>
      <c r="L63" s="71"/>
      <c r="M63" s="398"/>
    </row>
    <row r="64" customFormat="false" ht="15" hidden="false" customHeight="true" outlineLevel="0" collapsed="false">
      <c r="A64" s="426" t="s">
        <v>95</v>
      </c>
      <c r="B64" s="316" t="s">
        <v>29</v>
      </c>
      <c r="C64" s="116" t="n">
        <f aca="false">+'Edison Int''l '!D7</f>
        <v>0</v>
      </c>
      <c r="D64" s="116" t="n">
        <f aca="false">+'Edison Int''l '!E7</f>
        <v>-72710437</v>
      </c>
      <c r="E64" s="116" t="n">
        <f aca="false">+'Edison Int''l '!F7</f>
        <v>0</v>
      </c>
      <c r="F64" s="116" t="n">
        <f aca="false">+'Edison Int''l '!G7</f>
        <v>0</v>
      </c>
      <c r="G64" s="116" t="n">
        <f aca="false">+'Edison Int''l '!L7</f>
        <v>1200000</v>
      </c>
      <c r="H64" s="116" t="n">
        <f aca="false">+'Edison Int''l '!M7</f>
        <v>-43530494</v>
      </c>
      <c r="I64" s="427" t="n">
        <f aca="false">+'Edison Int''l '!Q7</f>
        <v>0</v>
      </c>
      <c r="J64" s="427" t="n">
        <f aca="false">+'Edison Int''l '!R7</f>
        <v>-71510437</v>
      </c>
      <c r="K64" s="87"/>
      <c r="L64" s="87"/>
      <c r="M64" s="402"/>
    </row>
    <row r="65" customFormat="false" ht="15" hidden="false" customHeight="true" outlineLevel="0" collapsed="false">
      <c r="A65" s="10" t="s">
        <v>224</v>
      </c>
      <c r="B65" s="424"/>
      <c r="C65" s="425"/>
      <c r="D65" s="425"/>
      <c r="E65" s="425"/>
      <c r="F65" s="425"/>
      <c r="G65" s="425"/>
      <c r="H65" s="425"/>
      <c r="I65" s="414" t="n">
        <f aca="false">SUM(I51:I64)</f>
        <v>125959870</v>
      </c>
      <c r="J65" s="414" t="n">
        <f aca="false">SUM(J51:J64)</f>
        <v>-327764854</v>
      </c>
      <c r="K65" s="71"/>
      <c r="L65" s="71"/>
      <c r="M65" s="398"/>
    </row>
    <row r="66" customFormat="false" ht="15" hidden="false" customHeight="true" outlineLevel="0" collapsed="false">
      <c r="A66" s="10"/>
      <c r="B66" s="424"/>
      <c r="C66" s="425"/>
      <c r="D66" s="425"/>
      <c r="E66" s="425"/>
      <c r="F66" s="425"/>
      <c r="G66" s="425"/>
      <c r="H66" s="425"/>
      <c r="I66" s="414"/>
      <c r="J66" s="414"/>
      <c r="K66" s="71"/>
      <c r="L66" s="71"/>
      <c r="M66" s="398"/>
    </row>
    <row r="67" customFormat="false" ht="15" hidden="false" customHeight="true" outlineLevel="0" collapsed="false">
      <c r="A67" s="424"/>
      <c r="B67" s="424"/>
      <c r="C67" s="425"/>
      <c r="D67" s="425"/>
      <c r="E67" s="425"/>
      <c r="F67" s="425"/>
      <c r="G67" s="425"/>
      <c r="H67" s="425"/>
      <c r="I67" s="425"/>
      <c r="J67" s="428"/>
      <c r="K67" s="71"/>
      <c r="L67" s="71"/>
      <c r="M67" s="398"/>
    </row>
    <row r="68" customFormat="false" ht="15" hidden="false" customHeight="true" outlineLevel="0" collapsed="false">
      <c r="A68" s="132" t="s">
        <v>25</v>
      </c>
      <c r="B68" s="132" t="s">
        <v>34</v>
      </c>
      <c r="C68" s="131" t="n">
        <f aca="false">+'PG&amp;E Corp.  '!D14</f>
        <v>0</v>
      </c>
      <c r="D68" s="131" t="n">
        <f aca="false">+'PG&amp;E Corp.  '!E14</f>
        <v>-629598.665988839</v>
      </c>
      <c r="E68" s="131" t="n">
        <f aca="false">+'PG&amp;E Corp.  '!F14</f>
        <v>216336.38</v>
      </c>
      <c r="F68" s="131" t="n">
        <f aca="false">+'PG&amp;E Corp.  '!G14</f>
        <v>0</v>
      </c>
      <c r="G68" s="131" t="n">
        <f aca="false">+'PG&amp;E Corp.  '!L14</f>
        <v>216336.38</v>
      </c>
      <c r="H68" s="131" t="n">
        <f aca="false">+'PG&amp;E Corp.  '!M14</f>
        <v>0</v>
      </c>
      <c r="I68" s="131" t="n">
        <f aca="false">+'PG&amp;E Corp.  '!Q14</f>
        <v>0</v>
      </c>
      <c r="J68" s="131" t="n">
        <f aca="false">+'PG&amp;E Corp.  '!R14</f>
        <v>-413262.285988839</v>
      </c>
      <c r="K68" s="87"/>
      <c r="L68" s="87"/>
      <c r="M68" s="402"/>
    </row>
    <row r="69" customFormat="false" ht="15" hidden="false" customHeight="true" outlineLevel="0" collapsed="false">
      <c r="A69" s="132" t="s">
        <v>95</v>
      </c>
      <c r="B69" s="132" t="s">
        <v>34</v>
      </c>
      <c r="C69" s="131" t="n">
        <f aca="false">+'Edison Int''l '!D11</f>
        <v>0</v>
      </c>
      <c r="D69" s="131" t="n">
        <f aca="false">+'Edison Int''l '!E11</f>
        <v>27853251.401028</v>
      </c>
      <c r="E69" s="131" t="n">
        <f aca="false">+'Edison Int''l '!F11</f>
        <v>8652379.34</v>
      </c>
      <c r="F69" s="131" t="n">
        <f aca="false">+'Edison Int''l '!G11</f>
        <v>0</v>
      </c>
      <c r="G69" s="131" t="n">
        <f aca="false">+'Edison Int''l '!L11</f>
        <v>8652379.34</v>
      </c>
      <c r="H69" s="131" t="n">
        <f aca="false">+'Edison Int''l '!M11</f>
        <v>0</v>
      </c>
      <c r="I69" s="429" t="n">
        <f aca="false">+'Edison Int''l '!Q11</f>
        <v>36505630.741028</v>
      </c>
      <c r="J69" s="429" t="n">
        <f aca="false">+'Edison Int''l '!R11</f>
        <v>0</v>
      </c>
      <c r="K69" s="87"/>
      <c r="L69" s="87"/>
      <c r="M69" s="402"/>
    </row>
    <row r="70" customFormat="false" ht="15" hidden="false" customHeight="true" outlineLevel="0" collapsed="false">
      <c r="A70" s="10" t="s">
        <v>225</v>
      </c>
      <c r="B70" s="430"/>
      <c r="C70" s="411"/>
      <c r="D70" s="411"/>
      <c r="E70" s="411"/>
      <c r="F70" s="411"/>
      <c r="G70" s="411"/>
      <c r="H70" s="425"/>
      <c r="I70" s="431" t="n">
        <f aca="false">+SUM(I68:I69)</f>
        <v>36505630.741028</v>
      </c>
      <c r="J70" s="431" t="n">
        <f aca="false">+SUM(J68:J69)</f>
        <v>-413262.285988839</v>
      </c>
      <c r="K70" s="71"/>
      <c r="L70" s="71"/>
      <c r="M70" s="398"/>
    </row>
    <row r="71" customFormat="false" ht="15" hidden="false" customHeight="true" outlineLevel="0" collapsed="false">
      <c r="A71" s="10"/>
      <c r="B71" s="430"/>
      <c r="C71" s="411"/>
      <c r="D71" s="411"/>
      <c r="E71" s="411"/>
      <c r="F71" s="411"/>
      <c r="G71" s="411"/>
      <c r="H71" s="425"/>
      <c r="I71" s="431"/>
      <c r="J71" s="431"/>
      <c r="K71" s="71"/>
      <c r="L71" s="71"/>
      <c r="M71" s="398"/>
    </row>
    <row r="72" customFormat="false" ht="15" hidden="false" customHeight="true" outlineLevel="0" collapsed="false">
      <c r="A72" s="430"/>
      <c r="B72" s="430"/>
      <c r="C72" s="411"/>
      <c r="D72" s="411"/>
      <c r="E72" s="411"/>
      <c r="F72" s="411"/>
      <c r="G72" s="411"/>
      <c r="H72" s="425"/>
      <c r="I72" s="411"/>
      <c r="J72" s="432"/>
      <c r="K72" s="71"/>
      <c r="L72" s="71"/>
      <c r="M72" s="398"/>
    </row>
    <row r="73" customFormat="false" ht="15" hidden="false" customHeight="true" outlineLevel="0" collapsed="false">
      <c r="A73" s="23" t="s">
        <v>57</v>
      </c>
      <c r="B73" s="23" t="s">
        <v>58</v>
      </c>
      <c r="C73" s="403" t="n">
        <f aca="false">+'PG&amp;E Corp.  '!D45</f>
        <v>0</v>
      </c>
      <c r="D73" s="403" t="n">
        <f aca="false">+'PG&amp;E Corp.  '!E45</f>
        <v>0</v>
      </c>
      <c r="E73" s="403" t="n">
        <f aca="false">+'PG&amp;E Corp.  '!F45</f>
        <v>1055782.56</v>
      </c>
      <c r="F73" s="403" t="n">
        <f aca="false">+'PG&amp;E Corp.  '!G45</f>
        <v>-1001049.5</v>
      </c>
      <c r="G73" s="403" t="n">
        <f aca="false">+'PG&amp;E Corp.  '!L45</f>
        <v>-136233.94</v>
      </c>
      <c r="H73" s="403" t="n">
        <f aca="false">+'PG&amp;E Corp.  '!M45</f>
        <v>1507632</v>
      </c>
      <c r="I73" s="409" t="n">
        <f aca="false">+'PG&amp;E Corp.  '!Q45</f>
        <v>0</v>
      </c>
      <c r="J73" s="409" t="n">
        <f aca="false">+'PG&amp;E Corp.  '!R45</f>
        <v>-136233.94</v>
      </c>
      <c r="K73" s="71"/>
      <c r="L73" s="71"/>
      <c r="M73" s="398"/>
    </row>
    <row r="74" customFormat="false" ht="15" hidden="false" customHeight="true" outlineLevel="0" collapsed="false">
      <c r="A74" s="10" t="s">
        <v>226</v>
      </c>
      <c r="B74" s="23"/>
      <c r="C74" s="403"/>
      <c r="D74" s="403"/>
      <c r="E74" s="403"/>
      <c r="F74" s="403"/>
      <c r="G74" s="403"/>
      <c r="H74" s="403"/>
      <c r="I74" s="405" t="n">
        <f aca="false">SUM(I73)</f>
        <v>0</v>
      </c>
      <c r="J74" s="405" t="n">
        <f aca="false">SUM(J73)</f>
        <v>-136233.94</v>
      </c>
      <c r="K74" s="71"/>
      <c r="L74" s="71"/>
      <c r="M74" s="398"/>
    </row>
    <row r="75" customFormat="false" ht="15" hidden="false" customHeight="true" outlineLevel="0" collapsed="false">
      <c r="A75" s="10"/>
      <c r="B75" s="23"/>
      <c r="C75" s="403"/>
      <c r="D75" s="403"/>
      <c r="E75" s="403"/>
      <c r="F75" s="403"/>
      <c r="G75" s="403"/>
      <c r="H75" s="403"/>
      <c r="I75" s="405"/>
      <c r="J75" s="405"/>
      <c r="K75" s="71"/>
      <c r="L75" s="71"/>
      <c r="M75" s="398"/>
    </row>
    <row r="76" customFormat="false" ht="15" hidden="false" customHeight="true" outlineLevel="0" collapsed="false">
      <c r="A76" s="23"/>
      <c r="B76" s="23"/>
      <c r="C76" s="403"/>
      <c r="D76" s="403"/>
      <c r="E76" s="403"/>
      <c r="F76" s="403"/>
      <c r="G76" s="403"/>
      <c r="H76" s="403"/>
      <c r="I76" s="403"/>
      <c r="J76" s="71"/>
      <c r="K76" s="71"/>
      <c r="L76" s="71"/>
      <c r="M76" s="398"/>
    </row>
    <row r="77" customFormat="false" ht="15" hidden="false" customHeight="true" outlineLevel="0" collapsed="false">
      <c r="A77" s="71" t="s">
        <v>135</v>
      </c>
      <c r="B77" s="23" t="s">
        <v>227</v>
      </c>
      <c r="C77" s="420" t="s">
        <v>228</v>
      </c>
      <c r="D77" s="419"/>
      <c r="E77" s="327" t="n">
        <v>7700000</v>
      </c>
      <c r="F77" s="326"/>
      <c r="G77" s="2"/>
      <c r="H77" s="2"/>
      <c r="I77" s="71" t="n">
        <f aca="false">+E77</f>
        <v>7700000</v>
      </c>
      <c r="J77" s="419"/>
      <c r="K77" s="2"/>
      <c r="L77" s="2"/>
    </row>
    <row r="78" customFormat="false" ht="15" hidden="false" customHeight="true" outlineLevel="0" collapsed="false">
      <c r="A78" s="71" t="s">
        <v>135</v>
      </c>
      <c r="B78" s="23" t="s">
        <v>227</v>
      </c>
      <c r="C78" s="420" t="s">
        <v>229</v>
      </c>
      <c r="D78" s="419"/>
      <c r="E78" s="327" t="n">
        <v>45000000</v>
      </c>
      <c r="F78" s="326"/>
      <c r="G78" s="2"/>
      <c r="H78" s="2"/>
      <c r="I78" s="71" t="n">
        <f aca="false">+E78</f>
        <v>45000000</v>
      </c>
      <c r="J78" s="419"/>
      <c r="K78" s="2"/>
      <c r="L78" s="2"/>
    </row>
    <row r="79" customFormat="false" ht="15" hidden="false" customHeight="true" outlineLevel="0" collapsed="false">
      <c r="A79" s="71" t="s">
        <v>135</v>
      </c>
      <c r="B79" s="23" t="s">
        <v>227</v>
      </c>
      <c r="C79" s="420" t="s">
        <v>230</v>
      </c>
      <c r="D79" s="419"/>
      <c r="E79" s="327" t="n">
        <v>500000</v>
      </c>
      <c r="F79" s="326"/>
      <c r="G79" s="2"/>
      <c r="H79" s="2"/>
      <c r="I79" s="71" t="n">
        <f aca="false">+E79</f>
        <v>500000</v>
      </c>
      <c r="J79" s="419"/>
      <c r="K79" s="2"/>
      <c r="L79" s="2"/>
    </row>
    <row r="80" customFormat="false" ht="15" hidden="false" customHeight="true" outlineLevel="0" collapsed="false">
      <c r="A80" s="2" t="s">
        <v>149</v>
      </c>
      <c r="B80" s="23" t="s">
        <v>227</v>
      </c>
      <c r="C80" s="433" t="s">
        <v>229</v>
      </c>
      <c r="D80" s="434"/>
      <c r="E80" s="327" t="n">
        <v>2800000</v>
      </c>
      <c r="F80" s="327"/>
      <c r="G80" s="2"/>
      <c r="H80" s="2"/>
      <c r="I80" s="71" t="n">
        <f aca="false">+E80</f>
        <v>2800000</v>
      </c>
      <c r="J80" s="71"/>
      <c r="K80" s="2"/>
      <c r="L80" s="2"/>
    </row>
    <row r="81" customFormat="false" ht="15" hidden="false" customHeight="true" outlineLevel="0" collapsed="false">
      <c r="A81" s="400" t="s">
        <v>95</v>
      </c>
      <c r="B81" s="317" t="s">
        <v>227</v>
      </c>
      <c r="C81" s="401" t="n">
        <f aca="false">+'Edison Int''l '!D8</f>
        <v>0</v>
      </c>
      <c r="D81" s="401" t="n">
        <f aca="false">+'Edison Int''l '!E8</f>
        <v>0</v>
      </c>
      <c r="E81" s="401" t="n">
        <f aca="false">+'Edison Int''l '!F8</f>
        <v>53333333</v>
      </c>
      <c r="F81" s="401" t="n">
        <f aca="false">+'Edison Int''l '!G8</f>
        <v>0</v>
      </c>
      <c r="G81" s="401" t="n">
        <f aca="false">+'Edison Int''l '!L8</f>
        <v>53333333</v>
      </c>
      <c r="H81" s="401" t="n">
        <f aca="false">+'Edison Int''l '!M8</f>
        <v>0</v>
      </c>
      <c r="I81" s="435" t="n">
        <f aca="false">+'Edison Int''l '!Q8</f>
        <v>53333333</v>
      </c>
      <c r="J81" s="435" t="n">
        <f aca="false">+'Edison Int''l '!R8</f>
        <v>0</v>
      </c>
      <c r="K81" s="88"/>
      <c r="L81" s="88"/>
    </row>
    <row r="82" customFormat="false" ht="15" hidden="false" customHeight="true" outlineLevel="0" collapsed="false">
      <c r="A82" s="10" t="s">
        <v>231</v>
      </c>
      <c r="B82" s="2"/>
      <c r="C82" s="2"/>
      <c r="D82" s="2"/>
      <c r="E82" s="436"/>
      <c r="F82" s="436"/>
      <c r="G82" s="436"/>
      <c r="H82" s="436"/>
      <c r="I82" s="437" t="n">
        <f aca="false">SUM(I77:I81)</f>
        <v>109333333</v>
      </c>
      <c r="J82" s="437" t="n">
        <f aca="false">SUM(J77:J81)</f>
        <v>0</v>
      </c>
      <c r="K82" s="2"/>
      <c r="L82" s="2"/>
    </row>
    <row r="83" customFormat="false" ht="15" hidden="false" customHeight="true" outlineLevel="0" collapsed="false">
      <c r="A83" s="10"/>
      <c r="B83" s="2"/>
      <c r="C83" s="2"/>
      <c r="D83" s="2"/>
      <c r="E83" s="436"/>
      <c r="F83" s="436"/>
      <c r="G83" s="436"/>
      <c r="H83" s="436"/>
      <c r="I83" s="214"/>
      <c r="J83" s="214"/>
      <c r="K83" s="2"/>
      <c r="L83" s="2"/>
    </row>
    <row r="84" customFormat="false" ht="15" hidden="false" customHeight="true" outlineLevel="0" collapsed="false">
      <c r="A84" s="10" t="s">
        <v>232</v>
      </c>
      <c r="B84" s="2"/>
      <c r="C84" s="2"/>
      <c r="D84" s="2"/>
      <c r="E84" s="71"/>
      <c r="F84" s="71"/>
      <c r="G84" s="71"/>
      <c r="H84" s="2"/>
      <c r="I84" s="214" t="e">
        <f aca="false">+I82+I74+I70+I65+I48+I34+I29+I24+I19+I10</f>
        <v>#REF!</v>
      </c>
      <c r="J84" s="214" t="e">
        <f aca="false">+J82+J74+J70+J65+J48+J34+J29+J24+J19+J10</f>
        <v>#REF!</v>
      </c>
      <c r="K84" s="2"/>
    </row>
    <row r="85" customFormat="false" ht="15" hidden="false" customHeight="true" outlineLevel="0" collapsed="false">
      <c r="A85" s="2"/>
      <c r="B85" s="2"/>
      <c r="C85" s="2"/>
      <c r="D85" s="2"/>
      <c r="E85" s="2"/>
      <c r="F85" s="2"/>
      <c r="G85" s="2"/>
      <c r="H85" s="2"/>
      <c r="I85" s="2"/>
      <c r="J85" s="438"/>
      <c r="K85" s="2"/>
      <c r="L85" s="2"/>
    </row>
    <row r="86" customFormat="false" ht="15" hidden="false" customHeight="true" outlineLevel="0" collapsed="false">
      <c r="A86" s="10" t="s">
        <v>233</v>
      </c>
      <c r="B86" s="2"/>
      <c r="C86" s="2"/>
      <c r="D86" s="2"/>
      <c r="E86" s="2"/>
      <c r="F86" s="2"/>
      <c r="G86" s="2"/>
      <c r="H86" s="2"/>
      <c r="I86" s="399"/>
      <c r="J86" s="214" t="e">
        <f aca="false">+J28+J41+J64+J62+I84</f>
        <v>#REF!</v>
      </c>
      <c r="K86" s="2"/>
      <c r="L86" s="2"/>
    </row>
    <row r="87" customFormat="false" ht="15" hidden="false" customHeight="true" outlineLevel="0" collapsed="false">
      <c r="A87" s="2"/>
      <c r="B87" s="2"/>
      <c r="C87" s="2"/>
      <c r="D87" s="2"/>
      <c r="E87" s="2"/>
      <c r="F87" s="2"/>
      <c r="G87" s="2"/>
      <c r="H87" s="2"/>
      <c r="I87" s="2"/>
      <c r="J87" s="2"/>
      <c r="K87" s="2"/>
      <c r="L87" s="2"/>
    </row>
    <row r="88" customFormat="false" ht="15" hidden="false" customHeight="true" outlineLevel="0" collapsed="false">
      <c r="A88" s="2"/>
      <c r="B88" s="2"/>
      <c r="C88" s="2"/>
      <c r="D88" s="2"/>
      <c r="E88" s="2"/>
      <c r="F88" s="2"/>
      <c r="G88" s="2"/>
      <c r="H88" s="2"/>
      <c r="I88" s="2"/>
      <c r="J88" s="2"/>
      <c r="K88" s="2"/>
      <c r="L88" s="2"/>
    </row>
    <row r="89" customFormat="false" ht="15" hidden="false" customHeight="true" outlineLevel="0" collapsed="false">
      <c r="A89" s="2"/>
      <c r="B89" s="2"/>
      <c r="C89" s="2"/>
      <c r="D89" s="2"/>
      <c r="E89" s="2"/>
      <c r="F89" s="2"/>
      <c r="G89" s="2"/>
      <c r="H89" s="2"/>
      <c r="I89" s="2"/>
      <c r="J89" s="2"/>
      <c r="K89" s="2"/>
      <c r="L89" s="2"/>
    </row>
    <row r="90" customFormat="false" ht="15" hidden="false" customHeight="false" outlineLevel="0" collapsed="false">
      <c r="A90" s="2"/>
      <c r="B90" s="2"/>
      <c r="C90" s="2"/>
      <c r="D90" s="2"/>
      <c r="E90" s="2"/>
      <c r="F90" s="2"/>
      <c r="G90" s="2" t="s">
        <v>234</v>
      </c>
      <c r="H90" s="2"/>
      <c r="I90" s="71" t="n">
        <f aca="false">+'PG&amp;E Corp.  '!Q64+'Edison Int''l '!Q30+'Px - ISO '!J35+'Px - ISO '!J16</f>
        <v>1341595195.26907</v>
      </c>
      <c r="J90" s="71" t="n">
        <f aca="false">+'PG&amp;E Corp.  '!R64+'Edison Int''l '!R30+'Px - ISO '!K35+'Px - ISO '!K16</f>
        <v>-398124906.745989</v>
      </c>
      <c r="K90" s="2"/>
      <c r="L90" s="2"/>
    </row>
    <row r="91" customFormat="false" ht="15" hidden="false" customHeight="false" outlineLevel="0" collapsed="false">
      <c r="A91" s="2"/>
      <c r="B91" s="2"/>
      <c r="C91" s="2"/>
      <c r="D91" s="2"/>
      <c r="E91" s="2"/>
      <c r="F91" s="2"/>
      <c r="G91" s="2"/>
      <c r="H91" s="2"/>
      <c r="I91" s="2"/>
      <c r="J91" s="2"/>
      <c r="K91" s="2"/>
      <c r="L91" s="2"/>
    </row>
    <row r="92" customFormat="false" ht="15" hidden="false" customHeight="false" outlineLevel="0" collapsed="false">
      <c r="A92" s="2"/>
      <c r="B92" s="2"/>
      <c r="C92" s="2"/>
      <c r="D92" s="2"/>
      <c r="E92" s="2"/>
      <c r="F92" s="2"/>
      <c r="G92" s="2" t="s">
        <v>234</v>
      </c>
      <c r="H92" s="2"/>
      <c r="I92" s="71" t="n">
        <f aca="false">+'PG&amp;E Corp.  '!Q64+'Edison Int''l '!Q30+'Px - ISO '!J16+'Px - ISO '!J35</f>
        <v>1341595195.26907</v>
      </c>
      <c r="J92" s="71" t="n">
        <f aca="false">+'PG&amp;E Corp.  '!R64+'Edison Int''l '!R30+'Px - ISO '!K16+'Px - ISO '!K35</f>
        <v>-398124906.745989</v>
      </c>
      <c r="K92" s="2"/>
      <c r="L92" s="2"/>
    </row>
    <row r="93" customFormat="false" ht="15" hidden="false" customHeight="false" outlineLevel="0" collapsed="false">
      <c r="A93" s="2"/>
      <c r="B93" s="2"/>
      <c r="C93" s="2"/>
      <c r="D93" s="2"/>
      <c r="E93" s="2"/>
      <c r="F93" s="2"/>
      <c r="G93" s="2"/>
      <c r="H93" s="2"/>
      <c r="I93" s="2"/>
      <c r="J93" s="2"/>
      <c r="K93" s="2"/>
      <c r="L93" s="2"/>
    </row>
    <row r="94" customFormat="false" ht="15" hidden="false" customHeight="false" outlineLevel="0" collapsed="false">
      <c r="A94" s="2"/>
      <c r="B94" s="2"/>
      <c r="C94" s="2"/>
      <c r="D94" s="2"/>
      <c r="E94" s="2"/>
      <c r="F94" s="2"/>
      <c r="G94" s="2"/>
      <c r="H94" s="2"/>
      <c r="I94" s="399"/>
      <c r="J94" s="2"/>
      <c r="K94" s="2"/>
      <c r="L94" s="2"/>
    </row>
    <row r="95" customFormat="false" ht="15" hidden="false" customHeight="false" outlineLevel="0" collapsed="false">
      <c r="A95" s="2"/>
      <c r="B95" s="2"/>
      <c r="C95" s="2"/>
      <c r="D95" s="2"/>
      <c r="E95" s="2"/>
      <c r="F95" s="2"/>
      <c r="G95" s="2"/>
      <c r="H95" s="2"/>
      <c r="I95" s="2"/>
      <c r="J95" s="2"/>
      <c r="K95" s="2"/>
      <c r="L95" s="2"/>
    </row>
    <row r="96" customFormat="false" ht="15" hidden="false" customHeight="false" outlineLevel="0" collapsed="false">
      <c r="A96" s="2"/>
      <c r="B96" s="2"/>
      <c r="C96" s="2"/>
      <c r="D96" s="2"/>
      <c r="E96" s="2"/>
      <c r="F96" s="2"/>
      <c r="G96" s="2"/>
      <c r="H96" s="2"/>
      <c r="I96" s="2"/>
      <c r="J96" s="2"/>
      <c r="K96" s="2"/>
      <c r="L96" s="2"/>
    </row>
    <row r="97" customFormat="false" ht="15" hidden="false" customHeight="false" outlineLevel="0" collapsed="false">
      <c r="A97" s="2"/>
      <c r="B97" s="2"/>
      <c r="C97" s="2"/>
      <c r="D97" s="2"/>
      <c r="E97" s="2"/>
      <c r="F97" s="2"/>
      <c r="G97" s="2"/>
      <c r="H97" s="2"/>
      <c r="I97" s="2"/>
      <c r="J97" s="2"/>
      <c r="K97" s="2"/>
      <c r="L97" s="2"/>
    </row>
    <row r="98" customFormat="false" ht="12.75" hidden="false" customHeight="false" outlineLevel="0" collapsed="false">
      <c r="A98" s="399"/>
      <c r="B98" s="399"/>
      <c r="C98" s="399"/>
      <c r="D98" s="399"/>
      <c r="E98" s="399"/>
      <c r="F98" s="399"/>
      <c r="G98" s="399"/>
      <c r="H98" s="399"/>
      <c r="I98" s="399"/>
      <c r="J98" s="399"/>
      <c r="K98" s="399"/>
    </row>
    <row r="99" customFormat="false" ht="12.75" hidden="false" customHeight="false" outlineLevel="0" collapsed="false">
      <c r="A99" s="399"/>
      <c r="B99" s="399"/>
      <c r="C99" s="399"/>
      <c r="D99" s="399"/>
      <c r="E99" s="399"/>
      <c r="F99" s="399"/>
      <c r="G99" s="399"/>
      <c r="H99" s="399"/>
      <c r="I99" s="399"/>
      <c r="J99" s="399"/>
      <c r="K99" s="399"/>
    </row>
    <row r="100" customFormat="false" ht="12.75" hidden="false" customHeight="false" outlineLevel="0" collapsed="false">
      <c r="A100" s="399"/>
      <c r="B100" s="399"/>
      <c r="C100" s="399"/>
      <c r="D100" s="399"/>
      <c r="E100" s="399"/>
      <c r="F100" s="399"/>
      <c r="G100" s="399"/>
      <c r="H100" s="399"/>
      <c r="I100" s="399"/>
      <c r="J100" s="399"/>
      <c r="K100" s="399"/>
    </row>
    <row r="101" customFormat="false" ht="12.75" hidden="false" customHeight="false" outlineLevel="0" collapsed="false">
      <c r="A101" s="399"/>
      <c r="B101" s="399"/>
      <c r="C101" s="399"/>
      <c r="D101" s="399"/>
      <c r="E101" s="399"/>
      <c r="F101" s="399"/>
      <c r="G101" s="399"/>
      <c r="H101" s="399"/>
      <c r="I101" s="399"/>
      <c r="J101" s="399"/>
      <c r="K101" s="399"/>
    </row>
    <row r="102" customFormat="false" ht="12.75" hidden="false" customHeight="false" outlineLevel="0" collapsed="false">
      <c r="A102" s="399"/>
      <c r="B102" s="399"/>
      <c r="C102" s="399"/>
      <c r="D102" s="399"/>
      <c r="E102" s="399"/>
      <c r="F102" s="399"/>
      <c r="G102" s="399"/>
      <c r="H102" s="399"/>
      <c r="I102" s="399"/>
      <c r="J102" s="399"/>
      <c r="K102" s="399"/>
    </row>
    <row r="103" customFormat="false" ht="12.75" hidden="false" customHeight="false" outlineLevel="0" collapsed="false">
      <c r="A103" s="399"/>
      <c r="B103" s="399"/>
      <c r="C103" s="399"/>
      <c r="D103" s="399"/>
      <c r="E103" s="399"/>
      <c r="F103" s="399"/>
      <c r="G103" s="399"/>
      <c r="H103" s="399"/>
      <c r="I103" s="399"/>
      <c r="J103" s="399"/>
      <c r="K103" s="399"/>
    </row>
    <row r="104" customFormat="false" ht="12.75" hidden="false" customHeight="false" outlineLevel="0" collapsed="false">
      <c r="A104" s="399"/>
      <c r="B104" s="399"/>
      <c r="C104" s="399"/>
      <c r="D104" s="399"/>
      <c r="E104" s="399"/>
      <c r="F104" s="399"/>
      <c r="G104" s="399"/>
      <c r="H104" s="399"/>
      <c r="I104" s="399"/>
      <c r="J104" s="399"/>
      <c r="K104" s="399"/>
    </row>
    <row r="105" customFormat="false" ht="12.75" hidden="false" customHeight="false" outlineLevel="0" collapsed="false">
      <c r="A105" s="399"/>
      <c r="B105" s="399"/>
      <c r="C105" s="399"/>
      <c r="D105" s="399"/>
      <c r="E105" s="399"/>
      <c r="F105" s="399"/>
      <c r="G105" s="399"/>
      <c r="H105" s="399"/>
      <c r="I105" s="399"/>
      <c r="J105" s="399"/>
      <c r="K105" s="399"/>
    </row>
    <row r="106" customFormat="false" ht="12.75" hidden="false" customHeight="false" outlineLevel="0" collapsed="false">
      <c r="A106" s="399"/>
      <c r="B106" s="399"/>
      <c r="C106" s="399"/>
      <c r="D106" s="399"/>
      <c r="E106" s="399"/>
      <c r="F106" s="399"/>
      <c r="G106" s="399"/>
      <c r="H106" s="399"/>
      <c r="I106" s="399"/>
      <c r="J106" s="399"/>
      <c r="K106" s="399"/>
    </row>
    <row r="107" customFormat="false" ht="12.75" hidden="false" customHeight="false" outlineLevel="0" collapsed="false">
      <c r="A107" s="399"/>
      <c r="B107" s="399"/>
      <c r="C107" s="399"/>
      <c r="D107" s="399"/>
      <c r="E107" s="399"/>
      <c r="F107" s="399"/>
      <c r="G107" s="399"/>
      <c r="H107" s="399"/>
      <c r="I107" s="399"/>
      <c r="J107" s="399"/>
      <c r="K107" s="399"/>
    </row>
    <row r="108" customFormat="false" ht="12.75" hidden="false" customHeight="false" outlineLevel="0" collapsed="false">
      <c r="A108" s="399"/>
      <c r="B108" s="399"/>
      <c r="C108" s="399"/>
      <c r="D108" s="399"/>
      <c r="E108" s="399"/>
      <c r="F108" s="399"/>
      <c r="G108" s="399"/>
      <c r="H108" s="399"/>
      <c r="I108" s="399"/>
      <c r="J108" s="399"/>
      <c r="K108" s="399"/>
    </row>
    <row r="109" customFormat="false" ht="12.75" hidden="false" customHeight="false" outlineLevel="0" collapsed="false">
      <c r="A109" s="399"/>
      <c r="B109" s="399"/>
      <c r="C109" s="399"/>
      <c r="D109" s="399"/>
      <c r="E109" s="399"/>
      <c r="F109" s="399"/>
      <c r="G109" s="399"/>
      <c r="H109" s="399"/>
      <c r="I109" s="399"/>
      <c r="J109" s="399"/>
      <c r="K109" s="399"/>
    </row>
    <row r="110" customFormat="false" ht="12.75" hidden="false" customHeight="false" outlineLevel="0" collapsed="false">
      <c r="A110" s="399"/>
      <c r="B110" s="399"/>
      <c r="C110" s="399"/>
      <c r="D110" s="399"/>
      <c r="E110" s="399"/>
      <c r="F110" s="399"/>
      <c r="G110" s="399"/>
      <c r="H110" s="399"/>
      <c r="I110" s="399"/>
      <c r="J110" s="399"/>
      <c r="K110" s="399"/>
    </row>
    <row r="111" customFormat="false" ht="12.75" hidden="false" customHeight="false" outlineLevel="0" collapsed="false">
      <c r="A111" s="399"/>
      <c r="B111" s="399"/>
      <c r="C111" s="399"/>
      <c r="D111" s="399"/>
      <c r="E111" s="399"/>
      <c r="F111" s="399"/>
      <c r="G111" s="399"/>
      <c r="H111" s="399"/>
      <c r="I111" s="399"/>
      <c r="J111" s="399"/>
      <c r="K111" s="399"/>
    </row>
    <row r="112" customFormat="false" ht="12.75" hidden="false" customHeight="false" outlineLevel="0" collapsed="false">
      <c r="A112" s="399"/>
      <c r="B112" s="399"/>
      <c r="C112" s="399"/>
      <c r="D112" s="399"/>
      <c r="E112" s="399"/>
      <c r="F112" s="399"/>
      <c r="G112" s="399"/>
      <c r="H112" s="399"/>
      <c r="I112" s="399"/>
      <c r="J112" s="399"/>
      <c r="K112" s="399"/>
    </row>
    <row r="113" customFormat="false" ht="12.75" hidden="false" customHeight="false" outlineLevel="0" collapsed="false">
      <c r="A113" s="399"/>
      <c r="B113" s="399"/>
      <c r="C113" s="399"/>
      <c r="D113" s="399"/>
      <c r="E113" s="399"/>
      <c r="F113" s="399"/>
      <c r="G113" s="399"/>
      <c r="H113" s="399"/>
      <c r="I113" s="399"/>
      <c r="J113" s="399"/>
      <c r="K113" s="399"/>
    </row>
    <row r="114" customFormat="false" ht="12.75" hidden="false" customHeight="false" outlineLevel="0" collapsed="false">
      <c r="A114" s="399"/>
      <c r="B114" s="399"/>
      <c r="C114" s="399"/>
      <c r="D114" s="399"/>
      <c r="E114" s="399"/>
      <c r="F114" s="399"/>
      <c r="G114" s="399"/>
      <c r="H114" s="399"/>
      <c r="I114" s="399"/>
      <c r="J114" s="399"/>
      <c r="K114" s="399"/>
    </row>
    <row r="115" customFormat="false" ht="12.75" hidden="false" customHeight="false" outlineLevel="0" collapsed="false">
      <c r="A115" s="399"/>
      <c r="B115" s="399"/>
      <c r="C115" s="399"/>
      <c r="D115" s="399"/>
      <c r="E115" s="399"/>
      <c r="F115" s="399"/>
      <c r="G115" s="399"/>
      <c r="H115" s="399"/>
      <c r="I115" s="399"/>
      <c r="J115" s="399"/>
      <c r="K115" s="399"/>
    </row>
    <row r="116" customFormat="false" ht="12.75" hidden="false" customHeight="false" outlineLevel="0" collapsed="false">
      <c r="A116" s="399"/>
      <c r="B116" s="399"/>
      <c r="C116" s="399"/>
      <c r="D116" s="399"/>
      <c r="E116" s="399"/>
      <c r="F116" s="399"/>
      <c r="G116" s="399"/>
      <c r="H116" s="399"/>
      <c r="I116" s="399"/>
      <c r="J116" s="399"/>
      <c r="K116" s="399"/>
    </row>
    <row r="117" customFormat="false" ht="12.75" hidden="false" customHeight="false" outlineLevel="0" collapsed="false">
      <c r="A117" s="399"/>
      <c r="B117" s="399"/>
      <c r="C117" s="399"/>
      <c r="D117" s="399"/>
      <c r="E117" s="399"/>
      <c r="F117" s="399"/>
      <c r="G117" s="399"/>
      <c r="H117" s="399"/>
      <c r="I117" s="399"/>
      <c r="J117" s="399"/>
      <c r="K117" s="399"/>
    </row>
    <row r="118" customFormat="false" ht="12.75" hidden="false" customHeight="false" outlineLevel="0" collapsed="false">
      <c r="A118" s="399"/>
      <c r="B118" s="399"/>
      <c r="C118" s="399"/>
      <c r="D118" s="399"/>
      <c r="E118" s="399"/>
      <c r="F118" s="399"/>
      <c r="G118" s="399"/>
      <c r="H118" s="399"/>
      <c r="I118" s="399"/>
      <c r="J118" s="399"/>
      <c r="K118" s="399"/>
    </row>
    <row r="119" customFormat="false" ht="12.75" hidden="false" customHeight="false" outlineLevel="0" collapsed="false">
      <c r="A119" s="399"/>
      <c r="B119" s="399"/>
      <c r="C119" s="399"/>
      <c r="D119" s="399"/>
      <c r="E119" s="399"/>
      <c r="F119" s="399"/>
      <c r="G119" s="399"/>
      <c r="H119" s="399"/>
      <c r="I119" s="399"/>
      <c r="J119" s="399"/>
      <c r="K119" s="399"/>
    </row>
    <row r="120" customFormat="false" ht="12.75" hidden="false" customHeight="false" outlineLevel="0" collapsed="false">
      <c r="A120" s="399"/>
      <c r="B120" s="399"/>
      <c r="C120" s="399"/>
      <c r="D120" s="399"/>
      <c r="E120" s="399"/>
      <c r="F120" s="399"/>
      <c r="G120" s="399"/>
      <c r="H120" s="399"/>
      <c r="I120" s="399"/>
      <c r="J120" s="399"/>
      <c r="K120" s="399"/>
    </row>
    <row r="121" customFormat="false" ht="12.75" hidden="false" customHeight="false" outlineLevel="0" collapsed="false">
      <c r="A121" s="399"/>
      <c r="B121" s="399"/>
      <c r="C121" s="399"/>
      <c r="D121" s="399"/>
      <c r="E121" s="399"/>
      <c r="F121" s="399"/>
      <c r="G121" s="399"/>
      <c r="H121" s="399"/>
      <c r="I121" s="399"/>
      <c r="J121" s="399"/>
      <c r="K121" s="399"/>
    </row>
    <row r="122" customFormat="false" ht="12.75" hidden="false" customHeight="false" outlineLevel="0" collapsed="false">
      <c r="A122" s="399"/>
      <c r="B122" s="399"/>
      <c r="C122" s="399"/>
      <c r="D122" s="399"/>
      <c r="E122" s="399"/>
      <c r="F122" s="399"/>
      <c r="G122" s="399"/>
      <c r="H122" s="399"/>
      <c r="I122" s="399"/>
      <c r="J122" s="399"/>
      <c r="K122" s="399"/>
    </row>
    <row r="123" customFormat="false" ht="12.75" hidden="false" customHeight="false" outlineLevel="0" collapsed="false">
      <c r="A123" s="399"/>
      <c r="B123" s="399"/>
      <c r="C123" s="399"/>
      <c r="D123" s="399"/>
      <c r="E123" s="399"/>
      <c r="F123" s="399"/>
      <c r="G123" s="399"/>
      <c r="H123" s="399"/>
      <c r="I123" s="399"/>
      <c r="J123" s="399"/>
      <c r="K123" s="399"/>
    </row>
    <row r="124" customFormat="false" ht="12.75" hidden="false" customHeight="false" outlineLevel="0" collapsed="false">
      <c r="A124" s="399"/>
      <c r="B124" s="399"/>
      <c r="C124" s="399"/>
      <c r="D124" s="399"/>
      <c r="E124" s="399"/>
      <c r="F124" s="399"/>
      <c r="G124" s="399"/>
      <c r="H124" s="399"/>
      <c r="I124" s="399"/>
      <c r="J124" s="399"/>
      <c r="K124" s="399"/>
    </row>
    <row r="125" customFormat="false" ht="12.75" hidden="false" customHeight="false" outlineLevel="0" collapsed="false">
      <c r="A125" s="399"/>
      <c r="B125" s="399"/>
      <c r="C125" s="399"/>
      <c r="D125" s="399"/>
      <c r="E125" s="399"/>
      <c r="F125" s="399"/>
      <c r="G125" s="399"/>
      <c r="H125" s="399"/>
      <c r="I125" s="399"/>
      <c r="J125" s="399"/>
      <c r="K125" s="399"/>
    </row>
    <row r="126" customFormat="false" ht="12.75" hidden="false" customHeight="false" outlineLevel="0" collapsed="false">
      <c r="A126" s="399"/>
      <c r="B126" s="399"/>
      <c r="C126" s="399"/>
      <c r="D126" s="399"/>
      <c r="E126" s="399"/>
      <c r="F126" s="399"/>
      <c r="G126" s="399"/>
      <c r="H126" s="399"/>
      <c r="I126" s="399"/>
      <c r="J126" s="399"/>
      <c r="K126" s="399"/>
    </row>
    <row r="127" customFormat="false" ht="12.75" hidden="false" customHeight="false" outlineLevel="0" collapsed="false">
      <c r="A127" s="399"/>
      <c r="B127" s="399"/>
      <c r="C127" s="399"/>
      <c r="D127" s="399"/>
      <c r="E127" s="399"/>
      <c r="F127" s="399"/>
      <c r="G127" s="399"/>
      <c r="H127" s="399"/>
      <c r="I127" s="399"/>
      <c r="J127" s="399"/>
      <c r="K127" s="399"/>
    </row>
    <row r="128" customFormat="false" ht="12.75" hidden="false" customHeight="false" outlineLevel="0" collapsed="false">
      <c r="A128" s="399"/>
      <c r="B128" s="399"/>
      <c r="C128" s="399"/>
      <c r="D128" s="399"/>
      <c r="E128" s="399"/>
      <c r="F128" s="399"/>
      <c r="G128" s="399"/>
      <c r="H128" s="399"/>
      <c r="I128" s="399"/>
      <c r="J128" s="399"/>
      <c r="K128" s="399"/>
    </row>
    <row r="129" customFormat="false" ht="12.75" hidden="false" customHeight="false" outlineLevel="0" collapsed="false">
      <c r="A129" s="399"/>
      <c r="B129" s="399"/>
      <c r="C129" s="399"/>
      <c r="D129" s="399"/>
      <c r="E129" s="399"/>
      <c r="F129" s="399"/>
      <c r="G129" s="399"/>
      <c r="H129" s="399"/>
      <c r="I129" s="399"/>
      <c r="J129" s="399"/>
      <c r="K129" s="399"/>
    </row>
    <row r="130" customFormat="false" ht="12.75" hidden="false" customHeight="false" outlineLevel="0" collapsed="false">
      <c r="A130" s="399"/>
      <c r="B130" s="399"/>
      <c r="C130" s="399"/>
      <c r="D130" s="399"/>
      <c r="E130" s="399"/>
      <c r="F130" s="399"/>
      <c r="G130" s="399"/>
      <c r="H130" s="399"/>
      <c r="I130" s="399"/>
      <c r="J130" s="399"/>
      <c r="K130" s="399"/>
    </row>
    <row r="131" customFormat="false" ht="12.75" hidden="false" customHeight="false" outlineLevel="0" collapsed="false">
      <c r="A131" s="399"/>
      <c r="B131" s="399"/>
      <c r="C131" s="399"/>
      <c r="D131" s="399"/>
      <c r="E131" s="399"/>
      <c r="F131" s="399"/>
      <c r="G131" s="399"/>
      <c r="H131" s="399"/>
      <c r="I131" s="399"/>
      <c r="J131" s="399"/>
      <c r="K131" s="399"/>
    </row>
    <row r="132" customFormat="false" ht="12.75" hidden="false" customHeight="false" outlineLevel="0" collapsed="false">
      <c r="A132" s="399"/>
      <c r="B132" s="399"/>
      <c r="C132" s="399"/>
      <c r="D132" s="399"/>
      <c r="E132" s="399"/>
      <c r="F132" s="399"/>
      <c r="G132" s="399"/>
      <c r="H132" s="399"/>
      <c r="I132" s="399"/>
      <c r="J132" s="399"/>
      <c r="K132" s="399"/>
    </row>
    <row r="133" customFormat="false" ht="12.75" hidden="false" customHeight="false" outlineLevel="0" collapsed="false">
      <c r="A133" s="399"/>
      <c r="B133" s="399"/>
      <c r="C133" s="399"/>
      <c r="D133" s="399"/>
      <c r="E133" s="399"/>
      <c r="F133" s="399"/>
      <c r="G133" s="399"/>
      <c r="H133" s="399"/>
      <c r="I133" s="399"/>
      <c r="J133" s="399"/>
      <c r="K133" s="399"/>
    </row>
    <row r="134" customFormat="false" ht="12.75" hidden="false" customHeight="false" outlineLevel="0" collapsed="false">
      <c r="A134" s="399"/>
      <c r="B134" s="399"/>
      <c r="C134" s="399"/>
      <c r="D134" s="399"/>
      <c r="E134" s="399"/>
      <c r="F134" s="399"/>
      <c r="G134" s="399"/>
      <c r="H134" s="399"/>
      <c r="I134" s="399"/>
      <c r="J134" s="399"/>
      <c r="K134" s="399"/>
    </row>
    <row r="135" customFormat="false" ht="12.75" hidden="false" customHeight="false" outlineLevel="0" collapsed="false">
      <c r="A135" s="399"/>
      <c r="B135" s="399"/>
      <c r="C135" s="399"/>
      <c r="D135" s="399"/>
      <c r="E135" s="399"/>
      <c r="F135" s="399"/>
      <c r="G135" s="399"/>
      <c r="H135" s="399"/>
      <c r="I135" s="399"/>
      <c r="J135" s="399"/>
      <c r="K135" s="399"/>
    </row>
    <row r="136" customFormat="false" ht="12.75" hidden="false" customHeight="false" outlineLevel="0" collapsed="false">
      <c r="A136" s="399"/>
      <c r="B136" s="399"/>
      <c r="C136" s="399"/>
      <c r="D136" s="399"/>
      <c r="E136" s="399"/>
      <c r="F136" s="399"/>
      <c r="G136" s="399"/>
      <c r="H136" s="399"/>
      <c r="I136" s="399"/>
      <c r="J136" s="399"/>
      <c r="K136" s="399"/>
    </row>
    <row r="137" customFormat="false" ht="12.75" hidden="false" customHeight="false" outlineLevel="0" collapsed="false">
      <c r="A137" s="399"/>
      <c r="B137" s="399"/>
      <c r="C137" s="399"/>
      <c r="D137" s="399"/>
      <c r="E137" s="399"/>
      <c r="F137" s="399"/>
      <c r="G137" s="399"/>
      <c r="H137" s="399"/>
      <c r="I137" s="399"/>
      <c r="J137" s="399"/>
      <c r="K137" s="399"/>
    </row>
    <row r="138" customFormat="false" ht="12.75" hidden="false" customHeight="false" outlineLevel="0" collapsed="false">
      <c r="A138" s="399"/>
      <c r="B138" s="399"/>
      <c r="C138" s="399"/>
      <c r="D138" s="399"/>
      <c r="E138" s="399"/>
      <c r="F138" s="399"/>
      <c r="G138" s="399"/>
      <c r="H138" s="399"/>
      <c r="I138" s="399"/>
      <c r="J138" s="399"/>
      <c r="K138" s="399"/>
    </row>
    <row r="139" customFormat="false" ht="12.75" hidden="false" customHeight="false" outlineLevel="0" collapsed="false">
      <c r="A139" s="399"/>
      <c r="B139" s="399"/>
      <c r="C139" s="399"/>
      <c r="D139" s="399"/>
      <c r="E139" s="399"/>
      <c r="F139" s="399"/>
      <c r="G139" s="399"/>
      <c r="H139" s="399"/>
      <c r="I139" s="399"/>
      <c r="J139" s="399"/>
      <c r="K139" s="399"/>
    </row>
    <row r="140" customFormat="false" ht="12.75" hidden="false" customHeight="false" outlineLevel="0" collapsed="false">
      <c r="A140" s="399"/>
      <c r="B140" s="399"/>
      <c r="C140" s="399"/>
      <c r="D140" s="399"/>
      <c r="E140" s="399"/>
      <c r="F140" s="399"/>
      <c r="G140" s="399"/>
      <c r="H140" s="399"/>
      <c r="I140" s="399"/>
      <c r="J140" s="399"/>
      <c r="K140" s="399"/>
    </row>
    <row r="141" customFormat="false" ht="12.75" hidden="false" customHeight="false" outlineLevel="0" collapsed="false">
      <c r="A141" s="399"/>
      <c r="B141" s="399"/>
      <c r="C141" s="399"/>
      <c r="D141" s="399"/>
      <c r="E141" s="399"/>
      <c r="F141" s="399"/>
      <c r="G141" s="399"/>
      <c r="H141" s="399"/>
      <c r="I141" s="399"/>
      <c r="J141" s="399"/>
      <c r="K141" s="399"/>
    </row>
    <row r="142" customFormat="false" ht="12.75" hidden="false" customHeight="false" outlineLevel="0" collapsed="false">
      <c r="A142" s="399"/>
      <c r="B142" s="399"/>
      <c r="C142" s="399"/>
      <c r="D142" s="399"/>
      <c r="E142" s="399"/>
      <c r="F142" s="399"/>
      <c r="G142" s="399"/>
      <c r="H142" s="399"/>
      <c r="I142" s="399"/>
      <c r="J142" s="399"/>
      <c r="K142" s="399"/>
    </row>
    <row r="143" customFormat="false" ht="12.75" hidden="false" customHeight="false" outlineLevel="0" collapsed="false">
      <c r="A143" s="399"/>
      <c r="B143" s="399"/>
      <c r="C143" s="399"/>
      <c r="D143" s="399"/>
      <c r="E143" s="399"/>
      <c r="F143" s="399"/>
      <c r="G143" s="399"/>
      <c r="H143" s="399"/>
      <c r="I143" s="399"/>
      <c r="J143" s="399"/>
      <c r="K143" s="399"/>
    </row>
    <row r="144" customFormat="false" ht="12.75" hidden="false" customHeight="false" outlineLevel="0" collapsed="false">
      <c r="A144" s="399"/>
      <c r="B144" s="399"/>
      <c r="C144" s="399"/>
      <c r="D144" s="399"/>
      <c r="E144" s="399"/>
      <c r="F144" s="399"/>
      <c r="G144" s="399"/>
      <c r="H144" s="399"/>
      <c r="I144" s="399"/>
      <c r="J144" s="399"/>
      <c r="K144" s="399"/>
    </row>
    <row r="145" customFormat="false" ht="12.75" hidden="false" customHeight="false" outlineLevel="0" collapsed="false">
      <c r="A145" s="399"/>
      <c r="B145" s="399"/>
      <c r="C145" s="399"/>
      <c r="D145" s="399"/>
      <c r="E145" s="399"/>
      <c r="F145" s="399"/>
      <c r="G145" s="399"/>
      <c r="H145" s="399"/>
      <c r="I145" s="399"/>
      <c r="J145" s="399"/>
      <c r="K145" s="399"/>
    </row>
    <row r="146" customFormat="false" ht="12.75" hidden="false" customHeight="false" outlineLevel="0" collapsed="false">
      <c r="A146" s="399"/>
      <c r="B146" s="399"/>
      <c r="C146" s="399"/>
      <c r="D146" s="399"/>
      <c r="E146" s="399"/>
      <c r="F146" s="399"/>
      <c r="G146" s="399"/>
      <c r="H146" s="399"/>
      <c r="I146" s="399"/>
      <c r="J146" s="399"/>
      <c r="K146" s="399"/>
    </row>
    <row r="147" customFormat="false" ht="12.75" hidden="false" customHeight="false" outlineLevel="0" collapsed="false">
      <c r="A147" s="399"/>
      <c r="B147" s="399"/>
      <c r="C147" s="399"/>
      <c r="D147" s="399"/>
      <c r="E147" s="399"/>
      <c r="F147" s="399"/>
      <c r="G147" s="399"/>
      <c r="H147" s="399"/>
      <c r="I147" s="399"/>
      <c r="J147" s="399"/>
      <c r="K147" s="399"/>
    </row>
    <row r="148" customFormat="false" ht="12.75" hidden="false" customHeight="false" outlineLevel="0" collapsed="false">
      <c r="A148" s="399"/>
      <c r="B148" s="399"/>
      <c r="C148" s="399"/>
      <c r="D148" s="399"/>
      <c r="E148" s="399"/>
      <c r="F148" s="399"/>
      <c r="G148" s="399"/>
      <c r="H148" s="399"/>
      <c r="I148" s="399"/>
      <c r="J148" s="399"/>
      <c r="K148" s="399"/>
    </row>
    <row r="149" customFormat="false" ht="12.75" hidden="false" customHeight="false" outlineLevel="0" collapsed="false">
      <c r="A149" s="399"/>
      <c r="B149" s="399"/>
      <c r="C149" s="399"/>
      <c r="D149" s="399"/>
      <c r="E149" s="399"/>
      <c r="F149" s="399"/>
      <c r="G149" s="399"/>
      <c r="H149" s="399"/>
      <c r="I149" s="399"/>
      <c r="J149" s="399"/>
      <c r="K149" s="399"/>
    </row>
    <row r="150" customFormat="false" ht="12.75" hidden="false" customHeight="false" outlineLevel="0" collapsed="false">
      <c r="A150" s="399"/>
      <c r="B150" s="399"/>
      <c r="C150" s="399"/>
      <c r="D150" s="399"/>
      <c r="E150" s="399"/>
      <c r="F150" s="399"/>
      <c r="G150" s="399"/>
      <c r="H150" s="399"/>
      <c r="I150" s="399"/>
      <c r="J150" s="399"/>
      <c r="K150" s="399"/>
    </row>
    <row r="151" customFormat="false" ht="12.75" hidden="false" customHeight="false" outlineLevel="0" collapsed="false">
      <c r="A151" s="399"/>
      <c r="B151" s="399"/>
      <c r="C151" s="399"/>
      <c r="D151" s="399"/>
      <c r="E151" s="399"/>
      <c r="F151" s="399"/>
      <c r="G151" s="399"/>
      <c r="H151" s="399"/>
      <c r="I151" s="399"/>
      <c r="J151" s="399"/>
      <c r="K151" s="399"/>
    </row>
    <row r="152" customFormat="false" ht="12.75" hidden="false" customHeight="false" outlineLevel="0" collapsed="false">
      <c r="A152" s="399"/>
      <c r="B152" s="399"/>
      <c r="C152" s="399"/>
      <c r="D152" s="399"/>
      <c r="E152" s="399"/>
      <c r="F152" s="399"/>
      <c r="G152" s="399"/>
      <c r="H152" s="399"/>
      <c r="I152" s="399"/>
      <c r="J152" s="399"/>
      <c r="K152" s="399"/>
    </row>
    <row r="153" customFormat="false" ht="12.75" hidden="false" customHeight="false" outlineLevel="0" collapsed="false">
      <c r="A153" s="399"/>
      <c r="B153" s="399"/>
      <c r="C153" s="399"/>
      <c r="D153" s="399"/>
      <c r="E153" s="399"/>
      <c r="F153" s="399"/>
      <c r="G153" s="399"/>
      <c r="H153" s="399"/>
      <c r="I153" s="399"/>
      <c r="J153" s="399"/>
      <c r="K153" s="399"/>
    </row>
    <row r="154" customFormat="false" ht="12.75" hidden="false" customHeight="false" outlineLevel="0" collapsed="false">
      <c r="A154" s="399"/>
      <c r="B154" s="399"/>
      <c r="C154" s="399"/>
      <c r="D154" s="399"/>
      <c r="E154" s="399"/>
      <c r="F154" s="399"/>
      <c r="G154" s="399"/>
      <c r="H154" s="399"/>
      <c r="I154" s="399"/>
      <c r="J154" s="399"/>
      <c r="K154" s="399"/>
    </row>
    <row r="155" customFormat="false" ht="12.75" hidden="false" customHeight="false" outlineLevel="0" collapsed="false">
      <c r="A155" s="399"/>
      <c r="B155" s="399"/>
      <c r="C155" s="399"/>
      <c r="D155" s="399"/>
      <c r="E155" s="399"/>
      <c r="F155" s="399"/>
      <c r="G155" s="399"/>
      <c r="H155" s="399"/>
      <c r="I155" s="399"/>
      <c r="J155" s="399"/>
      <c r="K155" s="399"/>
    </row>
    <row r="156" customFormat="false" ht="12.75" hidden="false" customHeight="false" outlineLevel="0" collapsed="false">
      <c r="A156" s="399"/>
      <c r="B156" s="399"/>
      <c r="C156" s="399"/>
      <c r="D156" s="399"/>
      <c r="E156" s="399"/>
      <c r="F156" s="399"/>
      <c r="G156" s="399"/>
      <c r="H156" s="399"/>
      <c r="I156" s="399"/>
      <c r="J156" s="399"/>
      <c r="K156" s="399"/>
    </row>
    <row r="157" customFormat="false" ht="12.75" hidden="false" customHeight="false" outlineLevel="0" collapsed="false">
      <c r="A157" s="399"/>
      <c r="B157" s="399"/>
      <c r="C157" s="399"/>
      <c r="D157" s="399"/>
      <c r="E157" s="399"/>
      <c r="F157" s="399"/>
      <c r="G157" s="399"/>
      <c r="H157" s="399"/>
      <c r="I157" s="399"/>
      <c r="J157" s="399"/>
      <c r="K157" s="399"/>
    </row>
    <row r="158" customFormat="false" ht="12.75" hidden="false" customHeight="false" outlineLevel="0" collapsed="false">
      <c r="A158" s="399"/>
      <c r="B158" s="399"/>
      <c r="C158" s="399"/>
      <c r="D158" s="399"/>
      <c r="E158" s="399"/>
      <c r="F158" s="399"/>
      <c r="G158" s="399"/>
      <c r="H158" s="399"/>
      <c r="I158" s="399"/>
      <c r="J158" s="399"/>
      <c r="K158" s="399"/>
    </row>
    <row r="159" customFormat="false" ht="12.75" hidden="false" customHeight="false" outlineLevel="0" collapsed="false">
      <c r="A159" s="399"/>
      <c r="B159" s="399"/>
      <c r="C159" s="399"/>
      <c r="D159" s="399"/>
      <c r="E159" s="399"/>
      <c r="F159" s="399"/>
      <c r="G159" s="399"/>
      <c r="H159" s="399"/>
      <c r="I159" s="399"/>
      <c r="J159" s="399"/>
      <c r="K159" s="399"/>
    </row>
    <row r="160" customFormat="false" ht="12.75" hidden="false" customHeight="false" outlineLevel="0" collapsed="false">
      <c r="A160" s="399"/>
      <c r="B160" s="399"/>
      <c r="C160" s="399"/>
      <c r="D160" s="399"/>
      <c r="E160" s="399"/>
      <c r="F160" s="399"/>
      <c r="G160" s="399"/>
      <c r="H160" s="399"/>
      <c r="I160" s="399"/>
      <c r="J160" s="399"/>
      <c r="K160" s="399"/>
    </row>
    <row r="161" customFormat="false" ht="12.75" hidden="false" customHeight="false" outlineLevel="0" collapsed="false">
      <c r="A161" s="399"/>
      <c r="B161" s="399"/>
      <c r="C161" s="399"/>
      <c r="D161" s="399"/>
      <c r="E161" s="399"/>
      <c r="F161" s="399"/>
      <c r="G161" s="399"/>
      <c r="H161" s="399"/>
      <c r="I161" s="399"/>
      <c r="J161" s="399"/>
      <c r="K161" s="399"/>
    </row>
    <row r="162" customFormat="false" ht="12.75" hidden="false" customHeight="false" outlineLevel="0" collapsed="false">
      <c r="A162" s="399"/>
      <c r="B162" s="399"/>
      <c r="C162" s="399"/>
      <c r="D162" s="399"/>
      <c r="E162" s="399"/>
      <c r="F162" s="399"/>
      <c r="G162" s="399"/>
      <c r="H162" s="399"/>
      <c r="I162" s="399"/>
      <c r="J162" s="399"/>
      <c r="K162" s="399"/>
    </row>
    <row r="163" customFormat="false" ht="12.75" hidden="false" customHeight="false" outlineLevel="0" collapsed="false">
      <c r="A163" s="399"/>
      <c r="B163" s="399"/>
      <c r="C163" s="399"/>
      <c r="D163" s="399"/>
      <c r="E163" s="399"/>
      <c r="F163" s="399"/>
      <c r="G163" s="399"/>
      <c r="H163" s="399"/>
      <c r="I163" s="399"/>
      <c r="J163" s="399"/>
      <c r="K163" s="399"/>
    </row>
    <row r="164" customFormat="false" ht="12.75" hidden="false" customHeight="false" outlineLevel="0" collapsed="false">
      <c r="A164" s="399"/>
      <c r="B164" s="399"/>
      <c r="C164" s="399"/>
      <c r="D164" s="399"/>
      <c r="E164" s="399"/>
      <c r="F164" s="399"/>
      <c r="G164" s="399"/>
      <c r="H164" s="399"/>
      <c r="I164" s="399"/>
      <c r="J164" s="399"/>
      <c r="K164" s="399"/>
    </row>
    <row r="165" customFormat="false" ht="12.75" hidden="false" customHeight="false" outlineLevel="0" collapsed="false">
      <c r="A165" s="399"/>
      <c r="B165" s="399"/>
      <c r="C165" s="399"/>
      <c r="D165" s="399"/>
      <c r="E165" s="399"/>
      <c r="F165" s="399"/>
      <c r="G165" s="399"/>
      <c r="H165" s="399"/>
      <c r="I165" s="399"/>
      <c r="J165" s="399"/>
      <c r="K165" s="399"/>
    </row>
    <row r="166" customFormat="false" ht="12.75" hidden="false" customHeight="false" outlineLevel="0" collapsed="false">
      <c r="A166" s="399"/>
      <c r="B166" s="399"/>
      <c r="C166" s="399"/>
      <c r="D166" s="399"/>
      <c r="E166" s="399"/>
      <c r="F166" s="399"/>
      <c r="G166" s="399"/>
      <c r="H166" s="399"/>
      <c r="I166" s="399"/>
      <c r="J166" s="399"/>
      <c r="K166" s="399"/>
    </row>
    <row r="167" customFormat="false" ht="12.75" hidden="false" customHeight="false" outlineLevel="0" collapsed="false">
      <c r="A167" s="399"/>
      <c r="B167" s="399"/>
      <c r="C167" s="399"/>
      <c r="D167" s="399"/>
      <c r="E167" s="399"/>
      <c r="F167" s="399"/>
      <c r="G167" s="399"/>
      <c r="H167" s="399"/>
      <c r="I167" s="399"/>
      <c r="J167" s="399"/>
      <c r="K167" s="399"/>
    </row>
    <row r="168" customFormat="false" ht="12.75" hidden="false" customHeight="false" outlineLevel="0" collapsed="false">
      <c r="A168" s="399"/>
      <c r="B168" s="399"/>
      <c r="C168" s="399"/>
      <c r="D168" s="399"/>
      <c r="E168" s="399"/>
      <c r="F168" s="399"/>
      <c r="G168" s="399"/>
      <c r="H168" s="399"/>
      <c r="I168" s="399"/>
      <c r="J168" s="399"/>
      <c r="K168" s="399"/>
    </row>
    <row r="169" customFormat="false" ht="12.75" hidden="false" customHeight="false" outlineLevel="0" collapsed="false">
      <c r="A169" s="399"/>
      <c r="B169" s="399"/>
      <c r="C169" s="399"/>
      <c r="D169" s="399"/>
      <c r="E169" s="399"/>
      <c r="F169" s="399"/>
      <c r="G169" s="399"/>
      <c r="H169" s="399"/>
      <c r="I169" s="399"/>
      <c r="J169" s="399"/>
      <c r="K169" s="399"/>
    </row>
    <row r="170" customFormat="false" ht="12.75" hidden="false" customHeight="false" outlineLevel="0" collapsed="false">
      <c r="A170" s="399"/>
      <c r="B170" s="399"/>
      <c r="C170" s="399"/>
      <c r="D170" s="399"/>
      <c r="E170" s="399"/>
      <c r="F170" s="399"/>
      <c r="G170" s="399"/>
      <c r="H170" s="399"/>
      <c r="I170" s="399"/>
      <c r="J170" s="399"/>
      <c r="K170" s="399"/>
    </row>
    <row r="171" customFormat="false" ht="12.75" hidden="false" customHeight="false" outlineLevel="0" collapsed="false">
      <c r="A171" s="399"/>
      <c r="B171" s="399"/>
      <c r="C171" s="399"/>
      <c r="D171" s="399"/>
      <c r="E171" s="399"/>
      <c r="F171" s="399"/>
      <c r="G171" s="399"/>
      <c r="H171" s="399"/>
      <c r="I171" s="399"/>
      <c r="J171" s="399"/>
      <c r="K171" s="399"/>
    </row>
    <row r="172" customFormat="false" ht="12.75" hidden="false" customHeight="false" outlineLevel="0" collapsed="false">
      <c r="A172" s="399"/>
      <c r="B172" s="399"/>
      <c r="C172" s="399"/>
      <c r="D172" s="399"/>
      <c r="E172" s="399"/>
      <c r="F172" s="399"/>
      <c r="G172" s="399"/>
      <c r="H172" s="399"/>
      <c r="I172" s="399"/>
      <c r="J172" s="399"/>
      <c r="K172" s="399"/>
    </row>
    <row r="173" customFormat="false" ht="12.75" hidden="false" customHeight="false" outlineLevel="0" collapsed="false">
      <c r="A173" s="399"/>
      <c r="B173" s="399"/>
      <c r="C173" s="399"/>
      <c r="D173" s="399"/>
      <c r="E173" s="399"/>
      <c r="F173" s="399"/>
      <c r="G173" s="399"/>
      <c r="H173" s="399"/>
      <c r="I173" s="399"/>
      <c r="J173" s="399"/>
      <c r="K173" s="399"/>
    </row>
    <row r="174" customFormat="false" ht="12.75" hidden="false" customHeight="false" outlineLevel="0" collapsed="false">
      <c r="A174" s="399"/>
      <c r="B174" s="399"/>
      <c r="C174" s="399"/>
      <c r="D174" s="399"/>
      <c r="E174" s="399"/>
      <c r="F174" s="399"/>
      <c r="G174" s="399"/>
      <c r="H174" s="399"/>
      <c r="I174" s="399"/>
      <c r="J174" s="399"/>
      <c r="K174" s="399"/>
    </row>
    <row r="175" customFormat="false" ht="12.75" hidden="false" customHeight="false" outlineLevel="0" collapsed="false">
      <c r="A175" s="399"/>
      <c r="B175" s="399"/>
      <c r="C175" s="399"/>
      <c r="D175" s="399"/>
      <c r="E175" s="399"/>
      <c r="F175" s="399"/>
      <c r="G175" s="399"/>
      <c r="H175" s="399"/>
      <c r="I175" s="399"/>
      <c r="J175" s="399"/>
      <c r="K175" s="399"/>
    </row>
    <row r="176" customFormat="false" ht="12.75" hidden="false" customHeight="false" outlineLevel="0" collapsed="false">
      <c r="A176" s="399"/>
      <c r="B176" s="399"/>
      <c r="C176" s="399"/>
      <c r="D176" s="399"/>
      <c r="E176" s="399"/>
      <c r="F176" s="399"/>
      <c r="G176" s="399"/>
      <c r="H176" s="399"/>
      <c r="I176" s="399"/>
      <c r="J176" s="399"/>
      <c r="K176" s="399"/>
    </row>
    <row r="177" customFormat="false" ht="12.75" hidden="false" customHeight="false" outlineLevel="0" collapsed="false">
      <c r="A177" s="399"/>
      <c r="B177" s="399"/>
      <c r="C177" s="399"/>
      <c r="D177" s="399"/>
      <c r="E177" s="399"/>
      <c r="F177" s="399"/>
      <c r="G177" s="399"/>
      <c r="H177" s="399"/>
      <c r="I177" s="399"/>
      <c r="J177" s="399"/>
      <c r="K177" s="399"/>
    </row>
    <row r="178" customFormat="false" ht="12.75" hidden="false" customHeight="false" outlineLevel="0" collapsed="false">
      <c r="A178" s="399"/>
      <c r="B178" s="399"/>
      <c r="C178" s="399"/>
      <c r="D178" s="399"/>
      <c r="E178" s="399"/>
      <c r="F178" s="399"/>
      <c r="G178" s="399"/>
      <c r="H178" s="399"/>
      <c r="I178" s="399"/>
      <c r="J178" s="399"/>
      <c r="K178" s="399"/>
    </row>
    <row r="179" customFormat="false" ht="12.75" hidden="false" customHeight="false" outlineLevel="0" collapsed="false">
      <c r="A179" s="399"/>
      <c r="B179" s="399"/>
      <c r="C179" s="399"/>
      <c r="D179" s="399"/>
      <c r="E179" s="399"/>
      <c r="F179" s="399"/>
      <c r="G179" s="399"/>
      <c r="H179" s="399"/>
      <c r="I179" s="399"/>
      <c r="J179" s="399"/>
      <c r="K179" s="399"/>
    </row>
    <row r="180" customFormat="false" ht="12.75" hidden="false" customHeight="false" outlineLevel="0" collapsed="false">
      <c r="A180" s="399"/>
      <c r="B180" s="399"/>
      <c r="C180" s="399"/>
      <c r="D180" s="399"/>
      <c r="E180" s="399"/>
      <c r="F180" s="399"/>
      <c r="G180" s="399"/>
      <c r="H180" s="399"/>
      <c r="I180" s="399"/>
      <c r="J180" s="399"/>
      <c r="K180" s="399"/>
    </row>
    <row r="181" customFormat="false" ht="12.75" hidden="false" customHeight="false" outlineLevel="0" collapsed="false">
      <c r="A181" s="399"/>
      <c r="B181" s="399"/>
      <c r="C181" s="399"/>
      <c r="D181" s="399"/>
      <c r="E181" s="399"/>
      <c r="F181" s="399"/>
      <c r="G181" s="399"/>
      <c r="H181" s="399"/>
      <c r="I181" s="399"/>
      <c r="J181" s="399"/>
      <c r="K181" s="399"/>
    </row>
    <row r="182" customFormat="false" ht="12.75" hidden="false" customHeight="false" outlineLevel="0" collapsed="false">
      <c r="A182" s="399"/>
      <c r="B182" s="399"/>
      <c r="C182" s="399"/>
      <c r="D182" s="399"/>
      <c r="E182" s="399"/>
      <c r="F182" s="399"/>
      <c r="G182" s="399"/>
      <c r="H182" s="399"/>
      <c r="I182" s="399"/>
      <c r="J182" s="399"/>
      <c r="K182" s="399"/>
    </row>
    <row r="183" customFormat="false" ht="12.75" hidden="false" customHeight="false" outlineLevel="0" collapsed="false">
      <c r="A183" s="399"/>
      <c r="B183" s="399"/>
      <c r="C183" s="399"/>
      <c r="D183" s="399"/>
      <c r="E183" s="399"/>
      <c r="F183" s="399"/>
      <c r="G183" s="399"/>
      <c r="H183" s="399"/>
      <c r="I183" s="399"/>
      <c r="J183" s="399"/>
      <c r="K183" s="399"/>
    </row>
    <row r="184" customFormat="false" ht="12.75" hidden="false" customHeight="false" outlineLevel="0" collapsed="false">
      <c r="A184" s="399"/>
      <c r="B184" s="399"/>
      <c r="C184" s="399"/>
      <c r="D184" s="399"/>
      <c r="E184" s="399"/>
      <c r="F184" s="399"/>
      <c r="G184" s="399"/>
      <c r="H184" s="399"/>
      <c r="I184" s="399"/>
      <c r="J184" s="399"/>
      <c r="K184" s="399"/>
    </row>
    <row r="185" customFormat="false" ht="12.75" hidden="false" customHeight="false" outlineLevel="0" collapsed="false">
      <c r="A185" s="399"/>
      <c r="B185" s="399"/>
      <c r="C185" s="399"/>
      <c r="D185" s="399"/>
      <c r="E185" s="399"/>
      <c r="F185" s="399"/>
      <c r="G185" s="399"/>
      <c r="H185" s="399"/>
      <c r="I185" s="399"/>
      <c r="J185" s="399"/>
      <c r="K185" s="399"/>
    </row>
    <row r="186" customFormat="false" ht="12.75" hidden="false" customHeight="false" outlineLevel="0" collapsed="false">
      <c r="A186" s="399"/>
      <c r="B186" s="399"/>
      <c r="C186" s="399"/>
      <c r="D186" s="399"/>
      <c r="E186" s="399"/>
      <c r="F186" s="399"/>
      <c r="G186" s="399"/>
      <c r="H186" s="399"/>
      <c r="I186" s="399"/>
      <c r="J186" s="399"/>
      <c r="K186" s="399"/>
    </row>
    <row r="187" customFormat="false" ht="12.75" hidden="false" customHeight="false" outlineLevel="0" collapsed="false">
      <c r="A187" s="399"/>
      <c r="B187" s="399"/>
      <c r="C187" s="399"/>
      <c r="D187" s="399"/>
      <c r="E187" s="399"/>
      <c r="F187" s="399"/>
      <c r="G187" s="399"/>
      <c r="H187" s="399"/>
      <c r="I187" s="399"/>
      <c r="J187" s="399"/>
      <c r="K187" s="399"/>
    </row>
    <row r="188" customFormat="false" ht="12.75" hidden="false" customHeight="false" outlineLevel="0" collapsed="false">
      <c r="A188" s="399"/>
      <c r="B188" s="399"/>
      <c r="C188" s="399"/>
      <c r="D188" s="399"/>
      <c r="E188" s="399"/>
      <c r="F188" s="399"/>
      <c r="G188" s="399"/>
      <c r="H188" s="399"/>
      <c r="I188" s="399"/>
      <c r="J188" s="399"/>
      <c r="K188" s="399"/>
    </row>
    <row r="189" customFormat="false" ht="12.75" hidden="false" customHeight="false" outlineLevel="0" collapsed="false">
      <c r="A189" s="399"/>
      <c r="B189" s="399"/>
      <c r="C189" s="399"/>
      <c r="D189" s="399"/>
      <c r="E189" s="399"/>
      <c r="F189" s="399"/>
      <c r="G189" s="399"/>
      <c r="H189" s="399"/>
      <c r="I189" s="399"/>
      <c r="J189" s="399"/>
      <c r="K189" s="399"/>
    </row>
    <row r="190" customFormat="false" ht="12.75" hidden="false" customHeight="false" outlineLevel="0" collapsed="false">
      <c r="A190" s="399"/>
      <c r="B190" s="399"/>
      <c r="C190" s="399"/>
      <c r="D190" s="399"/>
      <c r="E190" s="399"/>
      <c r="F190" s="399"/>
      <c r="G190" s="399"/>
      <c r="H190" s="399"/>
      <c r="I190" s="399"/>
      <c r="J190" s="399"/>
      <c r="K190" s="399"/>
    </row>
    <row r="191" customFormat="false" ht="12.75" hidden="false" customHeight="false" outlineLevel="0" collapsed="false">
      <c r="A191" s="399"/>
      <c r="B191" s="399"/>
      <c r="C191" s="399"/>
      <c r="D191" s="399"/>
      <c r="E191" s="399"/>
      <c r="F191" s="399"/>
      <c r="G191" s="399"/>
      <c r="H191" s="399"/>
      <c r="I191" s="399"/>
      <c r="J191" s="399"/>
      <c r="K191" s="399"/>
    </row>
    <row r="192" customFormat="false" ht="12.75" hidden="false" customHeight="false" outlineLevel="0" collapsed="false">
      <c r="A192" s="399"/>
      <c r="B192" s="399"/>
      <c r="C192" s="399"/>
      <c r="D192" s="399"/>
      <c r="E192" s="399"/>
      <c r="F192" s="399"/>
      <c r="G192" s="399"/>
      <c r="H192" s="399"/>
      <c r="I192" s="399"/>
      <c r="J192" s="399"/>
      <c r="K192" s="399"/>
    </row>
    <row r="193" customFormat="false" ht="12.75" hidden="false" customHeight="false" outlineLevel="0" collapsed="false">
      <c r="A193" s="399"/>
      <c r="B193" s="399"/>
      <c r="C193" s="399"/>
      <c r="D193" s="399"/>
      <c r="E193" s="399"/>
      <c r="F193" s="399"/>
      <c r="G193" s="399"/>
      <c r="H193" s="399"/>
      <c r="I193" s="399"/>
      <c r="J193" s="399"/>
      <c r="K193" s="399"/>
    </row>
    <row r="194" customFormat="false" ht="12.75" hidden="false" customHeight="false" outlineLevel="0" collapsed="false">
      <c r="A194" s="399"/>
      <c r="B194" s="399"/>
      <c r="C194" s="399"/>
      <c r="D194" s="399"/>
      <c r="E194" s="399"/>
      <c r="F194" s="399"/>
      <c r="G194" s="399"/>
      <c r="H194" s="399"/>
      <c r="I194" s="399"/>
      <c r="J194" s="399"/>
      <c r="K194" s="399"/>
    </row>
    <row r="195" customFormat="false" ht="12.75" hidden="false" customHeight="false" outlineLevel="0" collapsed="false">
      <c r="A195" s="399"/>
      <c r="B195" s="399"/>
      <c r="C195" s="399"/>
      <c r="D195" s="399"/>
      <c r="E195" s="399"/>
      <c r="F195" s="399"/>
      <c r="G195" s="399"/>
      <c r="H195" s="399"/>
      <c r="I195" s="399"/>
      <c r="J195" s="399"/>
      <c r="K195" s="399"/>
    </row>
    <row r="196" customFormat="false" ht="12.75" hidden="false" customHeight="false" outlineLevel="0" collapsed="false">
      <c r="A196" s="399"/>
      <c r="B196" s="399"/>
      <c r="C196" s="399"/>
      <c r="D196" s="399"/>
      <c r="E196" s="399"/>
      <c r="F196" s="399"/>
      <c r="G196" s="399"/>
      <c r="H196" s="399"/>
      <c r="I196" s="399"/>
      <c r="J196" s="399"/>
      <c r="K196" s="399"/>
    </row>
    <row r="197" customFormat="false" ht="12.75" hidden="false" customHeight="false" outlineLevel="0" collapsed="false">
      <c r="A197" s="399"/>
      <c r="B197" s="399"/>
      <c r="C197" s="399"/>
      <c r="D197" s="399"/>
      <c r="E197" s="399"/>
      <c r="F197" s="399"/>
      <c r="G197" s="399"/>
      <c r="H197" s="399"/>
      <c r="I197" s="399"/>
      <c r="J197" s="399"/>
      <c r="K197" s="399"/>
    </row>
    <row r="198" customFormat="false" ht="12.75" hidden="false" customHeight="false" outlineLevel="0" collapsed="false">
      <c r="A198" s="399"/>
      <c r="B198" s="399"/>
      <c r="C198" s="399"/>
      <c r="D198" s="399"/>
      <c r="E198" s="399"/>
      <c r="F198" s="399"/>
      <c r="G198" s="399"/>
      <c r="H198" s="399"/>
      <c r="I198" s="399"/>
      <c r="J198" s="399"/>
      <c r="K198" s="399"/>
    </row>
    <row r="199" customFormat="false" ht="12.75" hidden="false" customHeight="false" outlineLevel="0" collapsed="false">
      <c r="A199" s="399"/>
      <c r="B199" s="399"/>
      <c r="C199" s="399"/>
      <c r="D199" s="399"/>
      <c r="E199" s="399"/>
      <c r="F199" s="399"/>
      <c r="G199" s="399"/>
      <c r="H199" s="399"/>
      <c r="I199" s="399"/>
      <c r="J199" s="399"/>
      <c r="K199" s="399"/>
    </row>
    <row r="200" customFormat="false" ht="12.75" hidden="false" customHeight="false" outlineLevel="0" collapsed="false">
      <c r="A200" s="399"/>
      <c r="B200" s="399"/>
      <c r="C200" s="399"/>
      <c r="D200" s="399"/>
      <c r="E200" s="399"/>
      <c r="F200" s="399"/>
      <c r="G200" s="399"/>
      <c r="H200" s="399"/>
      <c r="I200" s="399"/>
      <c r="J200" s="399"/>
      <c r="K200" s="399"/>
    </row>
    <row r="201" customFormat="false" ht="12.75" hidden="false" customHeight="false" outlineLevel="0" collapsed="false">
      <c r="A201" s="399"/>
      <c r="B201" s="399"/>
      <c r="C201" s="399"/>
      <c r="D201" s="399"/>
      <c r="E201" s="399"/>
      <c r="F201" s="399"/>
      <c r="G201" s="399"/>
      <c r="H201" s="399"/>
      <c r="I201" s="399"/>
      <c r="J201" s="399"/>
      <c r="K201" s="399"/>
    </row>
    <row r="202" customFormat="false" ht="12.75" hidden="false" customHeight="false" outlineLevel="0" collapsed="false">
      <c r="A202" s="399"/>
      <c r="B202" s="399"/>
      <c r="C202" s="399"/>
      <c r="D202" s="399"/>
      <c r="E202" s="399"/>
      <c r="F202" s="399"/>
      <c r="G202" s="399"/>
      <c r="H202" s="399"/>
      <c r="I202" s="399"/>
      <c r="J202" s="399"/>
      <c r="K202" s="399"/>
    </row>
    <row r="203" customFormat="false" ht="12.75" hidden="false" customHeight="false" outlineLevel="0" collapsed="false">
      <c r="A203" s="399"/>
      <c r="B203" s="399"/>
      <c r="C203" s="399"/>
      <c r="D203" s="399"/>
      <c r="E203" s="399"/>
      <c r="F203" s="399"/>
      <c r="G203" s="399"/>
      <c r="H203" s="399"/>
      <c r="I203" s="399"/>
      <c r="J203" s="399"/>
      <c r="K203" s="399"/>
    </row>
    <row r="204" customFormat="false" ht="12.75" hidden="false" customHeight="false" outlineLevel="0" collapsed="false">
      <c r="A204" s="399"/>
      <c r="B204" s="399"/>
      <c r="C204" s="399"/>
      <c r="D204" s="399"/>
      <c r="E204" s="399"/>
      <c r="F204" s="399"/>
      <c r="G204" s="399"/>
      <c r="H204" s="399"/>
      <c r="I204" s="399"/>
      <c r="J204" s="399"/>
      <c r="K204" s="399"/>
    </row>
    <row r="205" customFormat="false" ht="12.75" hidden="false" customHeight="false" outlineLevel="0" collapsed="false">
      <c r="A205" s="399"/>
      <c r="B205" s="399"/>
      <c r="C205" s="399"/>
      <c r="D205" s="399"/>
      <c r="E205" s="399"/>
      <c r="F205" s="399"/>
      <c r="G205" s="399"/>
      <c r="H205" s="399"/>
      <c r="I205" s="399"/>
      <c r="J205" s="399"/>
      <c r="K205" s="399"/>
    </row>
    <row r="206" customFormat="false" ht="12.75" hidden="false" customHeight="false" outlineLevel="0" collapsed="false">
      <c r="A206" s="399"/>
      <c r="B206" s="399"/>
      <c r="C206" s="399"/>
      <c r="D206" s="399"/>
      <c r="E206" s="399"/>
      <c r="F206" s="399"/>
      <c r="G206" s="399"/>
      <c r="H206" s="399"/>
      <c r="I206" s="399"/>
      <c r="J206" s="399"/>
      <c r="K206" s="399"/>
    </row>
    <row r="207" customFormat="false" ht="12.75" hidden="false" customHeight="false" outlineLevel="0" collapsed="false">
      <c r="A207" s="399"/>
      <c r="B207" s="399"/>
      <c r="C207" s="399"/>
      <c r="D207" s="399"/>
      <c r="E207" s="399"/>
      <c r="F207" s="399"/>
      <c r="G207" s="399"/>
      <c r="H207" s="399"/>
      <c r="I207" s="399"/>
      <c r="J207" s="399"/>
      <c r="K207" s="399"/>
    </row>
    <row r="208" customFormat="false" ht="12.75" hidden="false" customHeight="false" outlineLevel="0" collapsed="false">
      <c r="A208" s="399"/>
      <c r="B208" s="399"/>
      <c r="C208" s="399"/>
      <c r="D208" s="399"/>
      <c r="E208" s="399"/>
      <c r="F208" s="399"/>
      <c r="G208" s="399"/>
      <c r="H208" s="399"/>
      <c r="I208" s="399"/>
      <c r="J208" s="399"/>
      <c r="K208" s="399"/>
    </row>
    <row r="209" customFormat="false" ht="12.75" hidden="false" customHeight="false" outlineLevel="0" collapsed="false">
      <c r="A209" s="399"/>
      <c r="B209" s="399"/>
      <c r="C209" s="399"/>
      <c r="D209" s="399"/>
      <c r="E209" s="399"/>
      <c r="F209" s="399"/>
      <c r="G209" s="399"/>
      <c r="H209" s="399"/>
      <c r="I209" s="399"/>
      <c r="J209" s="399"/>
      <c r="K209" s="399"/>
    </row>
    <row r="210" customFormat="false" ht="12.75" hidden="false" customHeight="false" outlineLevel="0" collapsed="false">
      <c r="A210" s="399"/>
      <c r="B210" s="399"/>
      <c r="C210" s="399"/>
      <c r="D210" s="399"/>
      <c r="E210" s="399"/>
      <c r="F210" s="399"/>
      <c r="G210" s="399"/>
      <c r="H210" s="399"/>
      <c r="I210" s="399"/>
      <c r="J210" s="399"/>
      <c r="K210" s="399"/>
    </row>
    <row r="211" customFormat="false" ht="12.75" hidden="false" customHeight="false" outlineLevel="0" collapsed="false">
      <c r="A211" s="399"/>
      <c r="B211" s="399"/>
      <c r="C211" s="399"/>
      <c r="D211" s="399"/>
      <c r="E211" s="399"/>
      <c r="F211" s="399"/>
      <c r="G211" s="399"/>
      <c r="H211" s="399"/>
      <c r="I211" s="399"/>
      <c r="J211" s="399"/>
      <c r="K211" s="399"/>
    </row>
    <row r="212" customFormat="false" ht="12.75" hidden="false" customHeight="false" outlineLevel="0" collapsed="false">
      <c r="A212" s="399"/>
      <c r="B212" s="399"/>
      <c r="C212" s="399"/>
      <c r="D212" s="399"/>
      <c r="E212" s="399"/>
      <c r="F212" s="399"/>
      <c r="G212" s="399"/>
      <c r="H212" s="399"/>
      <c r="I212" s="399"/>
      <c r="J212" s="399"/>
      <c r="K212" s="399"/>
    </row>
    <row r="213" customFormat="false" ht="12.75" hidden="false" customHeight="false" outlineLevel="0" collapsed="false">
      <c r="A213" s="399"/>
      <c r="B213" s="399"/>
      <c r="C213" s="399"/>
      <c r="D213" s="399"/>
      <c r="E213" s="399"/>
      <c r="F213" s="399"/>
      <c r="G213" s="399"/>
      <c r="H213" s="399"/>
      <c r="I213" s="399"/>
      <c r="J213" s="399"/>
      <c r="K213" s="399"/>
    </row>
    <row r="214" customFormat="false" ht="12.75" hidden="false" customHeight="false" outlineLevel="0" collapsed="false">
      <c r="A214" s="399"/>
      <c r="B214" s="399"/>
      <c r="C214" s="399"/>
      <c r="D214" s="399"/>
      <c r="E214" s="399"/>
      <c r="F214" s="399"/>
      <c r="G214" s="399"/>
      <c r="H214" s="399"/>
      <c r="I214" s="399"/>
      <c r="J214" s="399"/>
      <c r="K214" s="399"/>
    </row>
    <row r="215" customFormat="false" ht="12.75" hidden="false" customHeight="false" outlineLevel="0" collapsed="false">
      <c r="A215" s="399"/>
      <c r="B215" s="399"/>
      <c r="C215" s="399"/>
      <c r="D215" s="399"/>
      <c r="E215" s="399"/>
      <c r="F215" s="399"/>
      <c r="G215" s="399"/>
      <c r="H215" s="399"/>
      <c r="I215" s="399"/>
      <c r="J215" s="399"/>
      <c r="K215" s="399"/>
    </row>
    <row r="216" customFormat="false" ht="12.75" hidden="false" customHeight="false" outlineLevel="0" collapsed="false">
      <c r="A216" s="399"/>
      <c r="B216" s="399"/>
      <c r="C216" s="399"/>
      <c r="D216" s="399"/>
      <c r="E216" s="399"/>
      <c r="F216" s="399"/>
      <c r="G216" s="399"/>
      <c r="H216" s="399"/>
      <c r="I216" s="399"/>
      <c r="J216" s="399"/>
      <c r="K216" s="399"/>
    </row>
    <row r="217" customFormat="false" ht="12.75" hidden="false" customHeight="false" outlineLevel="0" collapsed="false">
      <c r="A217" s="399"/>
      <c r="B217" s="399"/>
      <c r="C217" s="399"/>
      <c r="D217" s="399"/>
      <c r="E217" s="399"/>
      <c r="F217" s="399"/>
      <c r="G217" s="399"/>
      <c r="H217" s="399"/>
      <c r="I217" s="399"/>
      <c r="J217" s="399"/>
      <c r="K217" s="399"/>
    </row>
    <row r="218" customFormat="false" ht="12.75" hidden="false" customHeight="false" outlineLevel="0" collapsed="false">
      <c r="A218" s="399"/>
      <c r="B218" s="399"/>
      <c r="C218" s="399"/>
      <c r="D218" s="399"/>
      <c r="E218" s="399"/>
      <c r="F218" s="399"/>
      <c r="G218" s="399"/>
      <c r="H218" s="399"/>
      <c r="I218" s="399"/>
      <c r="J218" s="399"/>
      <c r="K218" s="399"/>
    </row>
    <row r="219" customFormat="false" ht="12.75" hidden="false" customHeight="false" outlineLevel="0" collapsed="false">
      <c r="A219" s="399"/>
      <c r="B219" s="399"/>
      <c r="C219" s="399"/>
      <c r="D219" s="399"/>
      <c r="E219" s="399"/>
      <c r="F219" s="399"/>
      <c r="G219" s="399"/>
      <c r="H219" s="399"/>
      <c r="I219" s="399"/>
      <c r="J219" s="399"/>
      <c r="K219" s="399"/>
    </row>
    <row r="220" customFormat="false" ht="12.75" hidden="false" customHeight="false" outlineLevel="0" collapsed="false">
      <c r="A220" s="399"/>
      <c r="B220" s="399"/>
      <c r="C220" s="399"/>
      <c r="D220" s="399"/>
      <c r="E220" s="399"/>
      <c r="F220" s="399"/>
      <c r="G220" s="399"/>
      <c r="H220" s="399"/>
      <c r="I220" s="399"/>
      <c r="J220" s="399"/>
      <c r="K220" s="399"/>
    </row>
    <row r="221" customFormat="false" ht="12.75" hidden="false" customHeight="false" outlineLevel="0" collapsed="false">
      <c r="A221" s="399"/>
      <c r="B221" s="399"/>
      <c r="C221" s="399"/>
      <c r="D221" s="399"/>
      <c r="E221" s="399"/>
      <c r="F221" s="399"/>
      <c r="G221" s="399"/>
      <c r="H221" s="399"/>
      <c r="I221" s="399"/>
      <c r="J221" s="399"/>
      <c r="K221" s="399"/>
    </row>
    <row r="222" customFormat="false" ht="12.75" hidden="false" customHeight="false" outlineLevel="0" collapsed="false">
      <c r="A222" s="399"/>
      <c r="B222" s="399"/>
      <c r="C222" s="399"/>
      <c r="D222" s="399"/>
      <c r="E222" s="399"/>
      <c r="F222" s="399"/>
      <c r="G222" s="399"/>
      <c r="H222" s="399"/>
      <c r="I222" s="399"/>
      <c r="J222" s="399"/>
      <c r="K222" s="399"/>
    </row>
    <row r="223" customFormat="false" ht="12.75" hidden="false" customHeight="false" outlineLevel="0" collapsed="false">
      <c r="A223" s="399"/>
      <c r="B223" s="399"/>
      <c r="C223" s="399"/>
      <c r="D223" s="399"/>
      <c r="E223" s="399"/>
      <c r="F223" s="399"/>
      <c r="G223" s="399"/>
      <c r="H223" s="399"/>
      <c r="I223" s="399"/>
      <c r="J223" s="399"/>
      <c r="K223" s="399"/>
    </row>
    <row r="224" customFormat="false" ht="12.75" hidden="false" customHeight="false" outlineLevel="0" collapsed="false">
      <c r="A224" s="399"/>
      <c r="B224" s="399"/>
      <c r="C224" s="399"/>
      <c r="D224" s="399"/>
      <c r="E224" s="399"/>
      <c r="F224" s="399"/>
      <c r="G224" s="399"/>
      <c r="H224" s="399"/>
      <c r="I224" s="399"/>
      <c r="J224" s="399"/>
      <c r="K224" s="399"/>
    </row>
    <row r="225" customFormat="false" ht="12.75" hidden="false" customHeight="false" outlineLevel="0" collapsed="false">
      <c r="A225" s="399"/>
      <c r="B225" s="399"/>
      <c r="C225" s="399"/>
      <c r="D225" s="399"/>
      <c r="E225" s="399"/>
      <c r="F225" s="399"/>
      <c r="G225" s="399"/>
      <c r="H225" s="399"/>
      <c r="I225" s="399"/>
      <c r="J225" s="399"/>
      <c r="K225" s="399"/>
    </row>
    <row r="226" customFormat="false" ht="12.75" hidden="false" customHeight="false" outlineLevel="0" collapsed="false">
      <c r="A226" s="399"/>
      <c r="B226" s="399"/>
      <c r="C226" s="399"/>
      <c r="D226" s="399"/>
      <c r="E226" s="399"/>
      <c r="F226" s="399"/>
      <c r="G226" s="399"/>
      <c r="H226" s="399"/>
      <c r="I226" s="399"/>
      <c r="J226" s="399"/>
      <c r="K226" s="399"/>
    </row>
    <row r="227" customFormat="false" ht="12.75" hidden="false" customHeight="false" outlineLevel="0" collapsed="false">
      <c r="A227" s="399"/>
      <c r="B227" s="399"/>
      <c r="C227" s="399"/>
      <c r="D227" s="399"/>
      <c r="E227" s="399"/>
      <c r="F227" s="399"/>
      <c r="G227" s="399"/>
      <c r="H227" s="399"/>
      <c r="I227" s="399"/>
      <c r="J227" s="399"/>
      <c r="K227" s="399"/>
    </row>
    <row r="228" customFormat="false" ht="12.75" hidden="false" customHeight="false" outlineLevel="0" collapsed="false">
      <c r="A228" s="399"/>
      <c r="B228" s="399"/>
      <c r="C228" s="399"/>
      <c r="D228" s="399"/>
      <c r="E228" s="399"/>
      <c r="F228" s="399"/>
      <c r="G228" s="399"/>
      <c r="H228" s="399"/>
      <c r="I228" s="399"/>
      <c r="J228" s="399"/>
      <c r="K228" s="399"/>
    </row>
    <row r="229" customFormat="false" ht="12.75" hidden="false" customHeight="false" outlineLevel="0" collapsed="false">
      <c r="A229" s="399"/>
      <c r="B229" s="399"/>
      <c r="C229" s="399"/>
      <c r="D229" s="399"/>
      <c r="E229" s="399"/>
      <c r="F229" s="399"/>
      <c r="G229" s="399"/>
      <c r="H229" s="399"/>
      <c r="I229" s="399"/>
      <c r="J229" s="399"/>
      <c r="K229" s="399"/>
    </row>
    <row r="230" customFormat="false" ht="12.75" hidden="false" customHeight="false" outlineLevel="0" collapsed="false">
      <c r="A230" s="399"/>
      <c r="B230" s="399"/>
      <c r="C230" s="399"/>
      <c r="D230" s="399"/>
      <c r="E230" s="399"/>
      <c r="F230" s="399"/>
      <c r="G230" s="399"/>
      <c r="H230" s="399"/>
      <c r="I230" s="399"/>
      <c r="J230" s="399"/>
      <c r="K230" s="399"/>
    </row>
    <row r="231" customFormat="false" ht="12.75" hidden="false" customHeight="false" outlineLevel="0" collapsed="false">
      <c r="A231" s="399"/>
      <c r="B231" s="399"/>
      <c r="C231" s="399"/>
      <c r="D231" s="399"/>
      <c r="E231" s="399"/>
      <c r="F231" s="399"/>
      <c r="G231" s="399"/>
      <c r="H231" s="399"/>
      <c r="I231" s="399"/>
      <c r="J231" s="399"/>
      <c r="K231" s="399"/>
    </row>
    <row r="232" customFormat="false" ht="12.75" hidden="false" customHeight="false" outlineLevel="0" collapsed="false">
      <c r="A232" s="399"/>
      <c r="B232" s="399"/>
      <c r="C232" s="399"/>
      <c r="D232" s="399"/>
      <c r="E232" s="399"/>
      <c r="F232" s="399"/>
      <c r="G232" s="399"/>
      <c r="H232" s="399"/>
      <c r="I232" s="399"/>
      <c r="J232" s="399"/>
      <c r="K232" s="399"/>
    </row>
    <row r="233" customFormat="false" ht="12.75" hidden="false" customHeight="false" outlineLevel="0" collapsed="false">
      <c r="A233" s="399"/>
      <c r="B233" s="399"/>
      <c r="C233" s="399"/>
      <c r="D233" s="399"/>
      <c r="E233" s="399"/>
      <c r="F233" s="399"/>
      <c r="G233" s="399"/>
      <c r="H233" s="399"/>
      <c r="I233" s="399"/>
      <c r="J233" s="399"/>
      <c r="K233" s="399"/>
    </row>
    <row r="234" customFormat="false" ht="12.75" hidden="false" customHeight="false" outlineLevel="0" collapsed="false">
      <c r="A234" s="399"/>
      <c r="B234" s="399"/>
      <c r="C234" s="399"/>
      <c r="D234" s="399"/>
      <c r="E234" s="399"/>
      <c r="F234" s="399"/>
      <c r="G234" s="399"/>
      <c r="H234" s="399"/>
      <c r="I234" s="399"/>
      <c r="J234" s="399"/>
      <c r="K234" s="399"/>
    </row>
    <row r="235" customFormat="false" ht="12.75" hidden="false" customHeight="false" outlineLevel="0" collapsed="false">
      <c r="A235" s="399"/>
      <c r="B235" s="399"/>
      <c r="C235" s="399"/>
      <c r="D235" s="399"/>
      <c r="E235" s="399"/>
      <c r="F235" s="399"/>
      <c r="G235" s="399"/>
      <c r="H235" s="399"/>
      <c r="I235" s="399"/>
      <c r="J235" s="399"/>
      <c r="K235" s="399"/>
    </row>
    <row r="236" customFormat="false" ht="12.75" hidden="false" customHeight="false" outlineLevel="0" collapsed="false">
      <c r="A236" s="399"/>
      <c r="B236" s="399"/>
      <c r="C236" s="399"/>
      <c r="D236" s="399"/>
      <c r="E236" s="399"/>
      <c r="F236" s="399"/>
      <c r="G236" s="399"/>
      <c r="H236" s="399"/>
      <c r="I236" s="399"/>
      <c r="J236" s="399"/>
      <c r="K236" s="399"/>
    </row>
    <row r="237" customFormat="false" ht="12.75" hidden="false" customHeight="false" outlineLevel="0" collapsed="false">
      <c r="A237" s="399"/>
      <c r="B237" s="399"/>
      <c r="C237" s="399"/>
      <c r="D237" s="399"/>
      <c r="E237" s="399"/>
      <c r="F237" s="399"/>
      <c r="G237" s="399"/>
      <c r="H237" s="399"/>
      <c r="I237" s="399"/>
      <c r="J237" s="399"/>
      <c r="K237" s="399"/>
    </row>
    <row r="238" customFormat="false" ht="12.75" hidden="false" customHeight="false" outlineLevel="0" collapsed="false">
      <c r="A238" s="399"/>
      <c r="B238" s="399"/>
      <c r="C238" s="399"/>
      <c r="D238" s="399"/>
      <c r="E238" s="399"/>
      <c r="F238" s="399"/>
      <c r="G238" s="399"/>
      <c r="H238" s="399"/>
      <c r="I238" s="399"/>
      <c r="J238" s="399"/>
      <c r="K238" s="399"/>
    </row>
    <row r="239" customFormat="false" ht="12.75" hidden="false" customHeight="false" outlineLevel="0" collapsed="false">
      <c r="A239" s="399"/>
      <c r="B239" s="399"/>
      <c r="C239" s="399"/>
      <c r="D239" s="399"/>
      <c r="E239" s="399"/>
      <c r="F239" s="399"/>
      <c r="G239" s="399"/>
      <c r="H239" s="399"/>
      <c r="I239" s="399"/>
      <c r="J239" s="399"/>
      <c r="K239" s="399"/>
    </row>
    <row r="240" customFormat="false" ht="12.75" hidden="false" customHeight="false" outlineLevel="0" collapsed="false">
      <c r="A240" s="399"/>
      <c r="B240" s="399"/>
      <c r="C240" s="399"/>
      <c r="D240" s="399"/>
      <c r="E240" s="399"/>
      <c r="F240" s="399"/>
      <c r="G240" s="399"/>
      <c r="H240" s="399"/>
      <c r="I240" s="399"/>
      <c r="J240" s="399"/>
      <c r="K240" s="399"/>
    </row>
    <row r="241" customFormat="false" ht="12.75" hidden="false" customHeight="false" outlineLevel="0" collapsed="false">
      <c r="A241" s="399"/>
      <c r="B241" s="399"/>
      <c r="C241" s="399"/>
      <c r="D241" s="399"/>
      <c r="E241" s="399"/>
      <c r="F241" s="399"/>
      <c r="G241" s="399"/>
      <c r="H241" s="399"/>
      <c r="I241" s="399"/>
      <c r="J241" s="399"/>
      <c r="K241" s="399"/>
    </row>
    <row r="242" customFormat="false" ht="12.75" hidden="false" customHeight="false" outlineLevel="0" collapsed="false">
      <c r="A242" s="399"/>
      <c r="B242" s="399"/>
      <c r="C242" s="399"/>
      <c r="D242" s="399"/>
      <c r="E242" s="399"/>
      <c r="F242" s="399"/>
      <c r="G242" s="399"/>
      <c r="H242" s="399"/>
      <c r="I242" s="399"/>
      <c r="J242" s="399"/>
      <c r="K242" s="399"/>
    </row>
    <row r="243" customFormat="false" ht="12.75" hidden="false" customHeight="false" outlineLevel="0" collapsed="false">
      <c r="A243" s="399"/>
      <c r="B243" s="399"/>
      <c r="C243" s="399"/>
      <c r="D243" s="399"/>
      <c r="E243" s="399"/>
      <c r="F243" s="399"/>
      <c r="G243" s="399"/>
      <c r="H243" s="399"/>
      <c r="I243" s="399"/>
      <c r="J243" s="399"/>
      <c r="K243" s="399"/>
    </row>
    <row r="244" customFormat="false" ht="12.75" hidden="false" customHeight="false" outlineLevel="0" collapsed="false">
      <c r="A244" s="399"/>
      <c r="B244" s="399"/>
      <c r="C244" s="399"/>
      <c r="D244" s="399"/>
      <c r="E244" s="399"/>
      <c r="F244" s="399"/>
      <c r="G244" s="399"/>
      <c r="H244" s="399"/>
      <c r="I244" s="399"/>
      <c r="J244" s="399"/>
      <c r="K244" s="399"/>
    </row>
    <row r="245" customFormat="false" ht="12.75" hidden="false" customHeight="false" outlineLevel="0" collapsed="false">
      <c r="A245" s="399"/>
      <c r="B245" s="399"/>
      <c r="C245" s="399"/>
      <c r="D245" s="399"/>
      <c r="E245" s="399"/>
      <c r="F245" s="399"/>
      <c r="G245" s="399"/>
      <c r="H245" s="399"/>
      <c r="I245" s="399"/>
      <c r="J245" s="399"/>
      <c r="K245" s="399"/>
    </row>
    <row r="246" customFormat="false" ht="12.75" hidden="false" customHeight="false" outlineLevel="0" collapsed="false">
      <c r="A246" s="399"/>
      <c r="B246" s="399"/>
      <c r="C246" s="399"/>
      <c r="D246" s="399"/>
      <c r="E246" s="399"/>
      <c r="F246" s="399"/>
      <c r="G246" s="399"/>
      <c r="H246" s="399"/>
      <c r="I246" s="399"/>
      <c r="J246" s="399"/>
      <c r="K246" s="399"/>
    </row>
    <row r="247" customFormat="false" ht="12.75" hidden="false" customHeight="false" outlineLevel="0" collapsed="false">
      <c r="A247" s="399"/>
      <c r="B247" s="399"/>
      <c r="C247" s="399"/>
      <c r="D247" s="399"/>
      <c r="E247" s="399"/>
      <c r="F247" s="399"/>
      <c r="G247" s="399"/>
      <c r="H247" s="399"/>
      <c r="I247" s="399"/>
      <c r="J247" s="399"/>
      <c r="K247" s="399"/>
    </row>
    <row r="248" customFormat="false" ht="12.75" hidden="false" customHeight="false" outlineLevel="0" collapsed="false">
      <c r="A248" s="399"/>
      <c r="B248" s="399"/>
      <c r="C248" s="399"/>
      <c r="D248" s="399"/>
      <c r="E248" s="399"/>
      <c r="F248" s="399"/>
      <c r="G248" s="399"/>
      <c r="H248" s="399"/>
      <c r="I248" s="399"/>
      <c r="J248" s="399"/>
      <c r="K248" s="399"/>
    </row>
    <row r="249" customFormat="false" ht="12.75" hidden="false" customHeight="false" outlineLevel="0" collapsed="false">
      <c r="A249" s="399"/>
      <c r="B249" s="399"/>
      <c r="C249" s="399"/>
      <c r="D249" s="399"/>
      <c r="E249" s="399"/>
      <c r="F249" s="399"/>
      <c r="G249" s="399"/>
      <c r="H249" s="399"/>
      <c r="I249" s="399"/>
      <c r="J249" s="399"/>
      <c r="K249" s="399"/>
    </row>
    <row r="250" customFormat="false" ht="12.75" hidden="false" customHeight="false" outlineLevel="0" collapsed="false">
      <c r="A250" s="399"/>
      <c r="B250" s="399"/>
      <c r="C250" s="399"/>
      <c r="D250" s="399"/>
      <c r="E250" s="399"/>
      <c r="F250" s="399"/>
      <c r="G250" s="399"/>
      <c r="H250" s="399"/>
      <c r="I250" s="399"/>
      <c r="J250" s="399"/>
      <c r="K250" s="399"/>
    </row>
    <row r="251" customFormat="false" ht="12.75" hidden="false" customHeight="false" outlineLevel="0" collapsed="false">
      <c r="A251" s="399"/>
      <c r="B251" s="399"/>
      <c r="C251" s="399"/>
      <c r="D251" s="399"/>
      <c r="E251" s="399"/>
      <c r="F251" s="399"/>
      <c r="G251" s="399"/>
      <c r="H251" s="399"/>
      <c r="I251" s="399"/>
      <c r="J251" s="399"/>
      <c r="K251" s="399"/>
    </row>
    <row r="252" customFormat="false" ht="12.75" hidden="false" customHeight="false" outlineLevel="0" collapsed="false">
      <c r="A252" s="399"/>
      <c r="B252" s="399"/>
      <c r="C252" s="399"/>
      <c r="D252" s="399"/>
      <c r="E252" s="399"/>
      <c r="F252" s="399"/>
      <c r="G252" s="399"/>
      <c r="H252" s="399"/>
      <c r="I252" s="399"/>
      <c r="J252" s="399"/>
      <c r="K252" s="399"/>
    </row>
    <row r="253" customFormat="false" ht="12.75" hidden="false" customHeight="false" outlineLevel="0" collapsed="false">
      <c r="A253" s="399"/>
      <c r="B253" s="399"/>
      <c r="C253" s="399"/>
      <c r="D253" s="399"/>
      <c r="E253" s="399"/>
      <c r="F253" s="399"/>
      <c r="G253" s="399"/>
      <c r="H253" s="399"/>
      <c r="I253" s="399"/>
      <c r="J253" s="399"/>
      <c r="K253" s="399"/>
    </row>
    <row r="254" customFormat="false" ht="12.75" hidden="false" customHeight="false" outlineLevel="0" collapsed="false">
      <c r="A254" s="399"/>
      <c r="B254" s="399"/>
      <c r="C254" s="399"/>
      <c r="D254" s="399"/>
      <c r="E254" s="399"/>
      <c r="F254" s="399"/>
      <c r="G254" s="399"/>
      <c r="H254" s="399"/>
      <c r="I254" s="399"/>
      <c r="J254" s="399"/>
      <c r="K254" s="399"/>
    </row>
    <row r="255" customFormat="false" ht="12.75" hidden="false" customHeight="false" outlineLevel="0" collapsed="false">
      <c r="A255" s="399"/>
      <c r="B255" s="399"/>
      <c r="C255" s="399"/>
      <c r="D255" s="399"/>
      <c r="E255" s="399"/>
      <c r="F255" s="399"/>
      <c r="G255" s="399"/>
      <c r="H255" s="399"/>
      <c r="I255" s="399"/>
      <c r="J255" s="399"/>
      <c r="K255" s="399"/>
    </row>
    <row r="256" customFormat="false" ht="12.75" hidden="false" customHeight="false" outlineLevel="0" collapsed="false">
      <c r="A256" s="399"/>
      <c r="B256" s="399"/>
      <c r="C256" s="399"/>
      <c r="D256" s="399"/>
      <c r="E256" s="399"/>
      <c r="F256" s="399"/>
      <c r="G256" s="399"/>
      <c r="H256" s="399"/>
      <c r="I256" s="399"/>
      <c r="J256" s="399"/>
      <c r="K256" s="399"/>
    </row>
    <row r="257" customFormat="false" ht="12.75" hidden="false" customHeight="false" outlineLevel="0" collapsed="false">
      <c r="A257" s="399"/>
      <c r="B257" s="399"/>
      <c r="C257" s="399"/>
      <c r="D257" s="399"/>
      <c r="E257" s="399"/>
      <c r="F257" s="399"/>
      <c r="G257" s="399"/>
      <c r="H257" s="399"/>
      <c r="I257" s="399"/>
      <c r="J257" s="399"/>
      <c r="K257" s="399"/>
    </row>
    <row r="258" customFormat="false" ht="12.75" hidden="false" customHeight="false" outlineLevel="0" collapsed="false">
      <c r="A258" s="399"/>
      <c r="B258" s="399"/>
      <c r="C258" s="399"/>
      <c r="D258" s="399"/>
      <c r="E258" s="399"/>
      <c r="F258" s="399"/>
      <c r="G258" s="399"/>
      <c r="H258" s="399"/>
      <c r="I258" s="399"/>
      <c r="J258" s="399"/>
      <c r="K258" s="399"/>
    </row>
    <row r="259" customFormat="false" ht="12.75" hidden="false" customHeight="false" outlineLevel="0" collapsed="false">
      <c r="A259" s="399"/>
      <c r="B259" s="399"/>
      <c r="C259" s="399"/>
      <c r="D259" s="399"/>
      <c r="E259" s="399"/>
      <c r="F259" s="399"/>
      <c r="G259" s="399"/>
      <c r="H259" s="399"/>
      <c r="I259" s="399"/>
      <c r="J259" s="399"/>
      <c r="K259" s="399"/>
    </row>
    <row r="260" customFormat="false" ht="12.75" hidden="false" customHeight="false" outlineLevel="0" collapsed="false">
      <c r="A260" s="399"/>
      <c r="B260" s="399"/>
      <c r="C260" s="399"/>
      <c r="D260" s="399"/>
      <c r="E260" s="399"/>
      <c r="F260" s="399"/>
      <c r="G260" s="399"/>
      <c r="H260" s="399"/>
      <c r="I260" s="399"/>
      <c r="J260" s="399"/>
      <c r="K260" s="399"/>
    </row>
    <row r="261" customFormat="false" ht="12.75" hidden="false" customHeight="false" outlineLevel="0" collapsed="false">
      <c r="A261" s="399"/>
      <c r="B261" s="399"/>
      <c r="C261" s="399"/>
      <c r="D261" s="399"/>
      <c r="E261" s="399"/>
      <c r="F261" s="399"/>
      <c r="G261" s="399"/>
      <c r="H261" s="399"/>
      <c r="I261" s="399"/>
      <c r="J261" s="399"/>
      <c r="K261" s="399"/>
    </row>
    <row r="262" customFormat="false" ht="12.75" hidden="false" customHeight="false" outlineLevel="0" collapsed="false">
      <c r="A262" s="399"/>
      <c r="B262" s="399"/>
      <c r="C262" s="399"/>
      <c r="D262" s="399"/>
      <c r="E262" s="399"/>
      <c r="F262" s="399"/>
      <c r="G262" s="399"/>
      <c r="H262" s="399"/>
      <c r="I262" s="399"/>
      <c r="J262" s="399"/>
      <c r="K262" s="399"/>
    </row>
    <row r="263" customFormat="false" ht="12.75" hidden="false" customHeight="false" outlineLevel="0" collapsed="false">
      <c r="A263" s="399"/>
      <c r="B263" s="399"/>
      <c r="C263" s="399"/>
      <c r="D263" s="399"/>
      <c r="E263" s="399"/>
      <c r="F263" s="399"/>
      <c r="G263" s="399"/>
      <c r="H263" s="399"/>
      <c r="I263" s="399"/>
      <c r="J263" s="399"/>
      <c r="K263" s="399"/>
    </row>
    <row r="264" customFormat="false" ht="12.75" hidden="false" customHeight="false" outlineLevel="0" collapsed="false">
      <c r="A264" s="399"/>
      <c r="B264" s="399"/>
      <c r="C264" s="399"/>
      <c r="D264" s="399"/>
      <c r="E264" s="399"/>
      <c r="F264" s="399"/>
      <c r="G264" s="399"/>
      <c r="H264" s="399"/>
      <c r="I264" s="399"/>
      <c r="J264" s="399"/>
      <c r="K264" s="399"/>
    </row>
    <row r="265" customFormat="false" ht="12.75" hidden="false" customHeight="false" outlineLevel="0" collapsed="false">
      <c r="A265" s="399"/>
      <c r="B265" s="399"/>
      <c r="C265" s="399"/>
      <c r="D265" s="399"/>
      <c r="E265" s="399"/>
      <c r="F265" s="399"/>
      <c r="G265" s="399"/>
      <c r="H265" s="399"/>
      <c r="I265" s="399"/>
      <c r="J265" s="399"/>
      <c r="K265" s="399"/>
    </row>
    <row r="266" customFormat="false" ht="12.75" hidden="false" customHeight="false" outlineLevel="0" collapsed="false">
      <c r="A266" s="399"/>
      <c r="B266" s="399"/>
      <c r="C266" s="399"/>
      <c r="D266" s="399"/>
      <c r="E266" s="399"/>
      <c r="F266" s="399"/>
      <c r="G266" s="399"/>
      <c r="H266" s="399"/>
      <c r="I266" s="399"/>
      <c r="J266" s="399"/>
      <c r="K266" s="399"/>
    </row>
    <row r="267" customFormat="false" ht="12.75" hidden="false" customHeight="false" outlineLevel="0" collapsed="false">
      <c r="A267" s="399"/>
      <c r="B267" s="399"/>
      <c r="C267" s="399"/>
      <c r="D267" s="399"/>
      <c r="E267" s="399"/>
      <c r="F267" s="399"/>
      <c r="G267" s="399"/>
      <c r="H267" s="399"/>
      <c r="I267" s="399"/>
      <c r="J267" s="399"/>
      <c r="K267" s="399"/>
    </row>
    <row r="268" customFormat="false" ht="12.75" hidden="false" customHeight="false" outlineLevel="0" collapsed="false">
      <c r="A268" s="399"/>
      <c r="B268" s="399"/>
      <c r="C268" s="399"/>
      <c r="D268" s="399"/>
      <c r="E268" s="399"/>
      <c r="F268" s="399"/>
      <c r="G268" s="399"/>
      <c r="H268" s="399"/>
      <c r="I268" s="399"/>
      <c r="J268" s="399"/>
      <c r="K268" s="399"/>
    </row>
    <row r="269" customFormat="false" ht="12.75" hidden="false" customHeight="false" outlineLevel="0" collapsed="false">
      <c r="A269" s="399"/>
      <c r="B269" s="399"/>
      <c r="C269" s="399"/>
      <c r="D269" s="399"/>
      <c r="E269" s="399"/>
      <c r="F269" s="399"/>
      <c r="G269" s="399"/>
      <c r="H269" s="399"/>
      <c r="I269" s="399"/>
      <c r="J269" s="399"/>
      <c r="K269" s="399"/>
    </row>
    <row r="270" customFormat="false" ht="12.75" hidden="false" customHeight="false" outlineLevel="0" collapsed="false">
      <c r="A270" s="399"/>
      <c r="B270" s="399"/>
      <c r="C270" s="399"/>
      <c r="D270" s="399"/>
      <c r="E270" s="399"/>
      <c r="F270" s="399"/>
      <c r="G270" s="399"/>
      <c r="H270" s="399"/>
      <c r="I270" s="399"/>
      <c r="J270" s="399"/>
      <c r="K270" s="399"/>
    </row>
    <row r="271" customFormat="false" ht="12.75" hidden="false" customHeight="false" outlineLevel="0" collapsed="false">
      <c r="A271" s="399"/>
      <c r="B271" s="399"/>
      <c r="C271" s="399"/>
      <c r="D271" s="399"/>
      <c r="E271" s="399"/>
      <c r="F271" s="399"/>
      <c r="G271" s="399"/>
      <c r="H271" s="399"/>
      <c r="I271" s="399"/>
      <c r="J271" s="399"/>
      <c r="K271" s="399"/>
    </row>
    <row r="272" customFormat="false" ht="12.75" hidden="false" customHeight="false" outlineLevel="0" collapsed="false">
      <c r="A272" s="399"/>
      <c r="B272" s="399"/>
      <c r="C272" s="399"/>
      <c r="D272" s="399"/>
      <c r="E272" s="399"/>
      <c r="F272" s="399"/>
      <c r="G272" s="399"/>
      <c r="H272" s="399"/>
      <c r="I272" s="399"/>
      <c r="J272" s="399"/>
      <c r="K272" s="399"/>
    </row>
    <row r="273" customFormat="false" ht="12.75" hidden="false" customHeight="false" outlineLevel="0" collapsed="false">
      <c r="A273" s="399"/>
      <c r="B273" s="399"/>
      <c r="C273" s="399"/>
      <c r="D273" s="399"/>
      <c r="E273" s="399"/>
      <c r="F273" s="399"/>
      <c r="G273" s="399"/>
      <c r="H273" s="399"/>
      <c r="I273" s="399"/>
      <c r="J273" s="399"/>
      <c r="K273" s="399"/>
    </row>
    <row r="274" customFormat="false" ht="12.75" hidden="false" customHeight="false" outlineLevel="0" collapsed="false">
      <c r="A274" s="399"/>
      <c r="B274" s="399"/>
      <c r="C274" s="399"/>
      <c r="D274" s="399"/>
      <c r="E274" s="399"/>
      <c r="F274" s="399"/>
      <c r="G274" s="399"/>
      <c r="H274" s="399"/>
      <c r="I274" s="399"/>
      <c r="J274" s="399"/>
      <c r="K274" s="399"/>
    </row>
    <row r="275" customFormat="false" ht="12.75" hidden="false" customHeight="false" outlineLevel="0" collapsed="false">
      <c r="A275" s="399"/>
      <c r="B275" s="399"/>
      <c r="C275" s="399"/>
      <c r="D275" s="399"/>
      <c r="E275" s="399"/>
      <c r="F275" s="399"/>
      <c r="G275" s="399"/>
      <c r="H275" s="399"/>
      <c r="I275" s="399"/>
      <c r="J275" s="399"/>
      <c r="K275" s="399"/>
    </row>
    <row r="276" customFormat="false" ht="12.75" hidden="false" customHeight="false" outlineLevel="0" collapsed="false">
      <c r="A276" s="399"/>
      <c r="B276" s="399"/>
      <c r="C276" s="399"/>
      <c r="D276" s="399"/>
      <c r="E276" s="399"/>
      <c r="F276" s="399"/>
      <c r="G276" s="399"/>
      <c r="H276" s="399"/>
      <c r="I276" s="399"/>
      <c r="J276" s="399"/>
      <c r="K276" s="399"/>
    </row>
    <row r="277" customFormat="false" ht="12.75" hidden="false" customHeight="false" outlineLevel="0" collapsed="false">
      <c r="A277" s="399"/>
      <c r="B277" s="399"/>
      <c r="C277" s="399"/>
      <c r="D277" s="399"/>
      <c r="E277" s="399"/>
      <c r="F277" s="399"/>
      <c r="G277" s="399"/>
      <c r="H277" s="399"/>
      <c r="I277" s="399"/>
      <c r="J277" s="399"/>
      <c r="K277" s="399"/>
    </row>
    <row r="278" customFormat="false" ht="12.75" hidden="false" customHeight="false" outlineLevel="0" collapsed="false">
      <c r="A278" s="399"/>
      <c r="B278" s="399"/>
      <c r="C278" s="399"/>
      <c r="D278" s="399"/>
      <c r="E278" s="399"/>
      <c r="F278" s="399"/>
      <c r="G278" s="399"/>
      <c r="H278" s="399"/>
      <c r="I278" s="399"/>
      <c r="J278" s="399"/>
      <c r="K278" s="399"/>
    </row>
    <row r="279" customFormat="false" ht="12.75" hidden="false" customHeight="false" outlineLevel="0" collapsed="false">
      <c r="A279" s="399"/>
      <c r="B279" s="399"/>
      <c r="C279" s="399"/>
      <c r="D279" s="399"/>
      <c r="E279" s="399"/>
      <c r="F279" s="399"/>
      <c r="G279" s="399"/>
      <c r="H279" s="399"/>
      <c r="I279" s="399"/>
      <c r="J279" s="399"/>
      <c r="K279" s="399"/>
    </row>
    <row r="280" customFormat="false" ht="12.75" hidden="false" customHeight="false" outlineLevel="0" collapsed="false">
      <c r="A280" s="399"/>
      <c r="B280" s="399"/>
      <c r="C280" s="399"/>
      <c r="D280" s="399"/>
      <c r="E280" s="399"/>
      <c r="F280" s="399"/>
      <c r="G280" s="399"/>
      <c r="H280" s="399"/>
      <c r="I280" s="399"/>
      <c r="J280" s="399"/>
      <c r="K280" s="399"/>
    </row>
    <row r="281" customFormat="false" ht="12.75" hidden="false" customHeight="false" outlineLevel="0" collapsed="false">
      <c r="A281" s="399"/>
      <c r="B281" s="399"/>
      <c r="C281" s="399"/>
      <c r="D281" s="399"/>
      <c r="E281" s="399"/>
      <c r="F281" s="399"/>
      <c r="G281" s="399"/>
      <c r="H281" s="399"/>
      <c r="I281" s="399"/>
      <c r="J281" s="399"/>
      <c r="K281" s="399"/>
    </row>
    <row r="282" customFormat="false" ht="12.75" hidden="false" customHeight="false" outlineLevel="0" collapsed="false">
      <c r="A282" s="399"/>
      <c r="B282" s="399"/>
      <c r="C282" s="399"/>
      <c r="D282" s="399"/>
      <c r="E282" s="399"/>
      <c r="F282" s="399"/>
      <c r="G282" s="399"/>
      <c r="H282" s="399"/>
      <c r="I282" s="399"/>
      <c r="J282" s="399"/>
      <c r="K282" s="399"/>
    </row>
    <row r="283" customFormat="false" ht="12.75" hidden="false" customHeight="false" outlineLevel="0" collapsed="false">
      <c r="A283" s="399"/>
      <c r="B283" s="399"/>
      <c r="C283" s="399"/>
      <c r="D283" s="399"/>
      <c r="E283" s="399"/>
      <c r="F283" s="399"/>
      <c r="G283" s="399"/>
      <c r="H283" s="399"/>
      <c r="I283" s="399"/>
      <c r="J283" s="399"/>
      <c r="K283" s="399"/>
    </row>
    <row r="284" customFormat="false" ht="12.75" hidden="false" customHeight="false" outlineLevel="0" collapsed="false">
      <c r="A284" s="399"/>
      <c r="B284" s="399"/>
      <c r="C284" s="399"/>
      <c r="D284" s="399"/>
      <c r="E284" s="399"/>
      <c r="F284" s="399"/>
      <c r="G284" s="399"/>
      <c r="H284" s="399"/>
      <c r="I284" s="399"/>
      <c r="J284" s="399"/>
      <c r="K284" s="399"/>
    </row>
    <row r="285" customFormat="false" ht="12.75" hidden="false" customHeight="false" outlineLevel="0" collapsed="false">
      <c r="A285" s="399"/>
      <c r="B285" s="399"/>
      <c r="C285" s="399"/>
      <c r="D285" s="399"/>
      <c r="E285" s="399"/>
      <c r="F285" s="399"/>
      <c r="G285" s="399"/>
      <c r="H285" s="399"/>
      <c r="I285" s="399"/>
      <c r="J285" s="399"/>
      <c r="K285" s="399"/>
    </row>
    <row r="286" customFormat="false" ht="12.75" hidden="false" customHeight="false" outlineLevel="0" collapsed="false">
      <c r="A286" s="399"/>
      <c r="B286" s="399"/>
      <c r="C286" s="399"/>
      <c r="D286" s="399"/>
      <c r="E286" s="399"/>
      <c r="F286" s="399"/>
      <c r="G286" s="399"/>
      <c r="H286" s="399"/>
      <c r="I286" s="399"/>
      <c r="J286" s="399"/>
      <c r="K286" s="399"/>
    </row>
    <row r="287" customFormat="false" ht="12.75" hidden="false" customHeight="false" outlineLevel="0" collapsed="false">
      <c r="A287" s="399"/>
      <c r="B287" s="399"/>
      <c r="C287" s="399"/>
      <c r="D287" s="399"/>
      <c r="E287" s="399"/>
      <c r="F287" s="399"/>
      <c r="G287" s="399"/>
      <c r="H287" s="399"/>
      <c r="I287" s="399"/>
      <c r="J287" s="399"/>
      <c r="K287" s="399"/>
    </row>
    <row r="288" customFormat="false" ht="12.75" hidden="false" customHeight="false" outlineLevel="0" collapsed="false">
      <c r="A288" s="399"/>
      <c r="B288" s="399"/>
      <c r="C288" s="399"/>
      <c r="D288" s="399"/>
      <c r="E288" s="399"/>
      <c r="F288" s="399"/>
      <c r="G288" s="399"/>
      <c r="H288" s="399"/>
      <c r="I288" s="399"/>
      <c r="J288" s="399"/>
      <c r="K288" s="399"/>
    </row>
    <row r="289" customFormat="false" ht="12.75" hidden="false" customHeight="false" outlineLevel="0" collapsed="false">
      <c r="A289" s="399"/>
      <c r="B289" s="399"/>
      <c r="C289" s="399"/>
      <c r="D289" s="399"/>
      <c r="E289" s="399"/>
      <c r="F289" s="399"/>
      <c r="G289" s="399"/>
      <c r="H289" s="399"/>
      <c r="I289" s="399"/>
      <c r="J289" s="399"/>
      <c r="K289" s="399"/>
    </row>
    <row r="290" customFormat="false" ht="12.75" hidden="false" customHeight="false" outlineLevel="0" collapsed="false">
      <c r="A290" s="399"/>
      <c r="B290" s="399"/>
      <c r="C290" s="399"/>
      <c r="D290" s="399"/>
      <c r="E290" s="399"/>
      <c r="F290" s="399"/>
      <c r="G290" s="399"/>
      <c r="H290" s="399"/>
      <c r="I290" s="399"/>
      <c r="J290" s="399"/>
      <c r="K290" s="399"/>
    </row>
    <row r="291" customFormat="false" ht="12.75" hidden="false" customHeight="false" outlineLevel="0" collapsed="false">
      <c r="A291" s="399"/>
      <c r="B291" s="399"/>
      <c r="C291" s="399"/>
      <c r="D291" s="399"/>
      <c r="E291" s="399"/>
      <c r="F291" s="399"/>
      <c r="G291" s="399"/>
      <c r="H291" s="399"/>
      <c r="I291" s="399"/>
      <c r="J291" s="399"/>
      <c r="K291" s="399"/>
    </row>
    <row r="292" customFormat="false" ht="12.75" hidden="false" customHeight="false" outlineLevel="0" collapsed="false">
      <c r="A292" s="399"/>
      <c r="B292" s="399"/>
      <c r="C292" s="399"/>
      <c r="D292" s="399"/>
      <c r="E292" s="399"/>
      <c r="F292" s="399"/>
      <c r="G292" s="399"/>
      <c r="H292" s="399"/>
      <c r="I292" s="399"/>
      <c r="J292" s="399"/>
      <c r="K292" s="399"/>
    </row>
    <row r="293" customFormat="false" ht="12.75" hidden="false" customHeight="false" outlineLevel="0" collapsed="false">
      <c r="A293" s="399"/>
      <c r="B293" s="399"/>
      <c r="C293" s="399"/>
      <c r="D293" s="399"/>
      <c r="E293" s="399"/>
      <c r="F293" s="399"/>
      <c r="G293" s="399"/>
      <c r="H293" s="399"/>
      <c r="I293" s="399"/>
      <c r="J293" s="399"/>
      <c r="K293" s="399"/>
    </row>
    <row r="294" customFormat="false" ht="12.75" hidden="false" customHeight="false" outlineLevel="0" collapsed="false">
      <c r="A294" s="399"/>
      <c r="B294" s="399"/>
      <c r="C294" s="399"/>
      <c r="D294" s="399"/>
      <c r="E294" s="399"/>
      <c r="F294" s="399"/>
      <c r="G294" s="399"/>
      <c r="H294" s="399"/>
      <c r="I294" s="399"/>
      <c r="J294" s="399"/>
      <c r="K294" s="399"/>
    </row>
    <row r="295" customFormat="false" ht="12.75" hidden="false" customHeight="false" outlineLevel="0" collapsed="false">
      <c r="A295" s="399"/>
      <c r="B295" s="399"/>
      <c r="C295" s="399"/>
      <c r="D295" s="399"/>
      <c r="E295" s="399"/>
      <c r="F295" s="399"/>
      <c r="G295" s="399"/>
      <c r="H295" s="399"/>
      <c r="I295" s="399"/>
      <c r="J295" s="399"/>
      <c r="K295" s="399"/>
    </row>
    <row r="296" customFormat="false" ht="12.75" hidden="false" customHeight="false" outlineLevel="0" collapsed="false">
      <c r="A296" s="399"/>
      <c r="B296" s="399"/>
      <c r="C296" s="399"/>
      <c r="D296" s="399"/>
      <c r="E296" s="399"/>
      <c r="F296" s="399"/>
      <c r="G296" s="399"/>
      <c r="H296" s="399"/>
      <c r="I296" s="399"/>
      <c r="J296" s="399"/>
      <c r="K296" s="399"/>
    </row>
    <row r="297" customFormat="false" ht="12.75" hidden="false" customHeight="false" outlineLevel="0" collapsed="false">
      <c r="A297" s="399"/>
      <c r="B297" s="399"/>
      <c r="C297" s="399"/>
      <c r="D297" s="399"/>
      <c r="E297" s="399"/>
      <c r="F297" s="399"/>
      <c r="G297" s="399"/>
      <c r="H297" s="399"/>
      <c r="I297" s="399"/>
      <c r="J297" s="399"/>
      <c r="K297" s="399"/>
    </row>
    <row r="298" customFormat="false" ht="12.75" hidden="false" customHeight="false" outlineLevel="0" collapsed="false">
      <c r="A298" s="399"/>
      <c r="B298" s="399"/>
      <c r="C298" s="399"/>
      <c r="D298" s="399"/>
      <c r="E298" s="399"/>
      <c r="F298" s="399"/>
      <c r="G298" s="399"/>
      <c r="H298" s="399"/>
      <c r="I298" s="399"/>
      <c r="J298" s="399"/>
      <c r="K298" s="399"/>
    </row>
    <row r="299" customFormat="false" ht="12.75" hidden="false" customHeight="false" outlineLevel="0" collapsed="false">
      <c r="A299" s="399"/>
      <c r="B299" s="399"/>
      <c r="C299" s="399"/>
      <c r="D299" s="399"/>
      <c r="E299" s="399"/>
      <c r="F299" s="399"/>
      <c r="G299" s="399"/>
      <c r="H299" s="399"/>
      <c r="I299" s="399"/>
      <c r="J299" s="399"/>
      <c r="K299" s="399"/>
    </row>
    <row r="300" customFormat="false" ht="12.75" hidden="false" customHeight="false" outlineLevel="0" collapsed="false">
      <c r="A300" s="399"/>
      <c r="B300" s="399"/>
      <c r="C300" s="399"/>
      <c r="D300" s="399"/>
      <c r="E300" s="399"/>
      <c r="F300" s="399"/>
      <c r="G300" s="399"/>
      <c r="H300" s="399"/>
      <c r="I300" s="399"/>
      <c r="J300" s="399"/>
      <c r="K300" s="399"/>
    </row>
    <row r="301" customFormat="false" ht="12.75" hidden="false" customHeight="false" outlineLevel="0" collapsed="false">
      <c r="A301" s="399"/>
      <c r="B301" s="399"/>
      <c r="C301" s="399"/>
      <c r="D301" s="399"/>
      <c r="E301" s="399"/>
      <c r="F301" s="399"/>
      <c r="G301" s="399"/>
      <c r="H301" s="399"/>
      <c r="I301" s="399"/>
      <c r="J301" s="399"/>
      <c r="K301" s="399"/>
    </row>
    <row r="302" customFormat="false" ht="12.75" hidden="false" customHeight="false" outlineLevel="0" collapsed="false">
      <c r="A302" s="399"/>
      <c r="B302" s="399"/>
      <c r="C302" s="399"/>
      <c r="D302" s="399"/>
      <c r="E302" s="399"/>
      <c r="F302" s="399"/>
      <c r="G302" s="399"/>
      <c r="H302" s="399"/>
      <c r="I302" s="399"/>
      <c r="J302" s="399"/>
      <c r="K302" s="399"/>
    </row>
    <row r="303" customFormat="false" ht="12.75" hidden="false" customHeight="false" outlineLevel="0" collapsed="false">
      <c r="A303" s="399"/>
      <c r="B303" s="399"/>
      <c r="C303" s="399"/>
      <c r="D303" s="399"/>
      <c r="E303" s="399"/>
      <c r="F303" s="399"/>
      <c r="G303" s="399"/>
      <c r="H303" s="399"/>
      <c r="I303" s="399"/>
      <c r="J303" s="399"/>
      <c r="K303" s="399"/>
    </row>
    <row r="304" customFormat="false" ht="12.75" hidden="false" customHeight="false" outlineLevel="0" collapsed="false">
      <c r="A304" s="399"/>
      <c r="B304" s="399"/>
      <c r="C304" s="399"/>
      <c r="D304" s="399"/>
      <c r="E304" s="399"/>
      <c r="F304" s="399"/>
      <c r="G304" s="399"/>
      <c r="H304" s="399"/>
      <c r="I304" s="399"/>
      <c r="J304" s="399"/>
      <c r="K304" s="399"/>
    </row>
    <row r="305" customFormat="false" ht="12.75" hidden="false" customHeight="false" outlineLevel="0" collapsed="false">
      <c r="A305" s="399"/>
      <c r="B305" s="399"/>
      <c r="C305" s="399"/>
      <c r="D305" s="399"/>
      <c r="E305" s="399"/>
      <c r="F305" s="399"/>
      <c r="G305" s="399"/>
      <c r="H305" s="399"/>
      <c r="I305" s="399"/>
      <c r="J305" s="399"/>
      <c r="K305" s="399"/>
    </row>
    <row r="306" customFormat="false" ht="12.75" hidden="false" customHeight="false" outlineLevel="0" collapsed="false">
      <c r="A306" s="399"/>
      <c r="B306" s="399"/>
      <c r="C306" s="399"/>
      <c r="D306" s="399"/>
      <c r="E306" s="399"/>
      <c r="F306" s="399"/>
      <c r="G306" s="399"/>
      <c r="H306" s="399"/>
      <c r="I306" s="399"/>
      <c r="J306" s="399"/>
      <c r="K306" s="399"/>
    </row>
    <row r="307" customFormat="false" ht="12.75" hidden="false" customHeight="false" outlineLevel="0" collapsed="false">
      <c r="A307" s="399"/>
      <c r="B307" s="399"/>
      <c r="C307" s="399"/>
      <c r="D307" s="399"/>
      <c r="E307" s="399"/>
      <c r="F307" s="399"/>
      <c r="G307" s="399"/>
      <c r="H307" s="399"/>
      <c r="I307" s="399"/>
      <c r="J307" s="399"/>
      <c r="K307" s="399"/>
    </row>
    <row r="308" customFormat="false" ht="12.75" hidden="false" customHeight="false" outlineLevel="0" collapsed="false">
      <c r="A308" s="399"/>
      <c r="B308" s="399"/>
      <c r="C308" s="399"/>
      <c r="D308" s="399"/>
      <c r="E308" s="399"/>
      <c r="F308" s="399"/>
      <c r="G308" s="399"/>
      <c r="H308" s="399"/>
      <c r="I308" s="399"/>
      <c r="J308" s="399"/>
      <c r="K308" s="399"/>
    </row>
    <row r="309" customFormat="false" ht="12.75" hidden="false" customHeight="false" outlineLevel="0" collapsed="false">
      <c r="A309" s="399"/>
      <c r="B309" s="399"/>
      <c r="C309" s="399"/>
      <c r="D309" s="399"/>
      <c r="E309" s="399"/>
      <c r="F309" s="399"/>
      <c r="G309" s="399"/>
      <c r="H309" s="399"/>
      <c r="I309" s="399"/>
      <c r="J309" s="399"/>
      <c r="K309" s="399"/>
    </row>
    <row r="310" customFormat="false" ht="12.75" hidden="false" customHeight="false" outlineLevel="0" collapsed="false">
      <c r="A310" s="399"/>
      <c r="B310" s="399"/>
      <c r="C310" s="399"/>
      <c r="D310" s="399"/>
      <c r="E310" s="399"/>
      <c r="F310" s="399"/>
      <c r="G310" s="399"/>
      <c r="H310" s="399"/>
      <c r="I310" s="399"/>
      <c r="J310" s="399"/>
      <c r="K310" s="399"/>
    </row>
    <row r="311" customFormat="false" ht="12.75" hidden="false" customHeight="false" outlineLevel="0" collapsed="false">
      <c r="A311" s="399"/>
      <c r="B311" s="399"/>
      <c r="C311" s="399"/>
      <c r="D311" s="399"/>
      <c r="E311" s="399"/>
      <c r="F311" s="399"/>
      <c r="G311" s="399"/>
      <c r="H311" s="399"/>
      <c r="I311" s="399"/>
      <c r="J311" s="399"/>
      <c r="K311" s="399"/>
    </row>
    <row r="312" customFormat="false" ht="12.75" hidden="false" customHeight="false" outlineLevel="0" collapsed="false">
      <c r="A312" s="399"/>
      <c r="B312" s="399"/>
      <c r="C312" s="399"/>
      <c r="D312" s="399"/>
      <c r="E312" s="399"/>
      <c r="F312" s="399"/>
      <c r="G312" s="399"/>
      <c r="H312" s="399"/>
      <c r="I312" s="399"/>
      <c r="J312" s="399"/>
      <c r="K312" s="399"/>
    </row>
    <row r="313" customFormat="false" ht="12.75" hidden="false" customHeight="false" outlineLevel="0" collapsed="false">
      <c r="A313" s="399"/>
      <c r="B313" s="399"/>
      <c r="C313" s="399"/>
      <c r="D313" s="399"/>
      <c r="E313" s="399"/>
      <c r="F313" s="399"/>
      <c r="G313" s="399"/>
      <c r="H313" s="399"/>
      <c r="I313" s="399"/>
      <c r="J313" s="399"/>
      <c r="K313" s="399"/>
    </row>
    <row r="314" customFormat="false" ht="12.75" hidden="false" customHeight="false" outlineLevel="0" collapsed="false">
      <c r="A314" s="399"/>
      <c r="B314" s="399"/>
      <c r="C314" s="399"/>
      <c r="D314" s="399"/>
      <c r="E314" s="399"/>
      <c r="F314" s="399"/>
      <c r="G314" s="399"/>
      <c r="H314" s="399"/>
      <c r="I314" s="399"/>
      <c r="J314" s="399"/>
      <c r="K314" s="399"/>
    </row>
    <row r="315" customFormat="false" ht="12.75" hidden="false" customHeight="false" outlineLevel="0" collapsed="false">
      <c r="A315" s="399"/>
      <c r="B315" s="399"/>
      <c r="C315" s="399"/>
      <c r="D315" s="399"/>
      <c r="E315" s="399"/>
      <c r="F315" s="399"/>
      <c r="G315" s="399"/>
      <c r="H315" s="399"/>
      <c r="I315" s="399"/>
      <c r="J315" s="399"/>
      <c r="K315" s="399"/>
    </row>
    <row r="316" customFormat="false" ht="12.75" hidden="false" customHeight="false" outlineLevel="0" collapsed="false">
      <c r="A316" s="399"/>
      <c r="B316" s="399"/>
      <c r="C316" s="399"/>
      <c r="D316" s="399"/>
      <c r="E316" s="399"/>
      <c r="F316" s="399"/>
      <c r="G316" s="399"/>
      <c r="H316" s="399"/>
      <c r="I316" s="399"/>
      <c r="J316" s="399"/>
      <c r="K316" s="399"/>
    </row>
    <row r="317" customFormat="false" ht="12.75" hidden="false" customHeight="false" outlineLevel="0" collapsed="false">
      <c r="A317" s="399"/>
      <c r="B317" s="399"/>
      <c r="C317" s="399"/>
      <c r="D317" s="399"/>
      <c r="E317" s="399"/>
      <c r="F317" s="399"/>
      <c r="G317" s="399"/>
      <c r="H317" s="399"/>
      <c r="I317" s="399"/>
      <c r="J317" s="399"/>
      <c r="K317" s="399"/>
    </row>
    <row r="318" customFormat="false" ht="12.75" hidden="false" customHeight="false" outlineLevel="0" collapsed="false">
      <c r="A318" s="399"/>
      <c r="B318" s="399"/>
      <c r="C318" s="399"/>
      <c r="D318" s="399"/>
      <c r="E318" s="399"/>
      <c r="F318" s="399"/>
      <c r="G318" s="399"/>
      <c r="H318" s="399"/>
      <c r="I318" s="399"/>
      <c r="J318" s="399"/>
      <c r="K318" s="399"/>
    </row>
    <row r="319" customFormat="false" ht="12.75" hidden="false" customHeight="false" outlineLevel="0" collapsed="false">
      <c r="A319" s="399"/>
      <c r="B319" s="399"/>
      <c r="C319" s="399"/>
      <c r="D319" s="399"/>
      <c r="E319" s="399"/>
      <c r="F319" s="399"/>
      <c r="G319" s="399"/>
      <c r="H319" s="399"/>
      <c r="I319" s="399"/>
      <c r="J319" s="399"/>
      <c r="K319" s="399"/>
    </row>
    <row r="320" customFormat="false" ht="12.75" hidden="false" customHeight="false" outlineLevel="0" collapsed="false">
      <c r="A320" s="399"/>
      <c r="B320" s="399"/>
      <c r="C320" s="399"/>
      <c r="D320" s="399"/>
      <c r="E320" s="399"/>
      <c r="F320" s="399"/>
      <c r="G320" s="399"/>
      <c r="H320" s="399"/>
      <c r="I320" s="399"/>
      <c r="J320" s="399"/>
      <c r="K320" s="399"/>
    </row>
    <row r="321" customFormat="false" ht="12.75" hidden="false" customHeight="false" outlineLevel="0" collapsed="false">
      <c r="A321" s="399"/>
      <c r="B321" s="399"/>
      <c r="C321" s="399"/>
      <c r="D321" s="399"/>
      <c r="E321" s="399"/>
      <c r="F321" s="399"/>
      <c r="G321" s="399"/>
      <c r="H321" s="399"/>
      <c r="I321" s="399"/>
      <c r="J321" s="399"/>
      <c r="K321" s="399"/>
    </row>
    <row r="322" customFormat="false" ht="12.75" hidden="false" customHeight="false" outlineLevel="0" collapsed="false">
      <c r="A322" s="399"/>
      <c r="B322" s="399"/>
      <c r="C322" s="399"/>
      <c r="D322" s="399"/>
      <c r="E322" s="399"/>
      <c r="F322" s="399"/>
      <c r="G322" s="399"/>
      <c r="H322" s="399"/>
      <c r="I322" s="399"/>
      <c r="J322" s="399"/>
      <c r="K322" s="399"/>
    </row>
    <row r="323" customFormat="false" ht="12.75" hidden="false" customHeight="false" outlineLevel="0" collapsed="false">
      <c r="A323" s="399"/>
      <c r="B323" s="399"/>
      <c r="C323" s="399"/>
      <c r="D323" s="399"/>
      <c r="E323" s="399"/>
      <c r="F323" s="399"/>
      <c r="G323" s="399"/>
      <c r="H323" s="399"/>
      <c r="I323" s="399"/>
      <c r="J323" s="399"/>
      <c r="K323" s="399"/>
    </row>
    <row r="324" customFormat="false" ht="12.75" hidden="false" customHeight="false" outlineLevel="0" collapsed="false">
      <c r="A324" s="399"/>
      <c r="B324" s="399"/>
      <c r="C324" s="399"/>
      <c r="D324" s="399"/>
      <c r="E324" s="399"/>
      <c r="F324" s="399"/>
      <c r="G324" s="399"/>
      <c r="H324" s="399"/>
      <c r="I324" s="399"/>
      <c r="J324" s="399"/>
      <c r="K324" s="399"/>
    </row>
    <row r="325" customFormat="false" ht="12.75" hidden="false" customHeight="false" outlineLevel="0" collapsed="false">
      <c r="A325" s="399"/>
      <c r="B325" s="399"/>
      <c r="C325" s="399"/>
      <c r="D325" s="399"/>
      <c r="E325" s="399"/>
      <c r="F325" s="399"/>
      <c r="G325" s="399"/>
      <c r="H325" s="399"/>
      <c r="I325" s="399"/>
      <c r="J325" s="399"/>
      <c r="K325" s="399"/>
    </row>
    <row r="326" customFormat="false" ht="12.75" hidden="false" customHeight="false" outlineLevel="0" collapsed="false">
      <c r="A326" s="399"/>
      <c r="B326" s="399"/>
      <c r="C326" s="399"/>
      <c r="D326" s="399"/>
      <c r="E326" s="399"/>
      <c r="F326" s="399"/>
      <c r="G326" s="399"/>
      <c r="H326" s="399"/>
      <c r="I326" s="399"/>
      <c r="J326" s="399"/>
      <c r="K326" s="399"/>
    </row>
    <row r="327" customFormat="false" ht="12.75" hidden="false" customHeight="false" outlineLevel="0" collapsed="false">
      <c r="A327" s="399"/>
      <c r="B327" s="399"/>
      <c r="C327" s="399"/>
      <c r="D327" s="399"/>
      <c r="E327" s="399"/>
      <c r="F327" s="399"/>
      <c r="G327" s="399"/>
      <c r="H327" s="399"/>
      <c r="I327" s="399"/>
      <c r="J327" s="399"/>
      <c r="K327" s="399"/>
    </row>
    <row r="328" customFormat="false" ht="12.75" hidden="false" customHeight="false" outlineLevel="0" collapsed="false">
      <c r="A328" s="399"/>
      <c r="B328" s="399"/>
      <c r="C328" s="399"/>
      <c r="D328" s="399"/>
      <c r="E328" s="399"/>
      <c r="F328" s="399"/>
      <c r="G328" s="399"/>
      <c r="H328" s="399"/>
      <c r="I328" s="399"/>
      <c r="J328" s="399"/>
      <c r="K328" s="399"/>
    </row>
    <row r="329" customFormat="false" ht="12.75" hidden="false" customHeight="false" outlineLevel="0" collapsed="false">
      <c r="A329" s="399"/>
      <c r="B329" s="399"/>
      <c r="C329" s="399"/>
      <c r="D329" s="399"/>
      <c r="E329" s="399"/>
      <c r="F329" s="399"/>
      <c r="G329" s="399"/>
      <c r="H329" s="399"/>
      <c r="I329" s="399"/>
      <c r="J329" s="399"/>
      <c r="K329" s="399"/>
    </row>
    <row r="330" customFormat="false" ht="12.75" hidden="false" customHeight="false" outlineLevel="0" collapsed="false">
      <c r="A330" s="399"/>
      <c r="B330" s="399"/>
      <c r="C330" s="399"/>
      <c r="D330" s="399"/>
      <c r="E330" s="399"/>
      <c r="F330" s="399"/>
      <c r="G330" s="399"/>
      <c r="H330" s="399"/>
      <c r="I330" s="399"/>
      <c r="J330" s="399"/>
      <c r="K330" s="399"/>
    </row>
    <row r="331" customFormat="false" ht="12.75" hidden="false" customHeight="false" outlineLevel="0" collapsed="false">
      <c r="A331" s="399"/>
      <c r="B331" s="399"/>
      <c r="C331" s="399"/>
      <c r="D331" s="399"/>
      <c r="E331" s="399"/>
      <c r="F331" s="399"/>
      <c r="G331" s="399"/>
      <c r="H331" s="399"/>
      <c r="I331" s="399"/>
      <c r="J331" s="399"/>
      <c r="K331" s="399"/>
    </row>
    <row r="332" customFormat="false" ht="12.75" hidden="false" customHeight="false" outlineLevel="0" collapsed="false">
      <c r="A332" s="399"/>
      <c r="B332" s="399"/>
      <c r="C332" s="399"/>
      <c r="D332" s="399"/>
      <c r="E332" s="399"/>
      <c r="F332" s="399"/>
      <c r="G332" s="399"/>
      <c r="H332" s="399"/>
      <c r="I332" s="399"/>
      <c r="J332" s="399"/>
      <c r="K332" s="399"/>
    </row>
    <row r="333" customFormat="false" ht="12.75" hidden="false" customHeight="false" outlineLevel="0" collapsed="false">
      <c r="A333" s="399"/>
      <c r="B333" s="399"/>
      <c r="C333" s="399"/>
      <c r="D333" s="399"/>
      <c r="E333" s="399"/>
      <c r="F333" s="399"/>
      <c r="G333" s="399"/>
      <c r="H333" s="399"/>
      <c r="I333" s="399"/>
      <c r="J333" s="399"/>
      <c r="K333" s="399"/>
    </row>
    <row r="334" customFormat="false" ht="12.75" hidden="false" customHeight="false" outlineLevel="0" collapsed="false">
      <c r="A334" s="399"/>
      <c r="B334" s="399"/>
      <c r="C334" s="399"/>
      <c r="D334" s="399"/>
      <c r="E334" s="399"/>
      <c r="F334" s="399"/>
      <c r="G334" s="399"/>
      <c r="H334" s="399"/>
      <c r="I334" s="399"/>
      <c r="J334" s="399"/>
      <c r="K334" s="399"/>
    </row>
    <row r="335" customFormat="false" ht="12.75" hidden="false" customHeight="false" outlineLevel="0" collapsed="false">
      <c r="A335" s="399"/>
      <c r="B335" s="399"/>
      <c r="C335" s="399"/>
      <c r="D335" s="399"/>
      <c r="E335" s="399"/>
      <c r="F335" s="399"/>
      <c r="G335" s="399"/>
      <c r="H335" s="399"/>
      <c r="I335" s="399"/>
      <c r="J335" s="399"/>
      <c r="K335" s="399"/>
    </row>
    <row r="336" customFormat="false" ht="12.75" hidden="false" customHeight="false" outlineLevel="0" collapsed="false">
      <c r="A336" s="399"/>
      <c r="B336" s="399"/>
      <c r="C336" s="399"/>
      <c r="D336" s="399"/>
      <c r="E336" s="399"/>
      <c r="F336" s="399"/>
      <c r="G336" s="399"/>
      <c r="H336" s="399"/>
      <c r="I336" s="399"/>
      <c r="J336" s="399"/>
      <c r="K336" s="399"/>
    </row>
    <row r="337" customFormat="false" ht="12.75" hidden="false" customHeight="false" outlineLevel="0" collapsed="false">
      <c r="A337" s="399"/>
      <c r="B337" s="399"/>
      <c r="C337" s="399"/>
      <c r="D337" s="399"/>
      <c r="E337" s="399"/>
      <c r="F337" s="399"/>
      <c r="G337" s="399"/>
      <c r="H337" s="399"/>
      <c r="I337" s="399"/>
      <c r="J337" s="399"/>
      <c r="K337" s="399"/>
    </row>
    <row r="338" customFormat="false" ht="12.75" hidden="false" customHeight="false" outlineLevel="0" collapsed="false">
      <c r="A338" s="399"/>
      <c r="B338" s="399"/>
      <c r="C338" s="399"/>
      <c r="D338" s="399"/>
      <c r="E338" s="399"/>
      <c r="F338" s="399"/>
      <c r="G338" s="399"/>
      <c r="H338" s="399"/>
      <c r="I338" s="399"/>
      <c r="J338" s="399"/>
      <c r="K338" s="399"/>
    </row>
    <row r="339" customFormat="false" ht="12.75" hidden="false" customHeight="false" outlineLevel="0" collapsed="false">
      <c r="A339" s="399"/>
      <c r="B339" s="399"/>
      <c r="C339" s="399"/>
      <c r="D339" s="399"/>
      <c r="E339" s="399"/>
      <c r="F339" s="399"/>
      <c r="G339" s="399"/>
      <c r="H339" s="399"/>
      <c r="I339" s="399"/>
      <c r="J339" s="399"/>
      <c r="K339" s="399"/>
    </row>
    <row r="340" customFormat="false" ht="12.75" hidden="false" customHeight="false" outlineLevel="0" collapsed="false">
      <c r="A340" s="399"/>
      <c r="B340" s="399"/>
      <c r="C340" s="399"/>
      <c r="D340" s="399"/>
      <c r="E340" s="399"/>
      <c r="F340" s="399"/>
      <c r="G340" s="399"/>
      <c r="H340" s="399"/>
      <c r="I340" s="399"/>
      <c r="J340" s="399"/>
      <c r="K340" s="399"/>
    </row>
    <row r="341" customFormat="false" ht="12.75" hidden="false" customHeight="false" outlineLevel="0" collapsed="false">
      <c r="A341" s="399"/>
      <c r="B341" s="399"/>
      <c r="C341" s="399"/>
      <c r="D341" s="399"/>
      <c r="E341" s="399"/>
      <c r="F341" s="399"/>
      <c r="G341" s="399"/>
      <c r="H341" s="399"/>
      <c r="I341" s="399"/>
      <c r="J341" s="399"/>
      <c r="K341" s="399"/>
    </row>
    <row r="342" customFormat="false" ht="12.75" hidden="false" customHeight="false" outlineLevel="0" collapsed="false">
      <c r="A342" s="399"/>
      <c r="B342" s="399"/>
      <c r="C342" s="399"/>
      <c r="D342" s="399"/>
      <c r="E342" s="399"/>
      <c r="F342" s="399"/>
      <c r="G342" s="399"/>
      <c r="H342" s="399"/>
      <c r="I342" s="399"/>
      <c r="J342" s="399"/>
      <c r="K342" s="399"/>
    </row>
    <row r="343" customFormat="false" ht="12.75" hidden="false" customHeight="false" outlineLevel="0" collapsed="false">
      <c r="A343" s="399"/>
      <c r="B343" s="399"/>
      <c r="C343" s="399"/>
      <c r="D343" s="399"/>
      <c r="E343" s="399"/>
      <c r="F343" s="399"/>
      <c r="G343" s="399"/>
      <c r="H343" s="399"/>
      <c r="I343" s="399"/>
      <c r="J343" s="399"/>
      <c r="K343" s="399"/>
    </row>
    <row r="344" customFormat="false" ht="12.75" hidden="false" customHeight="false" outlineLevel="0" collapsed="false">
      <c r="A344" s="399"/>
      <c r="B344" s="399"/>
      <c r="C344" s="399"/>
      <c r="D344" s="399"/>
      <c r="E344" s="399"/>
      <c r="F344" s="399"/>
      <c r="G344" s="399"/>
      <c r="H344" s="399"/>
      <c r="I344" s="399"/>
      <c r="J344" s="399"/>
      <c r="K344" s="399"/>
    </row>
    <row r="345" customFormat="false" ht="12.75" hidden="false" customHeight="false" outlineLevel="0" collapsed="false">
      <c r="A345" s="399"/>
      <c r="B345" s="399"/>
      <c r="C345" s="399"/>
      <c r="D345" s="399"/>
      <c r="E345" s="399"/>
      <c r="F345" s="399"/>
      <c r="G345" s="399"/>
      <c r="H345" s="399"/>
      <c r="I345" s="399"/>
      <c r="J345" s="399"/>
      <c r="K345" s="399"/>
    </row>
    <row r="346" customFormat="false" ht="12.75" hidden="false" customHeight="false" outlineLevel="0" collapsed="false">
      <c r="A346" s="399"/>
      <c r="B346" s="399"/>
      <c r="C346" s="399"/>
      <c r="D346" s="399"/>
      <c r="E346" s="399"/>
      <c r="F346" s="399"/>
      <c r="G346" s="399"/>
      <c r="H346" s="399"/>
      <c r="I346" s="399"/>
      <c r="J346" s="399"/>
      <c r="K346" s="399"/>
    </row>
    <row r="347" customFormat="false" ht="12.75" hidden="false" customHeight="false" outlineLevel="0" collapsed="false">
      <c r="A347" s="399"/>
      <c r="B347" s="399"/>
      <c r="C347" s="399"/>
      <c r="D347" s="399"/>
      <c r="E347" s="399"/>
      <c r="F347" s="399"/>
      <c r="G347" s="399"/>
      <c r="H347" s="399"/>
      <c r="I347" s="399"/>
      <c r="J347" s="399"/>
      <c r="K347" s="399"/>
    </row>
    <row r="348" customFormat="false" ht="12.75" hidden="false" customHeight="false" outlineLevel="0" collapsed="false">
      <c r="A348" s="399"/>
      <c r="B348" s="399"/>
      <c r="C348" s="399"/>
      <c r="D348" s="399"/>
      <c r="E348" s="399"/>
      <c r="F348" s="399"/>
      <c r="G348" s="399"/>
      <c r="H348" s="399"/>
      <c r="I348" s="399"/>
      <c r="J348" s="399"/>
      <c r="K348" s="399"/>
    </row>
    <row r="349" customFormat="false" ht="12.75" hidden="false" customHeight="false" outlineLevel="0" collapsed="false">
      <c r="A349" s="399"/>
      <c r="B349" s="399"/>
      <c r="C349" s="399"/>
      <c r="D349" s="399"/>
      <c r="E349" s="399"/>
      <c r="F349" s="399"/>
      <c r="G349" s="399"/>
      <c r="H349" s="399"/>
      <c r="I349" s="399"/>
      <c r="J349" s="399"/>
      <c r="K349" s="399"/>
    </row>
    <row r="350" customFormat="false" ht="12.75" hidden="false" customHeight="false" outlineLevel="0" collapsed="false">
      <c r="A350" s="399"/>
      <c r="B350" s="399"/>
      <c r="C350" s="399"/>
      <c r="D350" s="399"/>
      <c r="E350" s="399"/>
      <c r="F350" s="399"/>
      <c r="G350" s="399"/>
      <c r="H350" s="399"/>
      <c r="I350" s="399"/>
      <c r="J350" s="399"/>
      <c r="K350" s="399"/>
    </row>
    <row r="351" customFormat="false" ht="12.75" hidden="false" customHeight="false" outlineLevel="0" collapsed="false">
      <c r="A351" s="399"/>
      <c r="B351" s="399"/>
      <c r="C351" s="399"/>
      <c r="D351" s="399"/>
      <c r="E351" s="399"/>
      <c r="F351" s="399"/>
      <c r="G351" s="399"/>
      <c r="H351" s="399"/>
      <c r="I351" s="399"/>
      <c r="J351" s="399"/>
      <c r="K351" s="399"/>
    </row>
    <row r="352" customFormat="false" ht="12.75" hidden="false" customHeight="false" outlineLevel="0" collapsed="false">
      <c r="A352" s="399"/>
      <c r="B352" s="399"/>
      <c r="C352" s="399"/>
      <c r="D352" s="399"/>
      <c r="E352" s="399"/>
      <c r="F352" s="399"/>
      <c r="G352" s="399"/>
      <c r="H352" s="399"/>
      <c r="I352" s="399"/>
      <c r="J352" s="399"/>
      <c r="K352" s="399"/>
    </row>
    <row r="353" customFormat="false" ht="12.75" hidden="false" customHeight="false" outlineLevel="0" collapsed="false">
      <c r="A353" s="399"/>
      <c r="B353" s="399"/>
      <c r="C353" s="399"/>
      <c r="D353" s="399"/>
      <c r="E353" s="399"/>
      <c r="F353" s="399"/>
      <c r="G353" s="399"/>
      <c r="H353" s="399"/>
      <c r="I353" s="399"/>
      <c r="J353" s="399"/>
      <c r="K353" s="399"/>
    </row>
    <row r="354" customFormat="false" ht="12.75" hidden="false" customHeight="false" outlineLevel="0" collapsed="false">
      <c r="A354" s="399"/>
      <c r="B354" s="399"/>
      <c r="C354" s="399"/>
      <c r="D354" s="399"/>
      <c r="E354" s="399"/>
      <c r="F354" s="399"/>
      <c r="G354" s="399"/>
      <c r="H354" s="399"/>
      <c r="I354" s="399"/>
      <c r="J354" s="399"/>
      <c r="K354" s="399"/>
    </row>
    <row r="355" customFormat="false" ht="12.75" hidden="false" customHeight="false" outlineLevel="0" collapsed="false">
      <c r="A355" s="399"/>
      <c r="B355" s="399"/>
      <c r="C355" s="399"/>
      <c r="D355" s="399"/>
      <c r="E355" s="399"/>
      <c r="F355" s="399"/>
      <c r="G355" s="399"/>
      <c r="H355" s="399"/>
      <c r="I355" s="399"/>
      <c r="J355" s="399"/>
      <c r="K355" s="399"/>
    </row>
    <row r="356" customFormat="false" ht="12.75" hidden="false" customHeight="false" outlineLevel="0" collapsed="false">
      <c r="A356" s="399"/>
      <c r="B356" s="399"/>
      <c r="C356" s="399"/>
      <c r="D356" s="399"/>
      <c r="E356" s="399"/>
      <c r="F356" s="399"/>
      <c r="G356" s="399"/>
      <c r="H356" s="399"/>
      <c r="I356" s="399"/>
      <c r="J356" s="399"/>
      <c r="K356" s="399"/>
    </row>
    <row r="357" customFormat="false" ht="12.75" hidden="false" customHeight="false" outlineLevel="0" collapsed="false">
      <c r="A357" s="399"/>
      <c r="B357" s="399"/>
      <c r="C357" s="399"/>
      <c r="D357" s="399"/>
      <c r="E357" s="399"/>
      <c r="F357" s="399"/>
      <c r="G357" s="399"/>
      <c r="H357" s="399"/>
      <c r="I357" s="399"/>
      <c r="J357" s="399"/>
      <c r="K357" s="399"/>
    </row>
    <row r="358" customFormat="false" ht="12.75" hidden="false" customHeight="false" outlineLevel="0" collapsed="false">
      <c r="A358" s="399"/>
      <c r="B358" s="399"/>
      <c r="C358" s="399"/>
      <c r="D358" s="399"/>
      <c r="E358" s="399"/>
      <c r="F358" s="399"/>
      <c r="G358" s="399"/>
      <c r="H358" s="399"/>
      <c r="I358" s="399"/>
      <c r="J358" s="399"/>
      <c r="K358" s="399"/>
    </row>
    <row r="359" customFormat="false" ht="12.75" hidden="false" customHeight="false" outlineLevel="0" collapsed="false">
      <c r="A359" s="399"/>
      <c r="B359" s="399"/>
      <c r="C359" s="399"/>
      <c r="D359" s="399"/>
      <c r="E359" s="399"/>
      <c r="F359" s="399"/>
      <c r="G359" s="399"/>
      <c r="H359" s="399"/>
      <c r="I359" s="399"/>
      <c r="J359" s="399"/>
      <c r="K359" s="399"/>
    </row>
    <row r="360" customFormat="false" ht="12.75" hidden="false" customHeight="false" outlineLevel="0" collapsed="false">
      <c r="A360" s="399"/>
      <c r="B360" s="399"/>
      <c r="C360" s="399"/>
      <c r="D360" s="399"/>
      <c r="E360" s="399"/>
      <c r="F360" s="399"/>
      <c r="G360" s="399"/>
      <c r="H360" s="399"/>
      <c r="I360" s="399"/>
      <c r="J360" s="399"/>
      <c r="K360" s="399"/>
    </row>
    <row r="361" customFormat="false" ht="12.75" hidden="false" customHeight="false" outlineLevel="0" collapsed="false">
      <c r="A361" s="399"/>
      <c r="B361" s="399"/>
      <c r="C361" s="399"/>
      <c r="D361" s="399"/>
      <c r="E361" s="399"/>
      <c r="F361" s="399"/>
      <c r="G361" s="399"/>
      <c r="H361" s="399"/>
      <c r="I361" s="399"/>
      <c r="J361" s="399"/>
      <c r="K361" s="399"/>
    </row>
    <row r="362" customFormat="false" ht="12.75" hidden="false" customHeight="false" outlineLevel="0" collapsed="false">
      <c r="A362" s="399"/>
      <c r="B362" s="399"/>
      <c r="C362" s="399"/>
      <c r="D362" s="399"/>
      <c r="E362" s="399"/>
      <c r="F362" s="399"/>
      <c r="G362" s="399"/>
      <c r="H362" s="399"/>
      <c r="I362" s="399"/>
      <c r="J362" s="399"/>
      <c r="K362" s="399"/>
    </row>
    <row r="363" customFormat="false" ht="12.75" hidden="false" customHeight="false" outlineLevel="0" collapsed="false">
      <c r="A363" s="399"/>
      <c r="B363" s="399"/>
      <c r="C363" s="399"/>
      <c r="D363" s="399"/>
      <c r="E363" s="399"/>
      <c r="F363" s="399"/>
      <c r="G363" s="399"/>
      <c r="H363" s="399"/>
      <c r="I363" s="399"/>
      <c r="J363" s="399"/>
      <c r="K363" s="399"/>
    </row>
    <row r="364" customFormat="false" ht="12.75" hidden="false" customHeight="false" outlineLevel="0" collapsed="false">
      <c r="A364" s="399"/>
      <c r="B364" s="399"/>
      <c r="C364" s="399"/>
      <c r="D364" s="399"/>
      <c r="E364" s="399"/>
      <c r="F364" s="399"/>
      <c r="G364" s="399"/>
      <c r="H364" s="399"/>
      <c r="I364" s="399"/>
      <c r="J364" s="399"/>
      <c r="K364" s="399"/>
    </row>
    <row r="365" customFormat="false" ht="12.75" hidden="false" customHeight="false" outlineLevel="0" collapsed="false">
      <c r="A365" s="399"/>
      <c r="B365" s="399"/>
      <c r="C365" s="399"/>
      <c r="D365" s="399"/>
      <c r="E365" s="399"/>
      <c r="F365" s="399"/>
      <c r="G365" s="399"/>
      <c r="H365" s="399"/>
      <c r="I365" s="399"/>
      <c r="J365" s="399"/>
      <c r="K365" s="399"/>
    </row>
    <row r="366" customFormat="false" ht="12.75" hidden="false" customHeight="false" outlineLevel="0" collapsed="false">
      <c r="A366" s="399"/>
      <c r="B366" s="399"/>
      <c r="C366" s="399"/>
      <c r="D366" s="399"/>
      <c r="E366" s="399"/>
      <c r="F366" s="399"/>
      <c r="G366" s="399"/>
      <c r="H366" s="399"/>
      <c r="I366" s="399"/>
      <c r="J366" s="399"/>
      <c r="K366" s="399"/>
    </row>
    <row r="367" customFormat="false" ht="12.75" hidden="false" customHeight="false" outlineLevel="0" collapsed="false">
      <c r="A367" s="399"/>
      <c r="B367" s="399"/>
      <c r="C367" s="399"/>
      <c r="D367" s="399"/>
      <c r="E367" s="399"/>
      <c r="F367" s="399"/>
      <c r="G367" s="399"/>
      <c r="H367" s="399"/>
      <c r="I367" s="399"/>
      <c r="J367" s="399"/>
      <c r="K367" s="399"/>
    </row>
    <row r="368" customFormat="false" ht="12.75" hidden="false" customHeight="false" outlineLevel="0" collapsed="false">
      <c r="A368" s="399"/>
      <c r="B368" s="399"/>
      <c r="C368" s="399"/>
      <c r="D368" s="399"/>
      <c r="E368" s="399"/>
      <c r="F368" s="399"/>
      <c r="G368" s="399"/>
      <c r="H368" s="399"/>
      <c r="I368" s="399"/>
      <c r="J368" s="399"/>
      <c r="K368" s="399"/>
    </row>
    <row r="369" customFormat="false" ht="12.75" hidden="false" customHeight="false" outlineLevel="0" collapsed="false">
      <c r="A369" s="399"/>
      <c r="B369" s="399"/>
      <c r="C369" s="399"/>
      <c r="D369" s="399"/>
      <c r="E369" s="399"/>
      <c r="F369" s="399"/>
      <c r="G369" s="399"/>
      <c r="H369" s="399"/>
      <c r="I369" s="399"/>
      <c r="J369" s="399"/>
      <c r="K369" s="399"/>
    </row>
    <row r="370" customFormat="false" ht="12.75" hidden="false" customHeight="false" outlineLevel="0" collapsed="false">
      <c r="A370" s="399"/>
      <c r="B370" s="399"/>
      <c r="C370" s="399"/>
      <c r="D370" s="399"/>
      <c r="E370" s="399"/>
      <c r="F370" s="399"/>
      <c r="G370" s="399"/>
      <c r="H370" s="399"/>
      <c r="I370" s="399"/>
      <c r="J370" s="399"/>
      <c r="K370" s="399"/>
    </row>
    <row r="371" customFormat="false" ht="12.75" hidden="false" customHeight="false" outlineLevel="0" collapsed="false">
      <c r="A371" s="399"/>
      <c r="B371" s="399"/>
      <c r="C371" s="399"/>
      <c r="D371" s="399"/>
      <c r="E371" s="399"/>
      <c r="F371" s="399"/>
      <c r="G371" s="399"/>
      <c r="H371" s="399"/>
      <c r="I371" s="399"/>
      <c r="J371" s="399"/>
      <c r="K371" s="399"/>
    </row>
    <row r="372" customFormat="false" ht="12.75" hidden="false" customHeight="false" outlineLevel="0" collapsed="false">
      <c r="A372" s="399"/>
      <c r="B372" s="399"/>
      <c r="C372" s="399"/>
      <c r="D372" s="399"/>
      <c r="E372" s="399"/>
      <c r="F372" s="399"/>
      <c r="G372" s="399"/>
      <c r="H372" s="399"/>
      <c r="I372" s="399"/>
      <c r="J372" s="399"/>
      <c r="K372" s="399"/>
    </row>
    <row r="373" customFormat="false" ht="12.75" hidden="false" customHeight="false" outlineLevel="0" collapsed="false">
      <c r="A373" s="399"/>
      <c r="B373" s="399"/>
      <c r="C373" s="399"/>
      <c r="D373" s="399"/>
      <c r="E373" s="399"/>
      <c r="F373" s="399"/>
      <c r="G373" s="399"/>
      <c r="H373" s="399"/>
      <c r="I373" s="399"/>
      <c r="J373" s="399"/>
      <c r="K373" s="399"/>
    </row>
    <row r="374" customFormat="false" ht="12.75" hidden="false" customHeight="false" outlineLevel="0" collapsed="false">
      <c r="A374" s="399"/>
      <c r="B374" s="399"/>
      <c r="C374" s="399"/>
      <c r="D374" s="399"/>
      <c r="E374" s="399"/>
      <c r="F374" s="399"/>
      <c r="G374" s="399"/>
      <c r="H374" s="399"/>
      <c r="I374" s="399"/>
      <c r="J374" s="399"/>
      <c r="K374" s="399"/>
    </row>
    <row r="375" customFormat="false" ht="12.75" hidden="false" customHeight="false" outlineLevel="0" collapsed="false">
      <c r="A375" s="399"/>
      <c r="B375" s="399"/>
      <c r="C375" s="399"/>
      <c r="D375" s="399"/>
      <c r="E375" s="399"/>
      <c r="F375" s="399"/>
      <c r="G375" s="399"/>
      <c r="H375" s="399"/>
      <c r="I375" s="399"/>
      <c r="J375" s="399"/>
      <c r="K375" s="399"/>
    </row>
    <row r="376" customFormat="false" ht="12.75" hidden="false" customHeight="false" outlineLevel="0" collapsed="false">
      <c r="A376" s="399"/>
      <c r="B376" s="399"/>
      <c r="C376" s="399"/>
      <c r="D376" s="399"/>
      <c r="E376" s="399"/>
      <c r="F376" s="399"/>
      <c r="G376" s="399"/>
      <c r="H376" s="399"/>
      <c r="I376" s="399"/>
      <c r="J376" s="399"/>
      <c r="K376" s="399"/>
    </row>
    <row r="377" customFormat="false" ht="12.75" hidden="false" customHeight="false" outlineLevel="0" collapsed="false">
      <c r="A377" s="399"/>
      <c r="B377" s="399"/>
      <c r="C377" s="399"/>
      <c r="D377" s="399"/>
      <c r="E377" s="399"/>
      <c r="F377" s="399"/>
      <c r="G377" s="399"/>
      <c r="H377" s="399"/>
      <c r="I377" s="399"/>
      <c r="J377" s="399"/>
      <c r="K377" s="399"/>
    </row>
    <row r="378" customFormat="false" ht="12.75" hidden="false" customHeight="false" outlineLevel="0" collapsed="false">
      <c r="A378" s="399"/>
      <c r="B378" s="399"/>
      <c r="C378" s="399"/>
      <c r="D378" s="399"/>
      <c r="E378" s="399"/>
      <c r="F378" s="399"/>
      <c r="G378" s="399"/>
      <c r="H378" s="399"/>
      <c r="I378" s="399"/>
      <c r="J378" s="399"/>
      <c r="K378" s="399"/>
    </row>
    <row r="379" customFormat="false" ht="12.75" hidden="false" customHeight="false" outlineLevel="0" collapsed="false">
      <c r="A379" s="399"/>
      <c r="B379" s="399"/>
      <c r="C379" s="399"/>
      <c r="D379" s="399"/>
      <c r="E379" s="399"/>
      <c r="F379" s="399"/>
      <c r="G379" s="399"/>
      <c r="H379" s="399"/>
      <c r="I379" s="399"/>
      <c r="J379" s="399"/>
      <c r="K379" s="399"/>
    </row>
    <row r="380" customFormat="false" ht="12.75" hidden="false" customHeight="false" outlineLevel="0" collapsed="false">
      <c r="A380" s="399"/>
      <c r="B380" s="399"/>
      <c r="C380" s="399"/>
      <c r="D380" s="399"/>
      <c r="E380" s="399"/>
      <c r="F380" s="399"/>
      <c r="G380" s="399"/>
      <c r="H380" s="399"/>
      <c r="I380" s="399"/>
      <c r="J380" s="399"/>
      <c r="K380" s="399"/>
    </row>
    <row r="381" customFormat="false" ht="12.75" hidden="false" customHeight="false" outlineLevel="0" collapsed="false">
      <c r="A381" s="399"/>
      <c r="B381" s="399"/>
      <c r="C381" s="399"/>
      <c r="D381" s="399"/>
      <c r="E381" s="399"/>
      <c r="F381" s="399"/>
      <c r="G381" s="399"/>
      <c r="H381" s="399"/>
      <c r="I381" s="399"/>
      <c r="J381" s="399"/>
      <c r="K381" s="399"/>
    </row>
    <row r="382" customFormat="false" ht="12.75" hidden="false" customHeight="false" outlineLevel="0" collapsed="false">
      <c r="A382" s="399"/>
      <c r="B382" s="399"/>
      <c r="C382" s="399"/>
      <c r="D382" s="399"/>
      <c r="E382" s="399"/>
      <c r="F382" s="399"/>
      <c r="G382" s="399"/>
      <c r="H382" s="399"/>
      <c r="I382" s="399"/>
      <c r="J382" s="399"/>
      <c r="K382" s="399"/>
    </row>
    <row r="383" customFormat="false" ht="12.75" hidden="false" customHeight="false" outlineLevel="0" collapsed="false">
      <c r="A383" s="399"/>
      <c r="B383" s="399"/>
      <c r="C383" s="399"/>
      <c r="D383" s="399"/>
      <c r="E383" s="399"/>
      <c r="F383" s="399"/>
      <c r="G383" s="399"/>
      <c r="H383" s="399"/>
      <c r="I383" s="399"/>
      <c r="J383" s="399"/>
      <c r="K383" s="399"/>
    </row>
    <row r="384" customFormat="false" ht="12.75" hidden="false" customHeight="false" outlineLevel="0" collapsed="false">
      <c r="A384" s="399"/>
      <c r="B384" s="399"/>
      <c r="C384" s="399"/>
      <c r="D384" s="399"/>
      <c r="E384" s="399"/>
      <c r="F384" s="399"/>
      <c r="G384" s="399"/>
      <c r="H384" s="399"/>
      <c r="I384" s="399"/>
      <c r="J384" s="399"/>
      <c r="K384" s="399"/>
    </row>
    <row r="385" customFormat="false" ht="12.75" hidden="false" customHeight="false" outlineLevel="0" collapsed="false">
      <c r="A385" s="399"/>
      <c r="B385" s="399"/>
      <c r="C385" s="399"/>
      <c r="D385" s="399"/>
      <c r="E385" s="399"/>
      <c r="F385" s="399"/>
      <c r="G385" s="399"/>
      <c r="H385" s="399"/>
      <c r="I385" s="399"/>
      <c r="J385" s="399"/>
      <c r="K385" s="399"/>
    </row>
    <row r="386" customFormat="false" ht="12.75" hidden="false" customHeight="false" outlineLevel="0" collapsed="false">
      <c r="A386" s="399"/>
      <c r="B386" s="399"/>
      <c r="C386" s="399"/>
      <c r="D386" s="399"/>
      <c r="E386" s="399"/>
      <c r="F386" s="399"/>
      <c r="G386" s="399"/>
      <c r="H386" s="399"/>
      <c r="I386" s="399"/>
      <c r="J386" s="399"/>
      <c r="K386" s="399"/>
    </row>
    <row r="387" customFormat="false" ht="12.75" hidden="false" customHeight="false" outlineLevel="0" collapsed="false">
      <c r="A387" s="399"/>
      <c r="B387" s="399"/>
      <c r="C387" s="399"/>
      <c r="D387" s="399"/>
      <c r="E387" s="399"/>
      <c r="F387" s="399"/>
      <c r="G387" s="399"/>
      <c r="H387" s="399"/>
      <c r="I387" s="399"/>
      <c r="J387" s="399"/>
      <c r="K387" s="399"/>
    </row>
    <row r="388" customFormat="false" ht="12.75" hidden="false" customHeight="false" outlineLevel="0" collapsed="false">
      <c r="A388" s="399"/>
      <c r="B388" s="399"/>
      <c r="C388" s="399"/>
      <c r="D388" s="399"/>
      <c r="E388" s="399"/>
      <c r="F388" s="399"/>
      <c r="G388" s="399"/>
      <c r="H388" s="399"/>
      <c r="I388" s="399"/>
      <c r="J388" s="399"/>
      <c r="K388" s="399"/>
    </row>
    <row r="389" customFormat="false" ht="12.75" hidden="false" customHeight="false" outlineLevel="0" collapsed="false">
      <c r="A389" s="399"/>
      <c r="B389" s="399"/>
      <c r="C389" s="399"/>
      <c r="D389" s="399"/>
      <c r="E389" s="399"/>
      <c r="F389" s="399"/>
      <c r="G389" s="399"/>
      <c r="H389" s="399"/>
      <c r="I389" s="399"/>
      <c r="J389" s="399"/>
      <c r="K389" s="399"/>
    </row>
    <row r="390" customFormat="false" ht="12.75" hidden="false" customHeight="false" outlineLevel="0" collapsed="false">
      <c r="A390" s="399"/>
      <c r="B390" s="399"/>
      <c r="C390" s="399"/>
      <c r="D390" s="399"/>
      <c r="E390" s="399"/>
      <c r="F390" s="399"/>
      <c r="G390" s="399"/>
      <c r="H390" s="399"/>
      <c r="I390" s="399"/>
      <c r="J390" s="399"/>
      <c r="K390" s="399"/>
    </row>
    <row r="391" customFormat="false" ht="12.75" hidden="false" customHeight="false" outlineLevel="0" collapsed="false">
      <c r="A391" s="399"/>
      <c r="B391" s="399"/>
      <c r="C391" s="399"/>
      <c r="D391" s="399"/>
      <c r="E391" s="399"/>
      <c r="F391" s="399"/>
      <c r="G391" s="399"/>
      <c r="H391" s="399"/>
      <c r="I391" s="399"/>
      <c r="J391" s="399"/>
      <c r="K391" s="399"/>
    </row>
    <row r="392" customFormat="false" ht="12.75" hidden="false" customHeight="false" outlineLevel="0" collapsed="false">
      <c r="A392" s="399"/>
      <c r="B392" s="399"/>
      <c r="C392" s="399"/>
      <c r="D392" s="399"/>
      <c r="E392" s="399"/>
      <c r="F392" s="399"/>
      <c r="G392" s="399"/>
      <c r="H392" s="399"/>
      <c r="I392" s="399"/>
      <c r="J392" s="399"/>
      <c r="K392" s="399"/>
    </row>
    <row r="393" customFormat="false" ht="12.75" hidden="false" customHeight="false" outlineLevel="0" collapsed="false">
      <c r="A393" s="399"/>
      <c r="B393" s="399"/>
      <c r="C393" s="399"/>
      <c r="D393" s="399"/>
      <c r="E393" s="399"/>
      <c r="F393" s="399"/>
      <c r="G393" s="399"/>
      <c r="H393" s="399"/>
      <c r="I393" s="399"/>
      <c r="J393" s="399"/>
      <c r="K393" s="399"/>
    </row>
    <row r="394" customFormat="false" ht="12.75" hidden="false" customHeight="false" outlineLevel="0" collapsed="false">
      <c r="A394" s="399"/>
      <c r="B394" s="399"/>
      <c r="C394" s="399"/>
      <c r="D394" s="399"/>
      <c r="E394" s="399"/>
      <c r="F394" s="399"/>
      <c r="G394" s="399"/>
      <c r="H394" s="399"/>
      <c r="I394" s="399"/>
      <c r="J394" s="399"/>
      <c r="K394" s="399"/>
    </row>
    <row r="395" customFormat="false" ht="12.75" hidden="false" customHeight="false" outlineLevel="0" collapsed="false">
      <c r="A395" s="399"/>
      <c r="B395" s="399"/>
      <c r="C395" s="399"/>
      <c r="D395" s="399"/>
      <c r="E395" s="399"/>
      <c r="F395" s="399"/>
      <c r="G395" s="399"/>
      <c r="H395" s="399"/>
      <c r="I395" s="399"/>
      <c r="J395" s="399"/>
      <c r="K395" s="399"/>
    </row>
    <row r="396" customFormat="false" ht="12.75" hidden="false" customHeight="false" outlineLevel="0" collapsed="false">
      <c r="A396" s="399"/>
      <c r="B396" s="399"/>
      <c r="C396" s="399"/>
      <c r="D396" s="399"/>
      <c r="E396" s="399"/>
      <c r="F396" s="399"/>
      <c r="G396" s="399"/>
      <c r="H396" s="399"/>
      <c r="I396" s="399"/>
      <c r="J396" s="399"/>
      <c r="K396" s="399"/>
    </row>
    <row r="397" customFormat="false" ht="12.75" hidden="false" customHeight="false" outlineLevel="0" collapsed="false">
      <c r="A397" s="399"/>
      <c r="B397" s="399"/>
      <c r="C397" s="399"/>
      <c r="D397" s="399"/>
      <c r="E397" s="399"/>
      <c r="F397" s="399"/>
      <c r="G397" s="399"/>
      <c r="H397" s="399"/>
      <c r="I397" s="399"/>
      <c r="J397" s="399"/>
      <c r="K397" s="399"/>
    </row>
    <row r="398" customFormat="false" ht="12.75" hidden="false" customHeight="false" outlineLevel="0" collapsed="false">
      <c r="A398" s="399"/>
      <c r="B398" s="399"/>
      <c r="C398" s="399"/>
      <c r="D398" s="399"/>
      <c r="E398" s="399"/>
      <c r="F398" s="399"/>
      <c r="G398" s="399"/>
      <c r="H398" s="399"/>
      <c r="I398" s="399"/>
      <c r="J398" s="399"/>
      <c r="K398" s="399"/>
    </row>
    <row r="399" customFormat="false" ht="12.75" hidden="false" customHeight="false" outlineLevel="0" collapsed="false">
      <c r="A399" s="399"/>
      <c r="B399" s="399"/>
      <c r="C399" s="399"/>
      <c r="D399" s="399"/>
      <c r="E399" s="399"/>
      <c r="F399" s="399"/>
      <c r="G399" s="399"/>
      <c r="H399" s="399"/>
      <c r="I399" s="399"/>
      <c r="J399" s="399"/>
      <c r="K399" s="399"/>
    </row>
    <row r="400" customFormat="false" ht="12.75" hidden="false" customHeight="false" outlineLevel="0" collapsed="false">
      <c r="A400" s="399"/>
      <c r="B400" s="399"/>
      <c r="C400" s="399"/>
      <c r="D400" s="399"/>
      <c r="E400" s="399"/>
      <c r="F400" s="399"/>
      <c r="G400" s="399"/>
      <c r="H400" s="399"/>
      <c r="I400" s="399"/>
      <c r="J400" s="399"/>
      <c r="K400" s="399"/>
    </row>
    <row r="401" customFormat="false" ht="12.75" hidden="false" customHeight="false" outlineLevel="0" collapsed="false">
      <c r="A401" s="399"/>
      <c r="B401" s="399"/>
      <c r="C401" s="399"/>
      <c r="D401" s="399"/>
      <c r="E401" s="399"/>
      <c r="F401" s="399"/>
      <c r="G401" s="399"/>
      <c r="H401" s="399"/>
      <c r="I401" s="399"/>
      <c r="J401" s="399"/>
      <c r="K401" s="399"/>
    </row>
    <row r="402" customFormat="false" ht="12.75" hidden="false" customHeight="false" outlineLevel="0" collapsed="false">
      <c r="A402" s="399"/>
      <c r="B402" s="399"/>
      <c r="C402" s="399"/>
      <c r="D402" s="399"/>
      <c r="E402" s="399"/>
      <c r="F402" s="399"/>
      <c r="G402" s="399"/>
      <c r="H402" s="399"/>
      <c r="I402" s="399"/>
      <c r="J402" s="399"/>
      <c r="K402" s="399"/>
    </row>
    <row r="403" customFormat="false" ht="12.75" hidden="false" customHeight="false" outlineLevel="0" collapsed="false">
      <c r="A403" s="399"/>
      <c r="B403" s="399"/>
      <c r="C403" s="399"/>
      <c r="D403" s="399"/>
      <c r="E403" s="399"/>
      <c r="F403" s="399"/>
      <c r="G403" s="399"/>
      <c r="H403" s="399"/>
      <c r="I403" s="399"/>
      <c r="J403" s="399"/>
      <c r="K403" s="399"/>
    </row>
    <row r="404" customFormat="false" ht="12.75" hidden="false" customHeight="false" outlineLevel="0" collapsed="false">
      <c r="A404" s="399"/>
      <c r="B404" s="399"/>
      <c r="C404" s="399"/>
      <c r="D404" s="399"/>
      <c r="E404" s="399"/>
      <c r="F404" s="399"/>
      <c r="G404" s="399"/>
      <c r="H404" s="399"/>
      <c r="I404" s="399"/>
      <c r="J404" s="399"/>
      <c r="K404" s="399"/>
    </row>
    <row r="405" customFormat="false" ht="12.75" hidden="false" customHeight="false" outlineLevel="0" collapsed="false">
      <c r="A405" s="399"/>
      <c r="B405" s="399"/>
      <c r="C405" s="399"/>
      <c r="D405" s="399"/>
      <c r="E405" s="399"/>
      <c r="F405" s="399"/>
      <c r="G405" s="399"/>
      <c r="H405" s="399"/>
      <c r="I405" s="399"/>
      <c r="J405" s="399"/>
      <c r="K405" s="399"/>
    </row>
    <row r="406" customFormat="false" ht="12.75" hidden="false" customHeight="false" outlineLevel="0" collapsed="false">
      <c r="A406" s="399"/>
      <c r="B406" s="399"/>
      <c r="C406" s="399"/>
      <c r="D406" s="399"/>
      <c r="E406" s="399"/>
      <c r="F406" s="399"/>
      <c r="G406" s="399"/>
      <c r="H406" s="399"/>
      <c r="I406" s="399"/>
      <c r="J406" s="399"/>
      <c r="K406" s="399"/>
    </row>
    <row r="407" customFormat="false" ht="12.75" hidden="false" customHeight="false" outlineLevel="0" collapsed="false">
      <c r="A407" s="399"/>
      <c r="B407" s="399"/>
      <c r="C407" s="399"/>
      <c r="D407" s="399"/>
      <c r="E407" s="399"/>
      <c r="F407" s="399"/>
      <c r="G407" s="399"/>
      <c r="H407" s="399"/>
      <c r="I407" s="399"/>
      <c r="J407" s="399"/>
      <c r="K407" s="399"/>
    </row>
    <row r="408" customFormat="false" ht="12.75" hidden="false" customHeight="false" outlineLevel="0" collapsed="false">
      <c r="A408" s="399"/>
      <c r="B408" s="399"/>
      <c r="C408" s="399"/>
      <c r="D408" s="399"/>
      <c r="E408" s="399"/>
      <c r="F408" s="399"/>
      <c r="G408" s="399"/>
      <c r="H408" s="399"/>
      <c r="I408" s="399"/>
      <c r="J408" s="399"/>
      <c r="K408" s="399"/>
    </row>
    <row r="409" customFormat="false" ht="12.75" hidden="false" customHeight="false" outlineLevel="0" collapsed="false">
      <c r="A409" s="399"/>
      <c r="B409" s="399"/>
      <c r="C409" s="399"/>
      <c r="D409" s="399"/>
      <c r="E409" s="399"/>
      <c r="F409" s="399"/>
      <c r="G409" s="399"/>
      <c r="H409" s="399"/>
      <c r="I409" s="399"/>
      <c r="J409" s="399"/>
      <c r="K409" s="399"/>
    </row>
    <row r="410" customFormat="false" ht="12.75" hidden="false" customHeight="false" outlineLevel="0" collapsed="false">
      <c r="A410" s="399"/>
      <c r="B410" s="399"/>
      <c r="C410" s="399"/>
      <c r="D410" s="399"/>
      <c r="E410" s="399"/>
      <c r="F410" s="399"/>
      <c r="G410" s="399"/>
      <c r="H410" s="399"/>
      <c r="I410" s="399"/>
      <c r="J410" s="399"/>
      <c r="K410" s="399"/>
    </row>
    <row r="411" customFormat="false" ht="12.75" hidden="false" customHeight="false" outlineLevel="0" collapsed="false">
      <c r="A411" s="399"/>
      <c r="B411" s="399"/>
      <c r="C411" s="399"/>
      <c r="D411" s="399"/>
      <c r="E411" s="399"/>
      <c r="F411" s="399"/>
      <c r="G411" s="399"/>
      <c r="H411" s="399"/>
      <c r="I411" s="399"/>
      <c r="J411" s="399"/>
      <c r="K411" s="399"/>
    </row>
    <row r="412" customFormat="false" ht="12.75" hidden="false" customHeight="false" outlineLevel="0" collapsed="false">
      <c r="A412" s="399"/>
      <c r="B412" s="399"/>
      <c r="C412" s="399"/>
      <c r="D412" s="399"/>
      <c r="E412" s="399"/>
      <c r="F412" s="399"/>
      <c r="G412" s="399"/>
      <c r="H412" s="399"/>
      <c r="I412" s="399"/>
      <c r="J412" s="399"/>
      <c r="K412" s="399"/>
    </row>
    <row r="413" customFormat="false" ht="12.75" hidden="false" customHeight="false" outlineLevel="0" collapsed="false">
      <c r="A413" s="399"/>
      <c r="B413" s="399"/>
      <c r="C413" s="399"/>
      <c r="D413" s="399"/>
      <c r="E413" s="399"/>
      <c r="F413" s="399"/>
      <c r="G413" s="399"/>
      <c r="H413" s="399"/>
      <c r="I413" s="399"/>
      <c r="J413" s="399"/>
      <c r="K413" s="399"/>
    </row>
    <row r="414" customFormat="false" ht="12.75" hidden="false" customHeight="false" outlineLevel="0" collapsed="false">
      <c r="A414" s="399"/>
      <c r="B414" s="399"/>
      <c r="C414" s="399"/>
      <c r="D414" s="399"/>
      <c r="E414" s="399"/>
      <c r="F414" s="399"/>
      <c r="G414" s="399"/>
      <c r="H414" s="399"/>
      <c r="I414" s="399"/>
      <c r="J414" s="399"/>
      <c r="K414" s="399"/>
    </row>
    <row r="415" customFormat="false" ht="12.75" hidden="false" customHeight="false" outlineLevel="0" collapsed="false">
      <c r="A415" s="399"/>
      <c r="B415" s="399"/>
      <c r="C415" s="399"/>
      <c r="D415" s="399"/>
      <c r="E415" s="399"/>
      <c r="F415" s="399"/>
      <c r="G415" s="399"/>
      <c r="H415" s="399"/>
      <c r="I415" s="399"/>
      <c r="J415" s="399"/>
      <c r="K415" s="399"/>
    </row>
    <row r="416" customFormat="false" ht="12.75" hidden="false" customHeight="false" outlineLevel="0" collapsed="false">
      <c r="A416" s="399"/>
      <c r="B416" s="399"/>
      <c r="C416" s="399"/>
      <c r="D416" s="399"/>
      <c r="E416" s="399"/>
      <c r="F416" s="399"/>
      <c r="G416" s="399"/>
      <c r="H416" s="399"/>
      <c r="I416" s="399"/>
      <c r="J416" s="399"/>
      <c r="K416" s="399"/>
    </row>
  </sheetData>
  <printOptions headings="false" gridLines="false" gridLinesSet="true" horizontalCentered="false" verticalCentered="false"/>
  <pageMargins left="0.747916666666667" right="0.747916666666667" top="0.984027777777778" bottom="0.984027777777778" header="0.5" footer="0.511811023622047"/>
  <pageSetup paperSize="1" scale="50" fitToWidth="1" fitToHeight="1" pageOrder="downThenOver" orientation="landscape" blackAndWhite="false" draft="false" cellComments="none" horizontalDpi="300" verticalDpi="300" copies="1"/>
  <headerFooter differentFirst="false" differentOddEven="false">
    <oddHeader>&amp;C&amp;"Arial,Bold"&amp;16HIGHLY CONFIDENTIAL</oddHeader>
    <oddFooter/>
  </headerFooter>
  <rowBreaks count="1" manualBreakCount="1">
    <brk id="49" man="true" max="16383" min="0"/>
  </rowBreaks>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2001-01-17T15:18:43Z</dcterms:created>
  <dc:creator>wconwell</dc:creator>
  <dc:description/>
  <dc:language>en-US</dc:language>
  <cp:lastModifiedBy>wconwell</cp:lastModifiedBy>
  <cp:lastPrinted>2001-04-19T14:46:25Z</cp:lastPrinted>
  <dcterms:modified xsi:type="dcterms:W3CDTF">2001-04-19T20:01:33Z</dcterms:modified>
  <cp:revision>0</cp:revision>
  <dc:subject/>
  <dc:title/>
</cp:coreProperties>
</file>