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Corp. " sheetId="1" state="visible" r:id="rId3"/>
    <sheet name="Edison Int'l " sheetId="2" state="visible" r:id="rId4"/>
    <sheet name="Px - ISO " sheetId="3" state="visible" r:id="rId5"/>
    <sheet name="By Enron Entity" sheetId="4" state="visible" r:id="rId6"/>
    <sheet name="Summary" sheetId="5" state="hidden" r:id="rId7"/>
  </sheets>
  <definedNames>
    <definedName function="false" hidden="false" localSheetId="3" name="_xlnm.Print_Area" vbProcedure="false">'By Enron Entity'!$A$1:$I$23</definedName>
    <definedName function="false" hidden="false" localSheetId="1" name="_xlnm.Print_Area" vbProcedure="false">'Edison Int''l '!$A$1:$M$33</definedName>
    <definedName function="false" hidden="false" localSheetId="0" name="_xlnm.Print_Area" vbProcedure="false">'PG&amp;E Corp. '!$A$1:$M$56</definedName>
    <definedName function="false" hidden="false" localSheetId="2" name="_xlnm.Print_Area" vbProcedure="false">'Px - ISO '!$A$1:$M$44</definedName>
    <definedName function="false" hidden="false" localSheetId="4" name="_xlnm.Print_Area" vbProcedure="false">Summary!$A$6:$J$87</definedName>
    <definedName function="false" hidden="false" localSheetId="4" name="_xlnm.Print_Titles" vbProcedure="false">Summary!$1:$5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<sst xmlns="http://schemas.openxmlformats.org/spreadsheetml/2006/main" count="469" uniqueCount="181">
  <si>
    <t xml:space="preserve">RAC - Risk Assessment &amp; Control</t>
  </si>
  <si>
    <t xml:space="preserve">California Counterparty Exposure as of </t>
  </si>
  <si>
    <t xml:space="preserve">Financial </t>
  </si>
  <si>
    <t xml:space="preserve">Physical </t>
  </si>
  <si>
    <t xml:space="preserve">Sales </t>
  </si>
  <si>
    <t xml:space="preserve">Purchases </t>
  </si>
  <si>
    <t xml:space="preserve">Net Physical</t>
  </si>
  <si>
    <t xml:space="preserve">Enron's Net</t>
  </si>
  <si>
    <t xml:space="preserve">Counterparty's  </t>
  </si>
  <si>
    <t xml:space="preserve">Counterparty</t>
  </si>
  <si>
    <t xml:space="preserve">Enron Entity</t>
  </si>
  <si>
    <t xml:space="preserve">Entity Code</t>
  </si>
  <si>
    <t xml:space="preserve">Mark-to-Market </t>
  </si>
  <si>
    <t xml:space="preserve">(A/R)</t>
  </si>
  <si>
    <t xml:space="preserve">(A/P)</t>
  </si>
  <si>
    <t xml:space="preserve">(A/R - A/P)</t>
  </si>
  <si>
    <t xml:space="preserve">(Cash + Phys)</t>
  </si>
  <si>
    <t xml:space="preserve">Exposure</t>
  </si>
  <si>
    <t xml:space="preserve">Net Exposure</t>
  </si>
  <si>
    <t xml:space="preserve">Pacific Gas &amp; Electric Company</t>
  </si>
  <si>
    <t xml:space="preserve">Enron Canada</t>
  </si>
  <si>
    <t xml:space="preserve">ENA</t>
  </si>
  <si>
    <t xml:space="preserve">ENA Corp.</t>
  </si>
  <si>
    <t xml:space="preserve">EPMI</t>
  </si>
  <si>
    <t xml:space="preserve">EES</t>
  </si>
  <si>
    <t xml:space="preserve">Px Credit due to EES</t>
  </si>
  <si>
    <t xml:space="preserve">(a)</t>
  </si>
  <si>
    <t xml:space="preserve">EEMC</t>
  </si>
  <si>
    <t xml:space="preserve">Px Credits due EEMC </t>
  </si>
  <si>
    <t xml:space="preserve">Enron Wind</t>
  </si>
  <si>
    <t xml:space="preserve">EWC</t>
  </si>
  <si>
    <t xml:space="preserve">     Total Pacific Gas &amp; Electric Company</t>
  </si>
  <si>
    <t xml:space="preserve">PG&amp;E Energy Services, Energy Trading Corporation</t>
  </si>
  <si>
    <t xml:space="preserve">      Total PG&amp;E Energy Services, Energy Trading Corporation</t>
  </si>
  <si>
    <t xml:space="preserve">PG&amp;E Energy Trading - Power, L.P.</t>
  </si>
  <si>
    <t xml:space="preserve">Enron Coal </t>
  </si>
  <si>
    <t xml:space="preserve">EEL</t>
  </si>
  <si>
    <t xml:space="preserve">Per London</t>
  </si>
  <si>
    <t xml:space="preserve">    Total PG&amp;E Energy Trading - Power, L.P.</t>
  </si>
  <si>
    <t xml:space="preserve">PG&amp;E Quantum Ventures</t>
  </si>
  <si>
    <t xml:space="preserve">PG&amp;E Corp. guaranteed $10MM receivable to EES under retail sales agreement.</t>
  </si>
  <si>
    <t xml:space="preserve">CEG Energy Options Inc.</t>
  </si>
  <si>
    <t xml:space="preserve">     Total Quantum Ventures and CEG Energy Options</t>
  </si>
  <si>
    <t xml:space="preserve">PG&amp;E Energy Trading, Canada Corporation</t>
  </si>
  <si>
    <t xml:space="preserve">    Total PG&amp;E Energy Trading, Canada Corporation</t>
  </si>
  <si>
    <t xml:space="preserve">PG&amp;E Energy Trading-Gas Corporation</t>
  </si>
  <si>
    <t xml:space="preserve">HPL Co.</t>
  </si>
  <si>
    <t xml:space="preserve">PG&amp;E Energy Trading-Gas Corporation*</t>
  </si>
  <si>
    <t xml:space="preserve">EEMC/EES</t>
  </si>
  <si>
    <t xml:space="preserve">EES gas exposure with PG&amp;E.</t>
  </si>
  <si>
    <t xml:space="preserve">     Total  PG&amp;E Energy Trading-Gas Corporation*</t>
  </si>
  <si>
    <t xml:space="preserve">          Subtotal PG&amp;E Trading Subsidiaries</t>
  </si>
  <si>
    <t xml:space="preserve">     Total Exposure to PG&amp;E Trading Subsidiaries</t>
  </si>
  <si>
    <t xml:space="preserve">(b)</t>
  </si>
  <si>
    <t xml:space="preserve">With Master Set Off</t>
  </si>
  <si>
    <t xml:space="preserve">PG&amp;E Gas Transmission, Northwest Corporation</t>
  </si>
  <si>
    <t xml:space="preserve">     Total PGE Relationship Exposure</t>
  </si>
  <si>
    <t xml:space="preserve">(c')</t>
  </si>
  <si>
    <t xml:space="preserve">Notes: </t>
  </si>
  <si>
    <t xml:space="preserve">(a) Physical MTM = Forward Exposure assumed to be Max exposure in Risk Books at NP15/SP15 curves. </t>
  </si>
  <si>
    <t xml:space="preserve">(b) Total Exposure to PG&amp;E Trading Subsidiaries will reduce to $195.7MM with Master Set-Off. </t>
  </si>
  <si>
    <t xml:space="preserve">('c) Total Relationship Exposure to PG&amp;E will reduce to $970.3MM with Master Set-Off. </t>
  </si>
  <si>
    <t xml:space="preserve">Check Figures</t>
  </si>
  <si>
    <t xml:space="preserve">Exposure as of </t>
  </si>
  <si>
    <t xml:space="preserve">Southern California Edison Company</t>
  </si>
  <si>
    <t xml:space="preserve">Master Power Contract; forward exposure relating to EPMI fixed power supply out to 2005</t>
  </si>
  <si>
    <t xml:space="preserve">Portland General </t>
  </si>
  <si>
    <t xml:space="preserve">PGE</t>
  </si>
  <si>
    <t xml:space="preserve">PGE exposure relating to an annuity stream (23 remaining monthly pmts of $2,667,000) for the termination of a long-term power sales agreement 3 years ago.</t>
  </si>
  <si>
    <t xml:space="preserve">Px Credits due EEMC</t>
  </si>
  <si>
    <t xml:space="preserve">Enron Wind </t>
  </si>
  <si>
    <t xml:space="preserve">$4.4MM due December 30, 2000 assumes A/R accrues $213,807 per day through January 30, 2001.</t>
  </si>
  <si>
    <t xml:space="preserve">     Total Utility Exposure</t>
  </si>
  <si>
    <t xml:space="preserve">Edison First Power Limited</t>
  </si>
  <si>
    <t xml:space="preserve">ECT Resources Int.</t>
  </si>
  <si>
    <t xml:space="preserve">EEL </t>
  </si>
  <si>
    <t xml:space="preserve">Per London. Power Swaps</t>
  </si>
  <si>
    <t xml:space="preserve">ECT Resources Ltd.</t>
  </si>
  <si>
    <t xml:space="preserve">Per London, Enron Coal sleeves for ECT Resources under one coal contract; ($4.4MM) is aggregate exposure under contract.</t>
  </si>
  <si>
    <t xml:space="preserve">Edison Mission Energy</t>
  </si>
  <si>
    <t xml:space="preserve">Edison Mission Energy - First Hydro </t>
  </si>
  <si>
    <t xml:space="preserve">Per London. Financial swap settles weekly.</t>
  </si>
  <si>
    <t xml:space="preserve">Edison Mission Marketing &amp; Trading</t>
  </si>
  <si>
    <t xml:space="preserve">ENA has a $35MM inc gty from Edison Mission Energy for (4) specific swaps and a $15MM inc gty from Edison Mission Midwest Holdings for the remaining swap portfolio.</t>
  </si>
  <si>
    <t xml:space="preserve">Edison Mission Marketing &amp; Trading </t>
  </si>
  <si>
    <t xml:space="preserve">EPMI has a $20MM inc gty from Edison Mission Energy and a $5MM inc letter of credit.</t>
  </si>
  <si>
    <t xml:space="preserve">          Subtotal Non-Utility Exposure</t>
  </si>
  <si>
    <t xml:space="preserve">     Total Exposure to Non-Utility Subsidiaries</t>
  </si>
  <si>
    <t xml:space="preserve">With Master Set-Off</t>
  </si>
  <si>
    <t xml:space="preserve">     Total Relationship Exposure</t>
  </si>
  <si>
    <t xml:space="preserve">('c)</t>
  </si>
  <si>
    <t xml:space="preserve">(b) Total Exposure to Non-Utility Subsidiaries will reduce to $23.2MM with Master Set-Off. </t>
  </si>
  <si>
    <t xml:space="preserve">('c) Total Relationship Exposure to EIX will reduce to $346.1MM with Master Set-Off. </t>
  </si>
  <si>
    <t xml:space="preserve">CHECK</t>
  </si>
  <si>
    <t xml:space="preserve">Net Sales</t>
  </si>
  <si>
    <t xml:space="preserve">Net Purchases</t>
  </si>
  <si>
    <t xml:space="preserve">CA ISO's</t>
  </si>
  <si>
    <t xml:space="preserve">ISO</t>
  </si>
  <si>
    <t xml:space="preserve">Activity Month</t>
  </si>
  <si>
    <t xml:space="preserve">(if A/R-A/P &gt; $0)</t>
  </si>
  <si>
    <t xml:space="preserve">(if A/P-A/R &lt; $0)</t>
  </si>
  <si>
    <t xml:space="preserve">Pmt. Date</t>
  </si>
  <si>
    <t xml:space="preserve">California ISO</t>
  </si>
  <si>
    <t xml:space="preserve">Enron Power Marketing, Inc.</t>
  </si>
  <si>
    <t xml:space="preserve">November 2000</t>
  </si>
  <si>
    <t xml:space="preserve">December 2000</t>
  </si>
  <si>
    <t xml:space="preserve">MTD January 2001</t>
  </si>
  <si>
    <t xml:space="preserve">Portland General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</si>
  <si>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</si>
  <si>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</si>
  <si>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</si>
  <si>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</si>
  <si>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</si>
  <si>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</si>
  <si>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</si>
  <si>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</si>
  <si>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November 2000 (Real Time Mkt)</t>
  </si>
  <si>
    <t xml:space="preserve">December 2000 (Real Time Mkt)</t>
  </si>
  <si>
    <t xml:space="preserve">December 2000 (Core Mkt)</t>
  </si>
  <si>
    <t xml:space="preserve">December 2000 (Blk FW Mkt)</t>
  </si>
  <si>
    <t xml:space="preserve">MTD January 2001 (Real Time Mkt)</t>
  </si>
  <si>
    <t xml:space="preserve">MTD January 2001 (Core Mkt)</t>
  </si>
  <si>
    <t xml:space="preserve">Existing Block FW Portfolio</t>
  </si>
  <si>
    <t xml:space="preserve">Block forward positions out to 12/01</t>
  </si>
  <si>
    <t xml:space="preserve">Total CA PX</t>
  </si>
  <si>
    <t xml:space="preserve">ENRON</t>
  </si>
  <si>
    <t xml:space="preserve">PORTLAND GENERAL</t>
  </si>
  <si>
    <t xml:space="preserve">TOTAL</t>
  </si>
  <si>
    <t xml:space="preserve">PCG REGULATED</t>
  </si>
  <si>
    <t xml:space="preserve">PCG NON-REGULATED FILING SUBS</t>
  </si>
  <si>
    <t xml:space="preserve">PCG EXPECTED NON-FILING SUBS</t>
  </si>
  <si>
    <t xml:space="preserve">EIX REGULATED</t>
  </si>
  <si>
    <t xml:space="preserve">EIX NON-REGULATED</t>
  </si>
  <si>
    <t xml:space="preserve">     SUBTOTAL</t>
  </si>
  <si>
    <t xml:space="preserve">PX</t>
  </si>
  <si>
    <t xml:space="preserve">SUMMARY EXPOSURE BY ENRON ENTITY</t>
  </si>
  <si>
    <t xml:space="preserve">EWS</t>
  </si>
  <si>
    <t xml:space="preserve">Total</t>
  </si>
  <si>
    <t xml:space="preserve">PG&amp;E Utility</t>
  </si>
  <si>
    <t xml:space="preserve">PG&amp;E Non-Utility</t>
  </si>
  <si>
    <t xml:space="preserve">SCE Utility</t>
  </si>
  <si>
    <t xml:space="preserve">SCE Non-Utility</t>
  </si>
  <si>
    <t xml:space="preserve">Px</t>
  </si>
  <si>
    <t xml:space="preserve">     Subtotal</t>
  </si>
  <si>
    <t xml:space="preserve">     Total California Utility Exposure</t>
  </si>
  <si>
    <t xml:space="preserve">(b)/('c)</t>
  </si>
  <si>
    <t xml:space="preserve">Note:</t>
  </si>
  <si>
    <t xml:space="preserve">(a) $215.5MM of exposure assigned from EES on 12/28/00.  MTM on 12/28/00 was $131MM.</t>
  </si>
  <si>
    <t xml:space="preserve">(b) Total California Utility Exposure assumes netting among Enron entities within both Utilities, PG&amp;E Energy Services, and all PG&amp;E Energy Trading. </t>
  </si>
  <si>
    <t xml:space="preserve">('c) Total California Utility Exposure will reduce to $1.434.5MM with Master Set-Off.</t>
  </si>
  <si>
    <t xml:space="preserve">Check</t>
  </si>
  <si>
    <t xml:space="preserve">Southern California Edison</t>
  </si>
  <si>
    <t xml:space="preserve">     Total Exposure Relating to EEMC/EES</t>
  </si>
  <si>
    <t xml:space="preserve">Enron Canada </t>
  </si>
  <si>
    <t xml:space="preserve">     Total Exposure Relating to Enron Canada Corp.</t>
  </si>
  <si>
    <t xml:space="preserve">ECT Res. Int.</t>
  </si>
  <si>
    <t xml:space="preserve">ECT Res. Ltd.</t>
  </si>
  <si>
    <t xml:space="preserve">     Total Exposure Relating to Enron Capital &amp; Trade Resources</t>
  </si>
  <si>
    <t xml:space="preserve">Enron Coal</t>
  </si>
  <si>
    <t xml:space="preserve">     Total Exposure Relating to Enron Coal Services Limited</t>
  </si>
  <si>
    <t xml:space="preserve">Enron Europe </t>
  </si>
  <si>
    <t xml:space="preserve">     Total Exposure Relating to Enron Europe Ltd.</t>
  </si>
  <si>
    <t xml:space="preserve">Edison Mission Marketing &amp; Trading Inc.</t>
  </si>
  <si>
    <t xml:space="preserve">     Total Exposure Relating to Enron North America Corp.</t>
  </si>
  <si>
    <t xml:space="preserve">Nov. 2000</t>
  </si>
  <si>
    <t xml:space="preserve">Dec. 2000</t>
  </si>
  <si>
    <t xml:space="preserve">MTD Jan. 2001</t>
  </si>
  <si>
    <t xml:space="preserve">Nov. 2000 (Real Time Mkt)</t>
  </si>
  <si>
    <t xml:space="preserve">Dec. 2000 (Real Time Mkt)</t>
  </si>
  <si>
    <t xml:space="preserve">Dec. 2000 (Core Mkt)</t>
  </si>
  <si>
    <t xml:space="preserve">Dec. 2000 (Blk FW Mkt)</t>
  </si>
  <si>
    <t xml:space="preserve">MTD Jan. 2001 (Real Time Mkt)</t>
  </si>
  <si>
    <t xml:space="preserve">MTD Jan. 2001 (Core Mkt)</t>
  </si>
  <si>
    <t xml:space="preserve">     Total Exposure Relating to Enron Power Marketing, Inc.</t>
  </si>
  <si>
    <t xml:space="preserve">     Total Exposure Relating to Enron Wind Corp.</t>
  </si>
  <si>
    <t xml:space="preserve">     Total Exposure Relating to Houston Pipe Line Company</t>
  </si>
  <si>
    <t xml:space="preserve">Portland Gen.</t>
  </si>
  <si>
    <t xml:space="preserve">     Total Exposure Relating to Portland General</t>
  </si>
  <si>
    <t xml:space="preserve">          Total Exposure to California Counterparty by Enron Entity</t>
  </si>
  <si>
    <t xml:space="preserve">          Total Exposure to California Counterparty  - assumes netting of Utility, and certain trading entities.</t>
  </si>
  <si>
    <t xml:space="preserve">check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</si>
</sst>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\$#,##0_);[RED]&quot;($&quot;#,##0\)"/>
    <numFmt numFmtId="167" formatCode="[$-409]#,##0.00_);[RED]\(#,##0.00\)"/>
    <numFmt numFmtId="168" formatCode="[$-409]#,##0_);[RED]\(#,##0\)"/>
    <numFmt numFmtId="169" formatCode="dd\-mmm\-yy"/>
    <numFmt numFmtId="170" formatCode="@"/>
    <numFmt numFmtId="171" formatCode="_(\$* #,##0.00_);_(\$* \(#,##0.00\);_(\$* \-??_);_(@_)"/>
    <numFmt numFmtId="172" formatCode="[$-409]mmm\-yy"/>
    <numFmt numFmtId="173" formatCode="mm/dd/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i val="true"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FDFDF"/>
        <bgColor rgb="FFCCCCFF"/>
      </patternFill>
    </fill>
    <fill>
      <patternFill patternType="solid">
        <fgColor rgb="FFCCCCFF"/>
        <bgColor rgb="FFDFDFD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2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5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5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5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5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7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7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7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7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7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4" fillId="7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7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7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FDFD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5625" defaultRowHeight="15" customHeight="true" zeroHeight="false" outlineLevelRow="0" outlineLevelCol="0"/>
  <cols>
    <col collapsed="false" customWidth="true" hidden="false" outlineLevel="0" max="1" min="1" style="1" width="58.13"/>
    <col collapsed="false" customWidth="false" hidden="false" outlineLevel="0" max="2" min="2" style="1" width="20.56"/>
    <col collapsed="false" customWidth="false" hidden="true" outlineLevel="0" max="3" min="3" style="1" width="20.56"/>
    <col collapsed="false" customWidth="false" hidden="false" outlineLevel="0" max="8" min="4" style="1" width="20.56"/>
    <col collapsed="false" customWidth="false" hidden="true" outlineLevel="0" max="9" min="9" style="1" width="20.56"/>
    <col collapsed="false" customWidth="false" hidden="false" outlineLevel="0" max="11" min="10" style="1" width="20.56"/>
    <col collapsed="false" customWidth="true" hidden="false" outlineLevel="0" max="12" min="12" style="1" width="46.56"/>
    <col collapsed="false" customWidth="true" hidden="false" outlineLevel="0" max="13" min="13" style="1" width="5.85"/>
    <col collapsed="false" customWidth="false" hidden="false" outlineLevel="0" max="257" min="14" style="1" width="20.56"/>
  </cols>
  <sheetData>
    <row r="1" customFormat="false" ht="18" hidden="false" customHeight="false" outlineLevel="0" collapsed="false">
      <c r="A1" s="2" t="s">
        <v>0</v>
      </c>
      <c r="B1" s="3"/>
      <c r="C1" s="3"/>
    </row>
    <row r="2" customFormat="false" ht="18" hidden="false" customHeight="false" outlineLevel="0" collapsed="false">
      <c r="A2" s="4" t="s">
        <v>1</v>
      </c>
      <c r="B2" s="5" t="n">
        <v>36910</v>
      </c>
      <c r="C2" s="5"/>
    </row>
    <row r="3" customFormat="false" ht="15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9"/>
      <c r="B4" s="9"/>
      <c r="C4" s="9"/>
      <c r="D4" s="9" t="s">
        <v>2</v>
      </c>
      <c r="E4" s="9" t="s">
        <v>3</v>
      </c>
      <c r="F4" s="9" t="s">
        <v>4</v>
      </c>
      <c r="G4" s="9" t="s">
        <v>5</v>
      </c>
      <c r="H4" s="9"/>
      <c r="I4" s="9" t="s">
        <v>6</v>
      </c>
      <c r="J4" s="9" t="s">
        <v>7</v>
      </c>
      <c r="K4" s="9" t="s">
        <v>8</v>
      </c>
      <c r="L4" s="10"/>
      <c r="M4" s="9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5.75" hidden="false" customHeight="false" outlineLevel="0" collapsed="false">
      <c r="A5" s="11" t="s">
        <v>9</v>
      </c>
      <c r="B5" s="11" t="s">
        <v>10</v>
      </c>
      <c r="C5" s="11" t="s">
        <v>11</v>
      </c>
      <c r="D5" s="9" t="s">
        <v>12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10"/>
      <c r="M5" s="9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5.75" hidden="false" customHeight="false" outlineLevel="0" collapsed="false">
      <c r="A6" s="12"/>
      <c r="B6" s="12"/>
      <c r="C6" s="12"/>
      <c r="D6" s="12"/>
      <c r="E6" s="12"/>
      <c r="F6" s="12"/>
      <c r="G6" s="12"/>
      <c r="H6" s="12"/>
      <c r="I6" s="12"/>
      <c r="J6" s="12"/>
    </row>
    <row r="7" customFormat="false" ht="20.1" hidden="false" customHeight="true" outlineLevel="0" collapsed="false">
      <c r="A7" s="13" t="s">
        <v>19</v>
      </c>
      <c r="B7" s="14" t="s">
        <v>20</v>
      </c>
      <c r="C7" s="14" t="s">
        <v>21</v>
      </c>
      <c r="D7" s="15" t="n">
        <v>0</v>
      </c>
      <c r="E7" s="15" t="n">
        <v>-2934287</v>
      </c>
      <c r="F7" s="15" t="n">
        <v>67582963</v>
      </c>
      <c r="G7" s="15" t="n">
        <v>-1023445</v>
      </c>
      <c r="H7" s="15" t="n">
        <v>66559518</v>
      </c>
      <c r="I7" s="15" t="n">
        <v>63625231</v>
      </c>
      <c r="J7" s="15" t="n">
        <f aca="false">+H7+E7</f>
        <v>63625231</v>
      </c>
      <c r="K7" s="16" t="n">
        <v>0</v>
      </c>
      <c r="L7" s="16"/>
      <c r="M7" s="17"/>
      <c r="N7" s="18"/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0.1" hidden="false" customHeight="true" outlineLevel="0" collapsed="false">
      <c r="A8" s="20" t="s">
        <v>19</v>
      </c>
      <c r="B8" s="21" t="s">
        <v>22</v>
      </c>
      <c r="C8" s="21" t="s">
        <v>21</v>
      </c>
      <c r="D8" s="22" t="n">
        <v>23206999</v>
      </c>
      <c r="E8" s="22" t="n">
        <v>-40239195</v>
      </c>
      <c r="F8" s="22" t="n">
        <v>57911844</v>
      </c>
      <c r="G8" s="22" t="n">
        <v>-8523860</v>
      </c>
      <c r="H8" s="22" t="n">
        <v>49387984</v>
      </c>
      <c r="I8" s="22" t="n">
        <v>9148789</v>
      </c>
      <c r="J8" s="22" t="n">
        <f aca="false">+H8+E8+D8</f>
        <v>32355788</v>
      </c>
      <c r="K8" s="23" t="n">
        <v>0</v>
      </c>
      <c r="L8" s="23"/>
      <c r="M8" s="24"/>
      <c r="N8" s="18"/>
      <c r="O8" s="1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0.1" hidden="false" customHeight="true" outlineLevel="0" collapsed="false">
      <c r="A9" s="25" t="s">
        <v>19</v>
      </c>
      <c r="B9" s="26" t="s">
        <v>23</v>
      </c>
      <c r="C9" s="21" t="s">
        <v>21</v>
      </c>
      <c r="D9" s="27" t="n">
        <v>0</v>
      </c>
      <c r="E9" s="27" t="n">
        <v>-92321422</v>
      </c>
      <c r="F9" s="27" t="n">
        <v>1841280</v>
      </c>
      <c r="G9" s="27" t="n">
        <v>0</v>
      </c>
      <c r="H9" s="27" t="n">
        <v>1841280</v>
      </c>
      <c r="I9" s="27" t="n">
        <v>-90480142</v>
      </c>
      <c r="J9" s="27" t="n">
        <v>0</v>
      </c>
      <c r="K9" s="28" t="n">
        <f aca="false">+H9+E9</f>
        <v>-90480142</v>
      </c>
      <c r="L9" s="28"/>
      <c r="M9" s="24"/>
      <c r="N9" s="18"/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0.1" hidden="false" customHeight="true" outlineLevel="0" collapsed="false">
      <c r="A10" s="29" t="s">
        <v>19</v>
      </c>
      <c r="B10" s="30" t="s">
        <v>24</v>
      </c>
      <c r="C10" s="31" t="s">
        <v>24</v>
      </c>
      <c r="D10" s="32" t="n">
        <v>0</v>
      </c>
      <c r="E10" s="33" t="n">
        <v>166846000</v>
      </c>
      <c r="F10" s="34" t="n">
        <v>154750000</v>
      </c>
      <c r="G10" s="34" t="n">
        <v>0</v>
      </c>
      <c r="H10" s="34" t="n">
        <f aca="false">+G10+F10</f>
        <v>154750000</v>
      </c>
      <c r="I10" s="34"/>
      <c r="J10" s="34" t="n">
        <f aca="false">+H10+E10+D10</f>
        <v>321596000</v>
      </c>
      <c r="K10" s="23" t="n">
        <v>0</v>
      </c>
      <c r="L10" s="23" t="s">
        <v>25</v>
      </c>
      <c r="M10" s="24" t="s">
        <v>26</v>
      </c>
      <c r="N10" s="18"/>
      <c r="O10" s="18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9.5" hidden="false" customHeight="true" outlineLevel="0" collapsed="false">
      <c r="A11" s="29" t="s">
        <v>19</v>
      </c>
      <c r="B11" s="30" t="s">
        <v>27</v>
      </c>
      <c r="C11" s="31" t="s">
        <v>24</v>
      </c>
      <c r="D11" s="32" t="n">
        <v>0</v>
      </c>
      <c r="E11" s="32" t="n">
        <v>198578000</v>
      </c>
      <c r="F11" s="32" t="n">
        <v>138700000</v>
      </c>
      <c r="G11" s="32" t="n">
        <v>0</v>
      </c>
      <c r="H11" s="32" t="n">
        <f aca="false">+F11+G11</f>
        <v>138700000</v>
      </c>
      <c r="I11" s="32"/>
      <c r="J11" s="32" t="n">
        <f aca="false">+H11+E11+D11</f>
        <v>337278000</v>
      </c>
      <c r="K11" s="32" t="n">
        <v>0</v>
      </c>
      <c r="L11" s="35" t="s">
        <v>28</v>
      </c>
      <c r="M11" s="36" t="s">
        <v>26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21" hidden="false" customHeight="true" outlineLevel="0" collapsed="false">
      <c r="A12" s="37" t="s">
        <v>19</v>
      </c>
      <c r="B12" s="38" t="s">
        <v>29</v>
      </c>
      <c r="C12" s="30" t="s">
        <v>30</v>
      </c>
      <c r="D12" s="39" t="n">
        <v>0</v>
      </c>
      <c r="E12" s="39" t="n">
        <v>0</v>
      </c>
      <c r="F12" s="39" t="n">
        <f aca="false">172801.92+275000</f>
        <v>447801.92</v>
      </c>
      <c r="G12" s="39" t="n">
        <v>0</v>
      </c>
      <c r="H12" s="39" t="n">
        <f aca="false">+F12+G12</f>
        <v>447801.92</v>
      </c>
      <c r="I12" s="39"/>
      <c r="J12" s="40" t="n">
        <f aca="false">+H12</f>
        <v>447801.92</v>
      </c>
      <c r="K12" s="40" t="n">
        <v>0</v>
      </c>
      <c r="L12" s="41"/>
      <c r="M12" s="42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0.1" hidden="false" customHeight="true" outlineLevel="0" collapsed="false">
      <c r="A13" s="20" t="s">
        <v>31</v>
      </c>
      <c r="B13" s="26"/>
      <c r="C13" s="26"/>
      <c r="D13" s="22"/>
      <c r="E13" s="22"/>
      <c r="F13" s="22"/>
      <c r="G13" s="22"/>
      <c r="H13" s="22"/>
      <c r="I13" s="22"/>
      <c r="J13" s="22" t="n">
        <f aca="false">SUM(J7:J12)</f>
        <v>755302820.92</v>
      </c>
      <c r="K13" s="22" t="n">
        <f aca="false">SUM(K7:K12)</f>
        <v>-90480142</v>
      </c>
      <c r="L13" s="43" t="n">
        <f aca="false">+J13+K13</f>
        <v>664822678.92</v>
      </c>
      <c r="M13" s="24"/>
      <c r="N13" s="18"/>
      <c r="O13" s="18"/>
      <c r="P13" s="19"/>
      <c r="Q13" s="19"/>
      <c r="R13" s="19"/>
      <c r="S13" s="19"/>
      <c r="T13" s="19"/>
      <c r="U13" s="19"/>
      <c r="V13" s="19"/>
      <c r="W13" s="19"/>
    </row>
    <row r="14" customFormat="false" ht="16.5" hidden="false" customHeight="false" outlineLevel="0" collapsed="false">
      <c r="A14" s="44"/>
      <c r="B14" s="45"/>
      <c r="C14" s="45"/>
      <c r="D14" s="46"/>
      <c r="E14" s="46"/>
      <c r="F14" s="46"/>
      <c r="G14" s="46"/>
      <c r="H14" s="46"/>
      <c r="I14" s="46"/>
      <c r="J14" s="46"/>
      <c r="K14" s="47"/>
      <c r="L14" s="47"/>
      <c r="M14" s="48"/>
      <c r="N14" s="49"/>
      <c r="O14" s="49"/>
    </row>
    <row r="15" customFormat="false" ht="20.1" hidden="false" customHeight="true" outlineLevel="0" collapsed="false">
      <c r="A15" s="50" t="s">
        <v>32</v>
      </c>
      <c r="B15" s="51" t="s">
        <v>20</v>
      </c>
      <c r="C15" s="52" t="s">
        <v>21</v>
      </c>
      <c r="D15" s="53" t="n">
        <v>0</v>
      </c>
      <c r="E15" s="53" t="n">
        <v>0</v>
      </c>
      <c r="F15" s="53" t="n">
        <v>50460</v>
      </c>
      <c r="G15" s="53" t="n">
        <v>0</v>
      </c>
      <c r="H15" s="53" t="n">
        <v>50460</v>
      </c>
      <c r="I15" s="53" t="n">
        <v>50460</v>
      </c>
      <c r="J15" s="53" t="n">
        <v>50460</v>
      </c>
      <c r="K15" s="54" t="n">
        <v>0</v>
      </c>
      <c r="L15" s="54"/>
      <c r="M15" s="55"/>
      <c r="N15" s="49"/>
      <c r="O15" s="49"/>
    </row>
    <row r="16" customFormat="false" ht="20.1" hidden="false" customHeight="true" outlineLevel="0" collapsed="false">
      <c r="A16" s="56" t="s">
        <v>32</v>
      </c>
      <c r="B16" s="57" t="s">
        <v>22</v>
      </c>
      <c r="C16" s="52" t="s">
        <v>21</v>
      </c>
      <c r="D16" s="53" t="n">
        <v>0</v>
      </c>
      <c r="E16" s="53" t="n">
        <v>0</v>
      </c>
      <c r="F16" s="53" t="n">
        <v>290238</v>
      </c>
      <c r="G16" s="53" t="n">
        <v>0</v>
      </c>
      <c r="H16" s="53" t="n">
        <v>290238</v>
      </c>
      <c r="I16" s="53" t="n">
        <v>290238</v>
      </c>
      <c r="J16" s="53" t="n">
        <v>290238</v>
      </c>
      <c r="K16" s="58" t="n">
        <v>0</v>
      </c>
      <c r="L16" s="59"/>
      <c r="M16" s="60"/>
      <c r="N16" s="61"/>
      <c r="O16" s="61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</row>
    <row r="17" customFormat="false" ht="20.1" hidden="false" customHeight="true" outlineLevel="0" collapsed="false">
      <c r="A17" s="63" t="s">
        <v>33</v>
      </c>
      <c r="B17" s="64"/>
      <c r="C17" s="64"/>
      <c r="D17" s="65"/>
      <c r="E17" s="65"/>
      <c r="F17" s="65"/>
      <c r="G17" s="65"/>
      <c r="H17" s="65"/>
      <c r="I17" s="65"/>
      <c r="J17" s="65"/>
      <c r="K17" s="66"/>
      <c r="L17" s="67" t="n">
        <f aca="false">+SUM(J15:J16)</f>
        <v>340698</v>
      </c>
      <c r="M17" s="68"/>
      <c r="N17" s="49"/>
      <c r="O17" s="49"/>
    </row>
    <row r="18" customFormat="false" ht="15.75" hidden="false" customHeight="false" outlineLevel="0" collapsed="false">
      <c r="A18" s="69"/>
      <c r="B18" s="64"/>
      <c r="C18" s="64"/>
      <c r="D18" s="65"/>
      <c r="E18" s="65"/>
      <c r="F18" s="65"/>
      <c r="G18" s="65"/>
      <c r="H18" s="65"/>
      <c r="I18" s="65"/>
      <c r="J18" s="65"/>
      <c r="K18" s="66"/>
      <c r="L18" s="66"/>
      <c r="M18" s="68"/>
      <c r="N18" s="49"/>
      <c r="O18" s="49"/>
    </row>
    <row r="19" customFormat="false" ht="20.1" hidden="false" customHeight="true" outlineLevel="0" collapsed="false">
      <c r="A19" s="70" t="s">
        <v>34</v>
      </c>
      <c r="B19" s="71" t="s">
        <v>35</v>
      </c>
      <c r="C19" s="52" t="s">
        <v>36</v>
      </c>
      <c r="D19" s="53" t="n">
        <v>0</v>
      </c>
      <c r="E19" s="53" t="n">
        <v>182874</v>
      </c>
      <c r="F19" s="53" t="n">
        <v>0</v>
      </c>
      <c r="G19" s="53" t="n">
        <v>0</v>
      </c>
      <c r="H19" s="53" t="n">
        <v>0</v>
      </c>
      <c r="I19" s="53" t="n">
        <v>0</v>
      </c>
      <c r="J19" s="53" t="n">
        <f aca="false">+H19+E19</f>
        <v>182874</v>
      </c>
      <c r="K19" s="66" t="n">
        <v>0</v>
      </c>
      <c r="L19" s="66" t="s">
        <v>37</v>
      </c>
      <c r="M19" s="68"/>
      <c r="N19" s="49"/>
      <c r="O19" s="49"/>
    </row>
    <row r="20" customFormat="false" ht="20.1" hidden="false" customHeight="true" outlineLevel="0" collapsed="false">
      <c r="A20" s="70" t="s">
        <v>34</v>
      </c>
      <c r="B20" s="71" t="s">
        <v>22</v>
      </c>
      <c r="C20" s="52" t="s">
        <v>21</v>
      </c>
      <c r="D20" s="53" t="n">
        <v>-6284276</v>
      </c>
      <c r="E20" s="65" t="n">
        <v>0</v>
      </c>
      <c r="F20" s="65" t="n">
        <v>0</v>
      </c>
      <c r="G20" s="65" t="n">
        <v>0</v>
      </c>
      <c r="H20" s="65" t="n">
        <v>0</v>
      </c>
      <c r="I20" s="65" t="n">
        <v>0</v>
      </c>
      <c r="J20" s="53" t="n">
        <f aca="false">+H20+E20</f>
        <v>0</v>
      </c>
      <c r="K20" s="66" t="n">
        <f aca="false">+D20</f>
        <v>-6284276</v>
      </c>
      <c r="L20" s="66"/>
      <c r="M20" s="68"/>
      <c r="N20" s="49"/>
      <c r="O20" s="49"/>
    </row>
    <row r="21" customFormat="false" ht="20.1" hidden="false" customHeight="true" outlineLevel="0" collapsed="false">
      <c r="A21" s="70" t="s">
        <v>34</v>
      </c>
      <c r="B21" s="71" t="s">
        <v>22</v>
      </c>
      <c r="C21" s="52" t="s">
        <v>21</v>
      </c>
      <c r="D21" s="65" t="n">
        <v>0</v>
      </c>
      <c r="E21" s="53" t="n">
        <v>-2144512</v>
      </c>
      <c r="F21" s="53" t="n">
        <v>9173264</v>
      </c>
      <c r="G21" s="53" t="n">
        <v>-6287916</v>
      </c>
      <c r="H21" s="53" t="n">
        <v>2885348</v>
      </c>
      <c r="I21" s="53" t="n">
        <v>740836</v>
      </c>
      <c r="J21" s="53" t="n">
        <v>740836</v>
      </c>
      <c r="K21" s="66" t="n">
        <v>0</v>
      </c>
      <c r="L21" s="66"/>
      <c r="M21" s="68"/>
      <c r="N21" s="49"/>
      <c r="O21" s="49"/>
    </row>
    <row r="22" customFormat="false" ht="20.1" hidden="false" customHeight="true" outlineLevel="0" collapsed="false">
      <c r="A22" s="72" t="s">
        <v>34</v>
      </c>
      <c r="B22" s="73" t="s">
        <v>23</v>
      </c>
      <c r="C22" s="52" t="s">
        <v>21</v>
      </c>
      <c r="D22" s="53" t="n">
        <v>0</v>
      </c>
      <c r="E22" s="53" t="n">
        <v>237057932</v>
      </c>
      <c r="F22" s="53" t="n">
        <v>71874686</v>
      </c>
      <c r="G22" s="53" t="n">
        <v>-93382714</v>
      </c>
      <c r="H22" s="53" t="n">
        <v>-21508028</v>
      </c>
      <c r="I22" s="53" t="n">
        <v>215549904</v>
      </c>
      <c r="J22" s="53" t="n">
        <v>215549904</v>
      </c>
      <c r="K22" s="66" t="n">
        <v>0</v>
      </c>
      <c r="L22" s="74"/>
      <c r="M22" s="68"/>
      <c r="N22" s="49"/>
      <c r="O22" s="49"/>
    </row>
    <row r="23" customFormat="false" ht="20.1" hidden="false" customHeight="true" outlineLevel="0" collapsed="false">
      <c r="A23" s="72" t="s">
        <v>38</v>
      </c>
      <c r="B23" s="73"/>
      <c r="C23" s="73"/>
      <c r="D23" s="65"/>
      <c r="E23" s="65"/>
      <c r="F23" s="65"/>
      <c r="G23" s="65"/>
      <c r="H23" s="65"/>
      <c r="I23" s="65"/>
      <c r="J23" s="65"/>
      <c r="K23" s="74"/>
      <c r="L23" s="75" t="n">
        <f aca="false">+SUM(J19:J22)+SUM(K19:K22)</f>
        <v>210189338</v>
      </c>
      <c r="M23" s="68"/>
      <c r="N23" s="49"/>
      <c r="O23" s="49"/>
    </row>
    <row r="24" customFormat="false" ht="20.1" hidden="false" customHeight="true" outlineLevel="0" collapsed="false">
      <c r="A24" s="72"/>
      <c r="B24" s="73"/>
      <c r="C24" s="73"/>
      <c r="D24" s="65"/>
      <c r="E24" s="65"/>
      <c r="F24" s="65"/>
      <c r="G24" s="65"/>
      <c r="H24" s="65"/>
      <c r="I24" s="65"/>
      <c r="J24" s="65"/>
      <c r="K24" s="74"/>
      <c r="L24" s="74"/>
      <c r="M24" s="68"/>
      <c r="N24" s="49"/>
      <c r="O24" s="49"/>
    </row>
    <row r="25" customFormat="false" ht="30" hidden="false" customHeight="false" outlineLevel="0" collapsed="false">
      <c r="A25" s="76" t="s">
        <v>39</v>
      </c>
      <c r="B25" s="77" t="s">
        <v>27</v>
      </c>
      <c r="C25" s="78" t="s">
        <v>24</v>
      </c>
      <c r="D25" s="79" t="n">
        <v>0</v>
      </c>
      <c r="E25" s="79" t="n">
        <v>0</v>
      </c>
      <c r="F25" s="79" t="n">
        <f aca="false">10248582+24479.42</f>
        <v>10273061.42</v>
      </c>
      <c r="G25" s="79" t="n">
        <v>0</v>
      </c>
      <c r="H25" s="79" t="n">
        <f aca="false">+F25-G25</f>
        <v>10273061.42</v>
      </c>
      <c r="I25" s="79"/>
      <c r="J25" s="80" t="n">
        <f aca="false">+H25+E25</f>
        <v>10273061.42</v>
      </c>
      <c r="K25" s="81" t="n">
        <v>0</v>
      </c>
      <c r="L25" s="82" t="s">
        <v>40</v>
      </c>
      <c r="M25" s="83"/>
      <c r="N25" s="84"/>
      <c r="O25" s="84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</row>
    <row r="26" customFormat="false" ht="16.5" hidden="false" customHeight="false" outlineLevel="0" collapsed="false">
      <c r="A26" s="86" t="s">
        <v>41</v>
      </c>
      <c r="B26" s="64" t="s">
        <v>22</v>
      </c>
      <c r="C26" s="52" t="s">
        <v>21</v>
      </c>
      <c r="D26" s="53" t="n">
        <v>0</v>
      </c>
      <c r="E26" s="53" t="n">
        <v>0</v>
      </c>
      <c r="F26" s="53" t="n">
        <v>1880884</v>
      </c>
      <c r="G26" s="53" t="n">
        <v>0</v>
      </c>
      <c r="H26" s="53" t="n">
        <v>1880884</v>
      </c>
      <c r="I26" s="53" t="n">
        <v>1880884</v>
      </c>
      <c r="J26" s="53" t="n">
        <v>1880884</v>
      </c>
      <c r="K26" s="66" t="n">
        <v>0</v>
      </c>
      <c r="L26" s="82"/>
      <c r="M26" s="83"/>
      <c r="N26" s="84"/>
      <c r="O26" s="84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</row>
    <row r="27" customFormat="false" ht="20.1" hidden="false" customHeight="true" outlineLevel="0" collapsed="false">
      <c r="A27" s="76" t="s">
        <v>42</v>
      </c>
      <c r="B27" s="77"/>
      <c r="C27" s="77"/>
      <c r="D27" s="65"/>
      <c r="E27" s="65"/>
      <c r="F27" s="65"/>
      <c r="G27" s="65"/>
      <c r="H27" s="65"/>
      <c r="I27" s="65"/>
      <c r="J27" s="65"/>
      <c r="K27" s="65"/>
      <c r="L27" s="75" t="n">
        <f aca="false">+J25+J26</f>
        <v>12153945.42</v>
      </c>
      <c r="M27" s="68"/>
      <c r="N27" s="49"/>
      <c r="O27" s="49"/>
    </row>
    <row r="28" customFormat="false" ht="15.75" hidden="false" customHeight="false" outlineLevel="0" collapsed="false">
      <c r="A28" s="76"/>
      <c r="B28" s="77"/>
      <c r="C28" s="77"/>
      <c r="D28" s="65"/>
      <c r="E28" s="65"/>
      <c r="F28" s="65"/>
      <c r="G28" s="65"/>
      <c r="H28" s="65"/>
      <c r="I28" s="65"/>
      <c r="J28" s="65"/>
      <c r="K28" s="66"/>
      <c r="L28" s="66"/>
      <c r="M28" s="68"/>
      <c r="N28" s="49"/>
      <c r="O28" s="49"/>
    </row>
    <row r="29" customFormat="false" ht="20.1" hidden="false" customHeight="true" outlineLevel="0" collapsed="false">
      <c r="A29" s="70" t="s">
        <v>43</v>
      </c>
      <c r="B29" s="71" t="s">
        <v>20</v>
      </c>
      <c r="C29" s="52" t="s">
        <v>21</v>
      </c>
      <c r="D29" s="53" t="n">
        <v>-60826193</v>
      </c>
      <c r="E29" s="65" t="n">
        <v>0</v>
      </c>
      <c r="F29" s="65" t="n">
        <v>0</v>
      </c>
      <c r="G29" s="65" t="n">
        <v>0</v>
      </c>
      <c r="H29" s="65" t="n">
        <v>0</v>
      </c>
      <c r="I29" s="65" t="n">
        <v>13062536</v>
      </c>
      <c r="J29" s="53" t="n">
        <f aca="false">+H29+E29</f>
        <v>0</v>
      </c>
      <c r="K29" s="66" t="n">
        <f aca="false">+D29</f>
        <v>-60826193</v>
      </c>
      <c r="L29" s="66"/>
      <c r="M29" s="68"/>
      <c r="N29" s="49"/>
      <c r="O29" s="49"/>
    </row>
    <row r="30" customFormat="false" ht="20.1" hidden="false" customHeight="true" outlineLevel="0" collapsed="false">
      <c r="A30" s="70" t="s">
        <v>43</v>
      </c>
      <c r="B30" s="71" t="s">
        <v>20</v>
      </c>
      <c r="C30" s="52" t="s">
        <v>21</v>
      </c>
      <c r="D30" s="65" t="n">
        <v>0</v>
      </c>
      <c r="E30" s="53" t="n">
        <v>-31193587</v>
      </c>
      <c r="F30" s="53" t="n">
        <v>117308968</v>
      </c>
      <c r="G30" s="53" t="n">
        <v>-70600630</v>
      </c>
      <c r="H30" s="53" t="n">
        <v>46708338</v>
      </c>
      <c r="I30" s="53" t="n">
        <v>15514751</v>
      </c>
      <c r="J30" s="53" t="n">
        <v>15514751</v>
      </c>
      <c r="K30" s="66" t="n">
        <v>0</v>
      </c>
      <c r="L30" s="66"/>
      <c r="M30" s="68"/>
      <c r="N30" s="49"/>
      <c r="O30" s="49"/>
    </row>
    <row r="31" customFormat="false" ht="20.1" hidden="false" customHeight="true" outlineLevel="0" collapsed="false">
      <c r="A31" s="70" t="s">
        <v>43</v>
      </c>
      <c r="B31" s="71" t="s">
        <v>22</v>
      </c>
      <c r="C31" s="52" t="s">
        <v>21</v>
      </c>
      <c r="D31" s="53" t="n">
        <v>0</v>
      </c>
      <c r="E31" s="53" t="n">
        <v>-227039</v>
      </c>
      <c r="F31" s="53" t="n">
        <v>10078686</v>
      </c>
      <c r="G31" s="53" t="n">
        <v>-8818458</v>
      </c>
      <c r="H31" s="53" t="n">
        <v>1260228</v>
      </c>
      <c r="I31" s="53" t="n">
        <v>1033189</v>
      </c>
      <c r="J31" s="53" t="n">
        <v>1033189</v>
      </c>
      <c r="K31" s="66" t="n">
        <v>0</v>
      </c>
      <c r="L31" s="66"/>
      <c r="M31" s="68"/>
      <c r="N31" s="49"/>
      <c r="O31" s="49"/>
    </row>
    <row r="32" customFormat="false" ht="20.1" hidden="false" customHeight="true" outlineLevel="0" collapsed="false">
      <c r="A32" s="70" t="s">
        <v>44</v>
      </c>
      <c r="B32" s="64"/>
      <c r="C32" s="64"/>
      <c r="D32" s="65"/>
      <c r="E32" s="65"/>
      <c r="F32" s="65"/>
      <c r="G32" s="65"/>
      <c r="H32" s="65"/>
      <c r="I32" s="65"/>
      <c r="J32" s="65"/>
      <c r="K32" s="66"/>
      <c r="L32" s="75" t="n">
        <v>0</v>
      </c>
      <c r="M32" s="68"/>
      <c r="N32" s="49"/>
      <c r="O32" s="49"/>
    </row>
    <row r="33" customFormat="false" ht="15.75" hidden="false" customHeight="false" outlineLevel="0" collapsed="false">
      <c r="A33" s="69"/>
      <c r="B33" s="64"/>
      <c r="C33" s="64"/>
      <c r="D33" s="65"/>
      <c r="E33" s="65"/>
      <c r="F33" s="65"/>
      <c r="G33" s="65"/>
      <c r="H33" s="65"/>
      <c r="I33" s="65"/>
      <c r="J33" s="65"/>
      <c r="K33" s="66"/>
      <c r="L33" s="66"/>
      <c r="M33" s="68"/>
      <c r="N33" s="49"/>
      <c r="O33" s="49"/>
    </row>
    <row r="34" customFormat="false" ht="20.1" hidden="false" customHeight="true" outlineLevel="0" collapsed="false">
      <c r="A34" s="69" t="s">
        <v>45</v>
      </c>
      <c r="B34" s="64" t="s">
        <v>20</v>
      </c>
      <c r="C34" s="52" t="s">
        <v>21</v>
      </c>
      <c r="D34" s="53" t="n">
        <v>0</v>
      </c>
      <c r="E34" s="53" t="n">
        <v>185562</v>
      </c>
      <c r="F34" s="53" t="n">
        <v>0</v>
      </c>
      <c r="G34" s="53" t="n">
        <v>-2552230</v>
      </c>
      <c r="H34" s="53" t="n">
        <v>-2552230</v>
      </c>
      <c r="I34" s="53" t="n">
        <v>-2366668</v>
      </c>
      <c r="J34" s="53" t="n">
        <v>0</v>
      </c>
      <c r="K34" s="66" t="n">
        <f aca="false">+H34+E34</f>
        <v>-2366668</v>
      </c>
      <c r="L34" s="66"/>
      <c r="M34" s="68"/>
      <c r="N34" s="49"/>
      <c r="O34" s="49"/>
    </row>
    <row r="35" customFormat="false" ht="20.1" hidden="false" customHeight="true" outlineLevel="0" collapsed="false">
      <c r="A35" s="69" t="s">
        <v>45</v>
      </c>
      <c r="B35" s="64" t="s">
        <v>22</v>
      </c>
      <c r="C35" s="52" t="s">
        <v>21</v>
      </c>
      <c r="D35" s="53" t="n">
        <v>47808626</v>
      </c>
      <c r="E35" s="65" t="n">
        <v>0</v>
      </c>
      <c r="F35" s="65" t="n">
        <v>0</v>
      </c>
      <c r="G35" s="65" t="n">
        <v>0</v>
      </c>
      <c r="H35" s="65" t="n">
        <v>0</v>
      </c>
      <c r="I35" s="65" t="n">
        <v>-22486468</v>
      </c>
      <c r="J35" s="87" t="n">
        <f aca="false">+H35+E35+D35</f>
        <v>47808626</v>
      </c>
      <c r="K35" s="66" t="n">
        <v>0</v>
      </c>
      <c r="L35" s="66"/>
      <c r="M35" s="68"/>
      <c r="N35" s="49"/>
      <c r="O35" s="49"/>
    </row>
    <row r="36" customFormat="false" ht="20.1" hidden="false" customHeight="true" outlineLevel="0" collapsed="false">
      <c r="A36" s="69" t="s">
        <v>45</v>
      </c>
      <c r="B36" s="64" t="s">
        <v>22</v>
      </c>
      <c r="C36" s="52" t="s">
        <v>21</v>
      </c>
      <c r="D36" s="65" t="n">
        <v>0</v>
      </c>
      <c r="E36" s="53" t="n">
        <v>-17286296</v>
      </c>
      <c r="F36" s="53" t="n">
        <v>158451016</v>
      </c>
      <c r="G36" s="53" t="n">
        <v>-166994028</v>
      </c>
      <c r="H36" s="53" t="n">
        <v>-8543012</v>
      </c>
      <c r="I36" s="53" t="n">
        <v>-25829308</v>
      </c>
      <c r="J36" s="53" t="n">
        <v>0</v>
      </c>
      <c r="K36" s="66" t="n">
        <f aca="false">+H36+E36</f>
        <v>-25829308</v>
      </c>
      <c r="L36" s="66"/>
      <c r="M36" s="68"/>
      <c r="N36" s="49"/>
      <c r="O36" s="49"/>
    </row>
    <row r="37" customFormat="false" ht="20.1" hidden="false" customHeight="true" outlineLevel="0" collapsed="false">
      <c r="A37" s="69" t="s">
        <v>45</v>
      </c>
      <c r="B37" s="64" t="s">
        <v>46</v>
      </c>
      <c r="C37" s="52" t="s">
        <v>21</v>
      </c>
      <c r="D37" s="53" t="n">
        <v>0</v>
      </c>
      <c r="E37" s="53" t="n">
        <v>0</v>
      </c>
      <c r="F37" s="53" t="n">
        <v>1516382</v>
      </c>
      <c r="G37" s="53" t="n">
        <v>-3131575</v>
      </c>
      <c r="H37" s="53" t="n">
        <v>-1615193</v>
      </c>
      <c r="I37" s="53" t="n">
        <v>-1615193</v>
      </c>
      <c r="J37" s="53" t="n">
        <v>0</v>
      </c>
      <c r="K37" s="66" t="n">
        <f aca="false">+H37+E37</f>
        <v>-1615193</v>
      </c>
      <c r="L37" s="66"/>
      <c r="M37" s="68"/>
      <c r="N37" s="49"/>
      <c r="O37" s="49"/>
    </row>
    <row r="38" customFormat="false" ht="20.1" hidden="false" customHeight="true" outlineLevel="0" collapsed="false">
      <c r="A38" s="88" t="s">
        <v>47</v>
      </c>
      <c r="B38" s="89" t="s">
        <v>48</v>
      </c>
      <c r="C38" s="90" t="s">
        <v>24</v>
      </c>
      <c r="D38" s="65" t="n">
        <v>0</v>
      </c>
      <c r="E38" s="65" t="n">
        <v>4300000</v>
      </c>
      <c r="F38" s="91" t="n">
        <v>3200000</v>
      </c>
      <c r="G38" s="91" t="n">
        <v>-8200000</v>
      </c>
      <c r="H38" s="91" t="n">
        <f aca="false">+G38+F38</f>
        <v>-5000000</v>
      </c>
      <c r="I38" s="65"/>
      <c r="J38" s="65" t="n">
        <v>0</v>
      </c>
      <c r="K38" s="66" t="n">
        <f aca="false">+H38+E38</f>
        <v>-700000</v>
      </c>
      <c r="L38" s="92" t="s">
        <v>49</v>
      </c>
      <c r="M38" s="68"/>
      <c r="N38" s="49"/>
      <c r="O38" s="49"/>
    </row>
    <row r="39" customFormat="false" ht="20.1" hidden="false" customHeight="true" outlineLevel="0" collapsed="false">
      <c r="A39" s="93" t="s">
        <v>50</v>
      </c>
      <c r="B39" s="64"/>
      <c r="C39" s="64"/>
      <c r="D39" s="65"/>
      <c r="E39" s="65"/>
      <c r="F39" s="65"/>
      <c r="G39" s="65"/>
      <c r="H39" s="65"/>
      <c r="I39" s="65"/>
      <c r="J39" s="94"/>
      <c r="K39" s="95"/>
      <c r="L39" s="75" t="n">
        <v>0</v>
      </c>
      <c r="M39" s="68"/>
      <c r="N39" s="49"/>
      <c r="O39" s="49"/>
    </row>
    <row r="40" customFormat="false" ht="17.25" hidden="false" customHeight="false" outlineLevel="0" collapsed="false">
      <c r="A40" s="63" t="s">
        <v>51</v>
      </c>
      <c r="B40" s="64"/>
      <c r="C40" s="64"/>
      <c r="D40" s="65"/>
      <c r="E40" s="65"/>
      <c r="F40" s="65"/>
      <c r="G40" s="65"/>
      <c r="H40" s="65"/>
      <c r="I40" s="65"/>
      <c r="J40" s="65" t="n">
        <f aca="false">SUM(J15:J38)</f>
        <v>293324823.42</v>
      </c>
      <c r="K40" s="65" t="n">
        <f aca="false">SUM(K15:K38)</f>
        <v>-97621638</v>
      </c>
      <c r="L40" s="96"/>
      <c r="M40" s="68"/>
      <c r="N40" s="49"/>
      <c r="O40" s="49"/>
    </row>
    <row r="41" customFormat="false" ht="20.1" hidden="false" customHeight="true" outlineLevel="0" collapsed="false">
      <c r="A41" s="93" t="s">
        <v>52</v>
      </c>
      <c r="B41" s="64"/>
      <c r="C41" s="64"/>
      <c r="D41" s="65"/>
      <c r="E41" s="65"/>
      <c r="F41" s="65"/>
      <c r="G41" s="65"/>
      <c r="H41" s="65"/>
      <c r="I41" s="65"/>
      <c r="J41" s="65"/>
      <c r="K41" s="66"/>
      <c r="L41" s="67" t="n">
        <f aca="false">+L23+L27+L17</f>
        <v>222683981.42</v>
      </c>
      <c r="M41" s="68" t="s">
        <v>53</v>
      </c>
      <c r="N41" s="49" t="n">
        <f aca="false">+L41+SUM(J29:J31)+SUM(K29:K31)+SUM(J34:J38)+SUM(K34:K38)</f>
        <v>195703185.42</v>
      </c>
      <c r="O41" s="49" t="s">
        <v>54</v>
      </c>
    </row>
    <row r="42" customFormat="false" ht="17.25" hidden="false" customHeight="false" outlineLevel="0" collapsed="false">
      <c r="A42" s="97"/>
      <c r="B42" s="45"/>
      <c r="C42" s="45"/>
      <c r="D42" s="46"/>
      <c r="E42" s="46"/>
      <c r="F42" s="46"/>
      <c r="G42" s="46"/>
      <c r="H42" s="46"/>
      <c r="I42" s="46"/>
      <c r="J42" s="46"/>
      <c r="K42" s="47"/>
      <c r="L42" s="98"/>
      <c r="M42" s="48"/>
      <c r="N42" s="49"/>
      <c r="O42" s="49"/>
    </row>
    <row r="43" customFormat="false" ht="20.1" hidden="false" customHeight="true" outlineLevel="0" collapsed="false">
      <c r="A43" s="99" t="s">
        <v>55</v>
      </c>
      <c r="B43" s="100" t="s">
        <v>20</v>
      </c>
      <c r="C43" s="101" t="s">
        <v>21</v>
      </c>
      <c r="D43" s="53" t="n">
        <v>0</v>
      </c>
      <c r="E43" s="53" t="n">
        <v>109734205</v>
      </c>
      <c r="F43" s="53" t="n">
        <v>0</v>
      </c>
      <c r="G43" s="53" t="n">
        <v>0</v>
      </c>
      <c r="H43" s="53" t="n">
        <v>0</v>
      </c>
      <c r="I43" s="53" t="n">
        <v>109734205</v>
      </c>
      <c r="J43" s="53" t="n">
        <f aca="false">+H43+E43</f>
        <v>109734205</v>
      </c>
      <c r="K43" s="102" t="n">
        <v>0</v>
      </c>
      <c r="L43" s="102"/>
      <c r="M43" s="55"/>
      <c r="N43" s="49"/>
      <c r="O43" s="49"/>
    </row>
    <row r="44" customFormat="false" ht="20.1" hidden="false" customHeight="true" outlineLevel="0" collapsed="false">
      <c r="A44" s="86" t="s">
        <v>55</v>
      </c>
      <c r="B44" s="64" t="s">
        <v>22</v>
      </c>
      <c r="C44" s="52" t="s">
        <v>21</v>
      </c>
      <c r="D44" s="53" t="n">
        <v>0</v>
      </c>
      <c r="E44" s="53" t="n">
        <v>-18621059</v>
      </c>
      <c r="F44" s="53" t="n">
        <v>0</v>
      </c>
      <c r="G44" s="53" t="n">
        <v>3374</v>
      </c>
      <c r="H44" s="53" t="n">
        <v>3374</v>
      </c>
      <c r="I44" s="53" t="n">
        <v>-18617685</v>
      </c>
      <c r="J44" s="94" t="n">
        <v>0</v>
      </c>
      <c r="K44" s="95" t="n">
        <f aca="false">+H44+E44</f>
        <v>-18617685</v>
      </c>
      <c r="L44" s="66"/>
      <c r="M44" s="68"/>
      <c r="N44" s="49"/>
      <c r="O44" s="49"/>
    </row>
    <row r="45" customFormat="false" ht="20.1" hidden="false" customHeight="true" outlineLevel="0" collapsed="false">
      <c r="A45" s="86"/>
      <c r="B45" s="64"/>
      <c r="C45" s="64"/>
      <c r="D45" s="65"/>
      <c r="E45" s="65"/>
      <c r="F45" s="65"/>
      <c r="G45" s="65"/>
      <c r="H45" s="65"/>
      <c r="I45" s="65"/>
      <c r="J45" s="65" t="n">
        <f aca="false">SUM(J43:J44)</f>
        <v>109734205</v>
      </c>
      <c r="K45" s="66" t="n">
        <f aca="false">SUM(K43:K44)</f>
        <v>-18617685</v>
      </c>
      <c r="L45" s="89"/>
      <c r="M45" s="68"/>
      <c r="N45" s="49"/>
      <c r="O45" s="49"/>
    </row>
    <row r="46" customFormat="false" ht="17.25" hidden="false" customHeight="false" outlineLevel="0" collapsed="false">
      <c r="A46" s="88"/>
      <c r="B46" s="89"/>
      <c r="C46" s="89"/>
      <c r="D46" s="66"/>
      <c r="E46" s="66"/>
      <c r="F46" s="66"/>
      <c r="G46" s="66"/>
      <c r="H46" s="66"/>
      <c r="I46" s="66"/>
      <c r="J46" s="89"/>
      <c r="K46" s="89"/>
      <c r="L46" s="103" t="n">
        <f aca="false">+J45</f>
        <v>109734205</v>
      </c>
      <c r="M46" s="68"/>
      <c r="N46" s="49"/>
      <c r="O46" s="49"/>
    </row>
    <row r="47" customFormat="false" ht="20.1" hidden="false" customHeight="true" outlineLevel="0" collapsed="false">
      <c r="A47" s="104"/>
      <c r="B47" s="105"/>
      <c r="C47" s="105"/>
      <c r="D47" s="47"/>
      <c r="E47" s="47"/>
      <c r="F47" s="47"/>
      <c r="G47" s="47"/>
      <c r="H47" s="47"/>
      <c r="I47" s="47"/>
      <c r="J47" s="47"/>
      <c r="K47" s="47"/>
      <c r="L47" s="105"/>
      <c r="M47" s="48"/>
      <c r="N47" s="49"/>
      <c r="O47" s="49"/>
    </row>
    <row r="48" customFormat="false" ht="15.75" hidden="false" customHeight="false" outlineLevel="0" collapsed="false">
      <c r="A48" s="106"/>
      <c r="B48" s="107"/>
      <c r="C48" s="107"/>
      <c r="D48" s="108"/>
      <c r="E48" s="108"/>
      <c r="F48" s="108"/>
      <c r="G48" s="108"/>
      <c r="H48" s="108"/>
      <c r="I48" s="108"/>
      <c r="J48" s="108"/>
      <c r="K48" s="108"/>
      <c r="L48" s="108"/>
      <c r="M48" s="109"/>
      <c r="N48" s="49"/>
      <c r="O48" s="49"/>
    </row>
    <row r="49" customFormat="false" ht="17.25" hidden="false" customHeight="false" outlineLevel="0" collapsed="false">
      <c r="A49" s="110"/>
      <c r="B49" s="111"/>
      <c r="C49" s="111"/>
      <c r="D49" s="112"/>
      <c r="E49" s="112"/>
      <c r="F49" s="112"/>
      <c r="G49" s="112"/>
      <c r="H49" s="112"/>
      <c r="I49" s="112"/>
      <c r="J49" s="113" t="n">
        <f aca="false">+J13+J40+J45</f>
        <v>1158361849.34</v>
      </c>
      <c r="K49" s="113" t="n">
        <f aca="false">+K13+K40+K45</f>
        <v>-206719465</v>
      </c>
      <c r="L49" s="114"/>
      <c r="M49" s="115"/>
      <c r="N49" s="49"/>
      <c r="O49" s="49"/>
    </row>
    <row r="50" customFormat="false" ht="20.1" hidden="false" customHeight="true" outlineLevel="0" collapsed="false">
      <c r="A50" s="116" t="s">
        <v>56</v>
      </c>
      <c r="B50" s="111"/>
      <c r="C50" s="111"/>
      <c r="D50" s="112"/>
      <c r="E50" s="112"/>
      <c r="F50" s="112"/>
      <c r="G50" s="112"/>
      <c r="H50" s="112"/>
      <c r="I50" s="112"/>
      <c r="J50" s="111"/>
      <c r="K50" s="111"/>
      <c r="L50" s="117" t="n">
        <f aca="false">+L13+L41+L46</f>
        <v>997240865.34</v>
      </c>
      <c r="M50" s="115" t="s">
        <v>57</v>
      </c>
      <c r="N50" s="49" t="n">
        <f aca="false">+L13+N41+L46</f>
        <v>970260069.34</v>
      </c>
      <c r="O50" s="49" t="s">
        <v>54</v>
      </c>
    </row>
    <row r="51" customFormat="false" ht="16.5" hidden="false" customHeight="false" outlineLevel="0" collapsed="false">
      <c r="A51" s="118"/>
      <c r="B51" s="119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1"/>
      <c r="N51" s="49"/>
      <c r="O51" s="49"/>
    </row>
    <row r="52" customFormat="false" ht="15.75" hidden="false" customHeight="false" outlineLevel="0" collapsed="false">
      <c r="A52" s="1" t="s">
        <v>58</v>
      </c>
      <c r="D52" s="49"/>
      <c r="E52" s="49"/>
      <c r="F52" s="49"/>
      <c r="G52" s="49"/>
      <c r="H52" s="74"/>
      <c r="I52" s="49"/>
      <c r="J52" s="49"/>
      <c r="K52" s="49"/>
      <c r="L52" s="49"/>
      <c r="M52" s="49"/>
      <c r="N52" s="49"/>
      <c r="O52" s="49"/>
    </row>
    <row r="53" customFormat="false" ht="15.75" hidden="false" customHeight="false" outlineLevel="0" collapsed="false">
      <c r="A53" s="1" t="s">
        <v>59</v>
      </c>
      <c r="D53" s="49"/>
      <c r="E53" s="49"/>
      <c r="F53" s="49"/>
      <c r="G53" s="49"/>
      <c r="H53" s="74"/>
      <c r="I53" s="49"/>
      <c r="J53" s="49"/>
      <c r="K53" s="49"/>
      <c r="L53" s="49"/>
      <c r="M53" s="49"/>
      <c r="N53" s="49"/>
      <c r="O53" s="49"/>
    </row>
    <row r="54" customFormat="false" ht="15" hidden="false" customHeight="false" outlineLevel="0" collapsed="false">
      <c r="A54" s="62" t="s">
        <v>60</v>
      </c>
      <c r="B54" s="62"/>
      <c r="C54" s="62"/>
      <c r="D54" s="61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</row>
    <row r="55" customFormat="false" ht="15" hidden="false" customHeight="false" outlineLevel="0" collapsed="false">
      <c r="A55" s="62" t="s">
        <v>61</v>
      </c>
      <c r="B55" s="62"/>
      <c r="C55" s="62"/>
      <c r="D55" s="61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  <row r="56" customFormat="false" ht="18" hidden="false" customHeight="false" outlineLevel="0" collapsed="false">
      <c r="A56" s="122"/>
      <c r="B56" s="62"/>
      <c r="C56" s="62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  <c r="IW56" s="62"/>
    </row>
    <row r="57" customFormat="false" ht="15.75" hidden="false" customHeight="false" outlineLevel="0" collapsed="false">
      <c r="D57" s="49"/>
      <c r="E57" s="49"/>
      <c r="F57" s="49"/>
      <c r="G57" s="49"/>
      <c r="H57" s="123" t="s">
        <v>62</v>
      </c>
      <c r="I57" s="49"/>
      <c r="J57" s="124" t="n">
        <f aca="false">+J49-J25-J11-J10-J38-J12</f>
        <v>488766986</v>
      </c>
      <c r="K57" s="124" t="n">
        <f aca="false">+K49-K25-K11-K10-K38-K12</f>
        <v>-206019465</v>
      </c>
      <c r="L57" s="49"/>
      <c r="M57" s="49"/>
      <c r="N57" s="49"/>
      <c r="O57" s="49"/>
    </row>
    <row r="58" customFormat="false" ht="15" hidden="false" customHeight="false" outlineLevel="0" collapsed="false">
      <c r="D58" s="49"/>
      <c r="E58" s="49"/>
      <c r="F58" s="49"/>
      <c r="G58" s="49"/>
      <c r="H58" s="49"/>
      <c r="I58" s="49"/>
      <c r="J58" s="124"/>
      <c r="K58" s="124"/>
      <c r="L58" s="49"/>
      <c r="M58" s="49"/>
      <c r="N58" s="49"/>
      <c r="O58" s="49"/>
    </row>
    <row r="59" customFormat="false" ht="15" hidden="false" customHeight="false" outlineLevel="0" collapsed="false"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customFormat="false" ht="15" hidden="false" customHeight="false" outlineLevel="0" collapsed="false"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customFormat="false" ht="15" hidden="false" customHeight="false" outlineLevel="0" collapsed="false"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customFormat="false" ht="15" hidden="false" customHeight="false" outlineLevel="0" collapsed="false"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customFormat="false" ht="15" hidden="false" customHeight="false" outlineLevel="0" collapsed="false">
      <c r="D63" s="49"/>
      <c r="E63" s="49"/>
      <c r="F63" s="66"/>
      <c r="G63" s="49"/>
      <c r="H63" s="49"/>
      <c r="I63" s="49"/>
      <c r="J63" s="49"/>
      <c r="K63" s="49"/>
      <c r="L63" s="49"/>
      <c r="M63" s="49"/>
      <c r="N63" s="49"/>
      <c r="O63" s="49"/>
    </row>
    <row r="64" customFormat="false" ht="15" hidden="false" customHeight="false" outlineLevel="0" collapsed="false"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customFormat="false" ht="15" hidden="false" customHeight="false" outlineLevel="0" collapsed="false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customFormat="false" ht="15" hidden="false" customHeight="false" outlineLevel="0" collapsed="false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customFormat="false" ht="15" hidden="false" customHeight="false" outlineLevel="0" collapsed="false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customFormat="false" ht="15" hidden="false" customHeight="false" outlineLevel="0" collapsed="false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customFormat="false" ht="15" hidden="false" customHeight="false" outlineLevel="0" collapsed="false"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</row>
    <row r="70" customFormat="false" ht="15" hidden="false" customHeight="false" outlineLevel="0" collapsed="false"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</row>
    <row r="71" customFormat="false" ht="15" hidden="false" customHeight="false" outlineLevel="0" collapsed="false"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  <row r="72" customFormat="false" ht="15" hidden="false" customHeight="false" outlineLevel="0" collapsed="false"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</row>
    <row r="73" customFormat="false" ht="15" hidden="false" customHeight="false" outlineLevel="0" collapsed="false"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</row>
    <row r="74" customFormat="false" ht="15" hidden="false" customHeight="false" outlineLevel="0" collapsed="false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</row>
    <row r="75" customFormat="false" ht="15" hidden="false" customHeight="false" outlineLevel="0" collapsed="false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2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84"/>
    <col collapsed="false" customWidth="true" hidden="false" outlineLevel="0" max="2" min="2" style="0" width="22.99"/>
    <col collapsed="false" customWidth="true" hidden="true" outlineLevel="0" max="3" min="3" style="0" width="22.99"/>
    <col collapsed="false" customWidth="true" hidden="false" outlineLevel="0" max="4" min="4" style="0" width="20.56"/>
    <col collapsed="false" customWidth="true" hidden="false" outlineLevel="0" max="5" min="5" style="0" width="19.28"/>
    <col collapsed="false" customWidth="true" hidden="false" outlineLevel="0" max="8" min="6" style="0" width="18.28"/>
    <col collapsed="false" customWidth="true" hidden="true" outlineLevel="0" max="9" min="9" style="0" width="20.41"/>
    <col collapsed="false" customWidth="true" hidden="false" outlineLevel="0" max="10" min="10" style="0" width="16.56"/>
    <col collapsed="false" customWidth="true" hidden="false" outlineLevel="0" max="11" min="11" style="0" width="18.7"/>
    <col collapsed="false" customWidth="true" hidden="false" outlineLevel="0" max="12" min="12" style="0" width="50.13"/>
    <col collapsed="false" customWidth="true" hidden="false" outlineLevel="0" max="13" min="13" style="0" width="5.99"/>
    <col collapsed="false" customWidth="true" hidden="false" outlineLevel="0" max="14" min="14" style="0" width="22.14"/>
  </cols>
  <sheetData>
    <row r="1" customFormat="false" ht="20.25" hidden="false" customHeight="false" outlineLevel="0" collapsed="false">
      <c r="A1" s="125" t="s">
        <v>0</v>
      </c>
    </row>
    <row r="2" customFormat="false" ht="18" hidden="false" customHeight="false" outlineLevel="0" collapsed="false">
      <c r="A2" s="4" t="s">
        <v>63</v>
      </c>
      <c r="B2" s="5" t="n">
        <f aca="false">+'PG&amp;E Corp. '!B2</f>
        <v>36910</v>
      </c>
      <c r="C2" s="5"/>
    </row>
    <row r="3" customFormat="false" ht="12.75" hidden="false" customHeight="false" outlineLevel="0" collapsed="false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128"/>
    </row>
    <row r="4" customFormat="false" ht="15.75" hidden="false" customHeight="false" outlineLevel="0" collapsed="false">
      <c r="A4" s="9"/>
      <c r="B4" s="9"/>
      <c r="C4" s="9"/>
      <c r="D4" s="9" t="s">
        <v>2</v>
      </c>
      <c r="E4" s="9" t="s">
        <v>3</v>
      </c>
      <c r="F4" s="9" t="s">
        <v>4</v>
      </c>
      <c r="G4" s="9" t="s">
        <v>5</v>
      </c>
      <c r="H4" s="9"/>
      <c r="I4" s="9" t="s">
        <v>6</v>
      </c>
      <c r="J4" s="9" t="s">
        <v>7</v>
      </c>
      <c r="K4" s="9" t="s">
        <v>8</v>
      </c>
      <c r="L4" s="10"/>
      <c r="M4" s="9"/>
      <c r="N4" s="8"/>
    </row>
    <row r="5" customFormat="false" ht="15.75" hidden="false" customHeight="false" outlineLevel="0" collapsed="false">
      <c r="A5" s="11" t="s">
        <v>9</v>
      </c>
      <c r="B5" s="11" t="s">
        <v>10</v>
      </c>
      <c r="C5" s="11" t="s">
        <v>11</v>
      </c>
      <c r="D5" s="9" t="s">
        <v>12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10"/>
      <c r="M5" s="9"/>
      <c r="N5" s="8"/>
    </row>
    <row r="6" customFormat="false" ht="15.75" hidden="false" customHeight="false" outlineLevel="0" collapsed="false">
      <c r="A6" s="12"/>
      <c r="B6" s="12"/>
      <c r="C6" s="12"/>
      <c r="D6" s="12"/>
      <c r="E6" s="12"/>
      <c r="F6" s="12"/>
      <c r="G6" s="12"/>
      <c r="H6" s="12"/>
      <c r="I6" s="12"/>
      <c r="J6" s="12"/>
      <c r="K6" s="1"/>
      <c r="L6" s="1"/>
      <c r="M6" s="1"/>
      <c r="N6" s="1"/>
    </row>
    <row r="7" customFormat="false" ht="43.5" hidden="false" customHeight="true" outlineLevel="0" collapsed="false">
      <c r="A7" s="129" t="s">
        <v>64</v>
      </c>
      <c r="B7" s="130" t="s">
        <v>23</v>
      </c>
      <c r="C7" s="131" t="s">
        <v>21</v>
      </c>
      <c r="D7" s="132" t="n">
        <v>0</v>
      </c>
      <c r="E7" s="132" t="n">
        <v>-51642494</v>
      </c>
      <c r="F7" s="132" t="n">
        <v>8112000</v>
      </c>
      <c r="G7" s="132" t="n">
        <v>0</v>
      </c>
      <c r="H7" s="132" t="n">
        <v>8112000</v>
      </c>
      <c r="I7" s="132" t="n">
        <v>-43530494</v>
      </c>
      <c r="J7" s="132" t="n">
        <v>0</v>
      </c>
      <c r="K7" s="133" t="n">
        <f aca="false">+H7+E7</f>
        <v>-43530494</v>
      </c>
      <c r="L7" s="134" t="s">
        <v>65</v>
      </c>
      <c r="M7" s="135"/>
      <c r="N7" s="136"/>
    </row>
    <row r="8" customFormat="false" ht="112.5" hidden="false" customHeight="true" outlineLevel="0" collapsed="false">
      <c r="A8" s="29" t="s">
        <v>64</v>
      </c>
      <c r="B8" s="30" t="s">
        <v>66</v>
      </c>
      <c r="C8" s="30" t="s">
        <v>67</v>
      </c>
      <c r="D8" s="32" t="n">
        <v>0</v>
      </c>
      <c r="E8" s="32" t="n">
        <v>0</v>
      </c>
      <c r="F8" s="32" t="n">
        <v>58000000</v>
      </c>
      <c r="G8" s="32" t="n">
        <v>0</v>
      </c>
      <c r="H8" s="32" t="n">
        <f aca="false">+F8-G8</f>
        <v>58000000</v>
      </c>
      <c r="I8" s="137"/>
      <c r="J8" s="32" t="n">
        <f aca="false">+H8-I8</f>
        <v>58000000</v>
      </c>
      <c r="K8" s="138" t="n">
        <v>0</v>
      </c>
      <c r="L8" s="139" t="s">
        <v>68</v>
      </c>
      <c r="M8" s="140"/>
      <c r="N8" s="136"/>
    </row>
    <row r="9" customFormat="false" ht="16.5" hidden="false" customHeight="true" outlineLevel="0" collapsed="false">
      <c r="A9" s="29" t="s">
        <v>64</v>
      </c>
      <c r="B9" s="30" t="s">
        <v>24</v>
      </c>
      <c r="C9" s="30" t="s">
        <v>24</v>
      </c>
      <c r="D9" s="32" t="n">
        <v>0</v>
      </c>
      <c r="E9" s="32" t="n">
        <v>70424000</v>
      </c>
      <c r="F9" s="32" t="n">
        <v>53000000</v>
      </c>
      <c r="G9" s="32" t="n">
        <v>0</v>
      </c>
      <c r="H9" s="32" t="n">
        <f aca="false">+G9+F9</f>
        <v>53000000</v>
      </c>
      <c r="I9" s="137"/>
      <c r="J9" s="32" t="n">
        <f aca="false">+H9+E9+D9</f>
        <v>123424000</v>
      </c>
      <c r="K9" s="138" t="n">
        <v>0</v>
      </c>
      <c r="L9" s="23" t="s">
        <v>25</v>
      </c>
      <c r="M9" s="140" t="s">
        <v>26</v>
      </c>
      <c r="N9" s="136"/>
    </row>
    <row r="10" customFormat="false" ht="16.5" hidden="false" customHeight="true" outlineLevel="0" collapsed="false">
      <c r="A10" s="29" t="s">
        <v>64</v>
      </c>
      <c r="B10" s="30" t="s">
        <v>27</v>
      </c>
      <c r="C10" s="30" t="s">
        <v>24</v>
      </c>
      <c r="D10" s="32" t="n">
        <v>0</v>
      </c>
      <c r="E10" s="32" t="n">
        <v>135810000</v>
      </c>
      <c r="F10" s="32" t="n">
        <v>40800000</v>
      </c>
      <c r="G10" s="32" t="n">
        <v>0</v>
      </c>
      <c r="H10" s="32" t="n">
        <f aca="false">+G10+F10</f>
        <v>40800000</v>
      </c>
      <c r="I10" s="137"/>
      <c r="J10" s="32" t="n">
        <f aca="false">+H10+E10+D10</f>
        <v>176610000</v>
      </c>
      <c r="K10" s="138" t="n">
        <v>0</v>
      </c>
      <c r="L10" s="35" t="s">
        <v>69</v>
      </c>
      <c r="M10" s="140" t="s">
        <v>26</v>
      </c>
      <c r="N10" s="136"/>
    </row>
    <row r="11" customFormat="false" ht="63" hidden="false" customHeight="true" outlineLevel="0" collapsed="false">
      <c r="A11" s="141" t="s">
        <v>64</v>
      </c>
      <c r="B11" s="142" t="s">
        <v>70</v>
      </c>
      <c r="C11" s="143" t="s">
        <v>30</v>
      </c>
      <c r="D11" s="144" t="n">
        <v>0</v>
      </c>
      <c r="E11" s="144" t="n">
        <v>0</v>
      </c>
      <c r="F11" s="144" t="n">
        <f aca="false">4240934.11+(213807.42*19)</f>
        <v>8303275.09</v>
      </c>
      <c r="G11" s="144" t="n">
        <v>0</v>
      </c>
      <c r="H11" s="144" t="n">
        <f aca="false">+F11+G11</f>
        <v>8303275.09</v>
      </c>
      <c r="I11" s="145"/>
      <c r="J11" s="146" t="n">
        <f aca="false">+H11+I11</f>
        <v>8303275.09</v>
      </c>
      <c r="K11" s="146" t="n">
        <v>0</v>
      </c>
      <c r="L11" s="147" t="s">
        <v>71</v>
      </c>
      <c r="M11" s="140"/>
      <c r="N11" s="136"/>
    </row>
    <row r="12" customFormat="false" ht="18.75" hidden="false" customHeight="true" outlineLevel="0" collapsed="false">
      <c r="A12" s="148" t="s">
        <v>72</v>
      </c>
      <c r="B12" s="149"/>
      <c r="C12" s="149"/>
      <c r="D12" s="150"/>
      <c r="E12" s="150"/>
      <c r="F12" s="150"/>
      <c r="G12" s="150"/>
      <c r="H12" s="150"/>
      <c r="I12" s="151"/>
      <c r="J12" s="152" t="n">
        <f aca="false">SUM(J7:J11)</f>
        <v>366337275.09</v>
      </c>
      <c r="K12" s="152" t="n">
        <f aca="false">SUM(K7:K11)</f>
        <v>-43530494</v>
      </c>
      <c r="L12" s="153" t="n">
        <f aca="false">+K12+J12</f>
        <v>322806781.09</v>
      </c>
      <c r="M12" s="140"/>
      <c r="N12" s="136"/>
    </row>
    <row r="13" customFormat="false" ht="13.5" hidden="false" customHeight="true" outlineLevel="0" collapsed="false">
      <c r="A13" s="97"/>
      <c r="B13" s="105"/>
      <c r="C13" s="105"/>
      <c r="D13" s="154"/>
      <c r="E13" s="154"/>
      <c r="F13" s="154"/>
      <c r="G13" s="154"/>
      <c r="H13" s="154"/>
      <c r="I13" s="155"/>
      <c r="J13" s="156"/>
      <c r="K13" s="156"/>
      <c r="L13" s="157"/>
      <c r="M13" s="158"/>
      <c r="N13" s="159"/>
    </row>
    <row r="14" customFormat="false" ht="13.5" hidden="false" customHeight="true" outlineLevel="0" collapsed="false">
      <c r="A14" s="160"/>
      <c r="B14" s="161"/>
      <c r="C14" s="161"/>
      <c r="D14" s="162"/>
      <c r="E14" s="162"/>
      <c r="F14" s="162"/>
      <c r="G14" s="162"/>
      <c r="H14" s="162"/>
      <c r="I14" s="163"/>
      <c r="J14" s="164"/>
      <c r="K14" s="164"/>
      <c r="L14" s="165"/>
      <c r="M14" s="166"/>
      <c r="N14" s="159"/>
    </row>
    <row r="15" customFormat="false" ht="13.5" hidden="false" customHeight="true" outlineLevel="0" collapsed="false">
      <c r="A15" s="93"/>
      <c r="B15" s="89"/>
      <c r="C15" s="89"/>
      <c r="D15" s="167"/>
      <c r="E15" s="167"/>
      <c r="F15" s="167"/>
      <c r="G15" s="167"/>
      <c r="H15" s="167"/>
      <c r="I15" s="79"/>
      <c r="J15" s="168"/>
      <c r="K15" s="169"/>
      <c r="L15" s="170"/>
      <c r="M15" s="171"/>
      <c r="N15" s="159"/>
    </row>
    <row r="16" customFormat="false" ht="15.75" hidden="false" customHeight="false" outlineLevel="0" collapsed="false">
      <c r="A16" s="69" t="s">
        <v>73</v>
      </c>
      <c r="B16" s="64" t="s">
        <v>74</v>
      </c>
      <c r="C16" s="172" t="s">
        <v>75</v>
      </c>
      <c r="D16" s="53" t="n">
        <v>-10800</v>
      </c>
      <c r="E16" s="53" t="n">
        <v>0</v>
      </c>
      <c r="F16" s="53" t="n">
        <v>0</v>
      </c>
      <c r="G16" s="53" t="n">
        <v>0</v>
      </c>
      <c r="H16" s="53" t="n">
        <v>0</v>
      </c>
      <c r="I16" s="53" t="n">
        <v>0</v>
      </c>
      <c r="J16" s="53" t="n">
        <v>0</v>
      </c>
      <c r="K16" s="66" t="n">
        <f aca="false">+D16</f>
        <v>-10800</v>
      </c>
      <c r="L16" s="66" t="s">
        <v>76</v>
      </c>
      <c r="M16" s="68"/>
      <c r="N16" s="49"/>
      <c r="O16" s="49"/>
    </row>
    <row r="17" customFormat="false" ht="48" hidden="false" customHeight="true" outlineLevel="0" collapsed="false">
      <c r="A17" s="173" t="s">
        <v>73</v>
      </c>
      <c r="B17" s="174" t="s">
        <v>77</v>
      </c>
      <c r="C17" s="175" t="s">
        <v>75</v>
      </c>
      <c r="D17" s="80" t="n">
        <v>0</v>
      </c>
      <c r="E17" s="80" t="n">
        <v>-6594028</v>
      </c>
      <c r="F17" s="80" t="n">
        <v>2149211</v>
      </c>
      <c r="G17" s="80" t="n">
        <v>0</v>
      </c>
      <c r="H17" s="80" t="n">
        <v>2149211</v>
      </c>
      <c r="I17" s="80" t="n">
        <v>-6594028</v>
      </c>
      <c r="J17" s="80" t="n">
        <v>0</v>
      </c>
      <c r="K17" s="81" t="n">
        <f aca="false">+H17+E17</f>
        <v>-4444817</v>
      </c>
      <c r="L17" s="176" t="s">
        <v>78</v>
      </c>
      <c r="M17" s="68"/>
      <c r="N17" s="49"/>
      <c r="O17" s="49"/>
    </row>
    <row r="18" customFormat="false" ht="15.75" hidden="false" customHeight="false" outlineLevel="0" collapsed="false">
      <c r="A18" s="69" t="s">
        <v>79</v>
      </c>
      <c r="B18" s="64" t="s">
        <v>22</v>
      </c>
      <c r="C18" s="172" t="s">
        <v>21</v>
      </c>
      <c r="D18" s="53" t="n">
        <v>0</v>
      </c>
      <c r="E18" s="53" t="n">
        <v>0</v>
      </c>
      <c r="F18" s="53" t="n">
        <v>12185756</v>
      </c>
      <c r="G18" s="53" t="n">
        <v>-294750</v>
      </c>
      <c r="H18" s="53" t="n">
        <v>11891006</v>
      </c>
      <c r="I18" s="53" t="n">
        <v>11891006</v>
      </c>
      <c r="J18" s="53" t="n">
        <v>11891006</v>
      </c>
      <c r="K18" s="66" t="n">
        <v>0</v>
      </c>
      <c r="L18" s="66"/>
      <c r="M18" s="68"/>
      <c r="N18" s="49"/>
      <c r="O18" s="49"/>
    </row>
    <row r="19" customFormat="false" ht="15.75" hidden="false" customHeight="false" outlineLevel="0" collapsed="false">
      <c r="A19" s="69" t="s">
        <v>80</v>
      </c>
      <c r="B19" s="64" t="s">
        <v>74</v>
      </c>
      <c r="C19" s="172" t="s">
        <v>75</v>
      </c>
      <c r="D19" s="53" t="n">
        <v>-348929</v>
      </c>
      <c r="E19" s="53" t="n">
        <v>0</v>
      </c>
      <c r="F19" s="53" t="n">
        <v>0</v>
      </c>
      <c r="G19" s="53" t="n">
        <v>0</v>
      </c>
      <c r="H19" s="53" t="n">
        <f aca="false">+G19+F19</f>
        <v>0</v>
      </c>
      <c r="I19" s="53" t="n">
        <f aca="false">+H19+E19</f>
        <v>0</v>
      </c>
      <c r="J19" s="53" t="n">
        <f aca="false">+H19+E19</f>
        <v>0</v>
      </c>
      <c r="K19" s="66" t="n">
        <f aca="false">+D19</f>
        <v>-348929</v>
      </c>
      <c r="L19" s="66" t="s">
        <v>81</v>
      </c>
      <c r="M19" s="68"/>
      <c r="N19" s="49"/>
      <c r="O19" s="49"/>
    </row>
    <row r="20" customFormat="false" ht="15" hidden="false" customHeight="false" outlineLevel="0" collapsed="false">
      <c r="A20" s="69"/>
      <c r="B20" s="64"/>
      <c r="C20" s="64"/>
      <c r="D20" s="65"/>
      <c r="E20" s="65"/>
      <c r="F20" s="65"/>
      <c r="G20" s="65"/>
      <c r="H20" s="65"/>
      <c r="I20" s="65"/>
      <c r="J20" s="65"/>
      <c r="K20" s="66"/>
      <c r="L20" s="66"/>
      <c r="M20" s="68"/>
      <c r="N20" s="49"/>
      <c r="O20" s="49"/>
    </row>
    <row r="21" customFormat="false" ht="15" hidden="false" customHeight="false" outlineLevel="0" collapsed="false">
      <c r="A21" s="69"/>
      <c r="B21" s="64"/>
      <c r="C21" s="64"/>
      <c r="D21" s="65"/>
      <c r="E21" s="65"/>
      <c r="F21" s="65"/>
      <c r="G21" s="65"/>
      <c r="H21" s="65"/>
      <c r="I21" s="65"/>
      <c r="J21" s="65"/>
      <c r="K21" s="66"/>
      <c r="L21" s="66"/>
      <c r="M21" s="68"/>
      <c r="N21" s="49"/>
      <c r="O21" s="49"/>
    </row>
    <row r="22" customFormat="false" ht="63" hidden="false" customHeight="false" outlineLevel="0" collapsed="false">
      <c r="A22" s="177" t="s">
        <v>82</v>
      </c>
      <c r="B22" s="175" t="s">
        <v>22</v>
      </c>
      <c r="C22" s="175" t="s">
        <v>21</v>
      </c>
      <c r="D22" s="80" t="n">
        <v>27271643</v>
      </c>
      <c r="E22" s="80" t="n">
        <v>0</v>
      </c>
      <c r="F22" s="80" t="n">
        <v>0</v>
      </c>
      <c r="G22" s="80" t="n">
        <v>0</v>
      </c>
      <c r="H22" s="80" t="n">
        <v>0</v>
      </c>
      <c r="I22" s="80" t="n">
        <v>0</v>
      </c>
      <c r="J22" s="80" t="n">
        <f aca="false">+H22+E22+D22</f>
        <v>27271643</v>
      </c>
      <c r="K22" s="178" t="n">
        <v>0</v>
      </c>
      <c r="L22" s="179" t="s">
        <v>83</v>
      </c>
      <c r="M22" s="180"/>
      <c r="N22" s="1"/>
    </row>
    <row r="23" customFormat="false" ht="30" hidden="false" customHeight="false" outlineLevel="0" collapsed="false">
      <c r="A23" s="173" t="s">
        <v>84</v>
      </c>
      <c r="B23" s="174" t="s">
        <v>23</v>
      </c>
      <c r="C23" s="175" t="s">
        <v>21</v>
      </c>
      <c r="D23" s="80" t="n">
        <v>0</v>
      </c>
      <c r="E23" s="80" t="n">
        <v>-18942697</v>
      </c>
      <c r="F23" s="80" t="n">
        <v>81187282</v>
      </c>
      <c r="G23" s="80" t="n">
        <v>-73355760</v>
      </c>
      <c r="H23" s="80" t="n">
        <v>7831522</v>
      </c>
      <c r="I23" s="80" t="n">
        <v>-11111175</v>
      </c>
      <c r="J23" s="80" t="n">
        <v>0</v>
      </c>
      <c r="K23" s="81" t="n">
        <f aca="false">+H23+E23</f>
        <v>-11111175</v>
      </c>
      <c r="L23" s="181" t="s">
        <v>85</v>
      </c>
      <c r="M23" s="180"/>
      <c r="N23" s="1"/>
    </row>
    <row r="24" customFormat="false" ht="16.5" hidden="false" customHeight="false" outlineLevel="0" collapsed="false">
      <c r="A24" s="182"/>
      <c r="B24" s="64"/>
      <c r="C24" s="64"/>
      <c r="D24" s="65"/>
      <c r="E24" s="65"/>
      <c r="F24" s="65"/>
      <c r="G24" s="65"/>
      <c r="H24" s="65"/>
      <c r="I24" s="65"/>
      <c r="J24" s="1"/>
      <c r="K24" s="1"/>
      <c r="L24" s="183"/>
      <c r="M24" s="180"/>
      <c r="N24" s="1"/>
    </row>
    <row r="25" customFormat="false" ht="17.25" hidden="false" customHeight="false" outlineLevel="0" collapsed="false">
      <c r="A25" s="63" t="s">
        <v>86</v>
      </c>
      <c r="B25" s="64"/>
      <c r="C25" s="64"/>
      <c r="D25" s="65"/>
      <c r="E25" s="65"/>
      <c r="F25" s="65"/>
      <c r="G25" s="65"/>
      <c r="H25" s="65"/>
      <c r="I25" s="65"/>
      <c r="J25" s="184" t="n">
        <f aca="false">SUM(J16:J23)</f>
        <v>39162649</v>
      </c>
      <c r="K25" s="184" t="n">
        <f aca="false">SUM(K16:K23)</f>
        <v>-15915721</v>
      </c>
      <c r="L25" s="183"/>
      <c r="M25" s="180"/>
      <c r="N25" s="1"/>
    </row>
    <row r="26" customFormat="false" ht="17.25" hidden="false" customHeight="false" outlineLevel="0" collapsed="false">
      <c r="A26" s="182" t="s">
        <v>87</v>
      </c>
      <c r="B26" s="64"/>
      <c r="C26" s="64"/>
      <c r="D26" s="65"/>
      <c r="E26" s="65"/>
      <c r="F26" s="65"/>
      <c r="G26" s="65"/>
      <c r="H26" s="65"/>
      <c r="I26" s="65"/>
      <c r="J26" s="185"/>
      <c r="K26" s="185"/>
      <c r="L26" s="67" t="n">
        <f aca="false">+J25</f>
        <v>39162649</v>
      </c>
      <c r="M26" s="111" t="s">
        <v>53</v>
      </c>
      <c r="N26" s="49" t="n">
        <f aca="false">+J25+K25</f>
        <v>23246928</v>
      </c>
      <c r="O26" s="1" t="s">
        <v>88</v>
      </c>
    </row>
    <row r="27" customFormat="false" ht="17.25" hidden="false" customHeight="false" outlineLevel="0" collapsed="false">
      <c r="A27" s="186"/>
      <c r="B27" s="45"/>
      <c r="C27" s="45"/>
      <c r="D27" s="46"/>
      <c r="E27" s="46"/>
      <c r="F27" s="46"/>
      <c r="G27" s="46"/>
      <c r="H27" s="46"/>
      <c r="I27" s="46"/>
      <c r="J27" s="187"/>
      <c r="K27" s="187"/>
      <c r="L27" s="188"/>
      <c r="M27" s="189"/>
      <c r="N27" s="1"/>
    </row>
    <row r="28" customFormat="false" ht="16.5" hidden="false" customHeight="false" outlineLevel="0" collapsed="false">
      <c r="A28" s="190"/>
      <c r="B28" s="191"/>
      <c r="C28" s="191"/>
      <c r="D28" s="192"/>
      <c r="E28" s="192"/>
      <c r="F28" s="192"/>
      <c r="G28" s="192"/>
      <c r="H28" s="192"/>
      <c r="I28" s="192"/>
      <c r="J28" s="193"/>
      <c r="K28" s="193"/>
      <c r="L28" s="194"/>
      <c r="M28" s="195"/>
      <c r="N28" s="1"/>
    </row>
    <row r="29" customFormat="false" ht="17.25" hidden="false" customHeight="false" outlineLevel="0" collapsed="false">
      <c r="A29" s="196" t="s">
        <v>89</v>
      </c>
      <c r="B29" s="197"/>
      <c r="C29" s="197"/>
      <c r="D29" s="198"/>
      <c r="E29" s="198"/>
      <c r="F29" s="198"/>
      <c r="G29" s="198"/>
      <c r="H29" s="198"/>
      <c r="I29" s="198"/>
      <c r="J29" s="199" t="n">
        <f aca="false">+J25+J12</f>
        <v>405499924.09</v>
      </c>
      <c r="K29" s="199" t="n">
        <f aca="false">+K25+K12</f>
        <v>-59446215</v>
      </c>
      <c r="L29" s="200"/>
      <c r="M29" s="201"/>
      <c r="N29" s="1"/>
    </row>
    <row r="30" customFormat="false" ht="17.25" hidden="false" customHeight="false" outlineLevel="0" collapsed="false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202" t="n">
        <f aca="false">+L12+J25</f>
        <v>361969430.09</v>
      </c>
      <c r="M30" s="203" t="s">
        <v>90</v>
      </c>
      <c r="N30" s="49" t="n">
        <f aca="false">+L12+N26</f>
        <v>346053709.09</v>
      </c>
      <c r="O30" s="1" t="s">
        <v>88</v>
      </c>
    </row>
    <row r="31" customFormat="false" ht="15" hidden="false" customHeight="false" outlineLevel="0" collapsed="false">
      <c r="A31" s="1" t="s">
        <v>58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customFormat="false" ht="15" hidden="false" customHeight="false" outlineLevel="0" collapsed="false">
      <c r="A32" s="1" t="s">
        <v>59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customFormat="false" ht="15" hidden="false" customHeight="false" outlineLevel="0" collapsed="false">
      <c r="A33" s="1" t="s">
        <v>91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customFormat="false" ht="15" hidden="false" customHeight="false" outlineLevel="0" collapsed="false">
      <c r="A34" s="1" t="s">
        <v>92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204"/>
      <c r="K35" s="204"/>
      <c r="L35" s="1"/>
      <c r="M35" s="1"/>
      <c r="N35" s="1"/>
    </row>
    <row r="36" customFormat="false" ht="15.75" hidden="false" customHeight="false" outlineLevel="0" collapsed="false">
      <c r="A36" s="1"/>
      <c r="B36" s="1"/>
      <c r="C36" s="1"/>
      <c r="D36" s="1"/>
      <c r="E36" s="1"/>
      <c r="F36" s="1"/>
      <c r="G36" s="1"/>
      <c r="H36" s="6" t="s">
        <v>93</v>
      </c>
      <c r="I36" s="1"/>
      <c r="J36" s="124" t="n">
        <f aca="false">+J25+J12-J11-J10-J9-J8</f>
        <v>39162649</v>
      </c>
      <c r="K36" s="124" t="n">
        <f aca="false">+K25+K12-K11-K10-K9-K8</f>
        <v>-59446215</v>
      </c>
      <c r="L36" s="1"/>
      <c r="M36" s="1"/>
      <c r="N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204"/>
      <c r="K37" s="204"/>
      <c r="L37" s="1"/>
      <c r="M37" s="1"/>
      <c r="N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customFormat="false" ht="15" hidden="false" customHeight="false" outlineLevel="0" collapsed="false">
      <c r="A92" s="1"/>
    </row>
  </sheetData>
  <printOptions headings="false" gridLines="false" gridLinesSet="true" horizontalCentered="false" verticalCentered="false"/>
  <pageMargins left="0.329861111111111" right="0.459722222222222" top="1.06736111111111" bottom="0.659722222222222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5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0.7"/>
    <col collapsed="false" customWidth="true" hidden="false" outlineLevel="0" max="5" min="5" style="0" width="17.7"/>
    <col collapsed="false" customWidth="true" hidden="false" outlineLevel="0" max="7" min="6" style="0" width="18.28"/>
    <col collapsed="false" customWidth="true" hidden="false" outlineLevel="0" max="8" min="8" style="0" width="6.85"/>
    <col collapsed="false" customWidth="true" hidden="true" outlineLevel="0" max="9" min="9" style="0" width="20.41"/>
    <col collapsed="false" customWidth="true" hidden="false" outlineLevel="0" max="10" min="10" style="0" width="25.99"/>
    <col collapsed="false" customWidth="true" hidden="false" outlineLevel="0" max="11" min="11" style="0" width="17.14"/>
    <col collapsed="false" customWidth="true" hidden="false" outlineLevel="0" max="12" min="12" style="0" width="29.41"/>
    <col collapsed="false" customWidth="true" hidden="false" outlineLevel="0" max="13" min="13" style="0" width="16.99"/>
  </cols>
  <sheetData>
    <row r="1" customFormat="false" ht="20.25" hidden="false" customHeight="false" outlineLevel="0" collapsed="false">
      <c r="A1" s="125" t="s">
        <v>0</v>
      </c>
    </row>
    <row r="2" customFormat="false" ht="18" hidden="false" customHeight="false" outlineLevel="0" collapsed="false">
      <c r="A2" s="4" t="s">
        <v>63</v>
      </c>
      <c r="B2" s="5" t="n">
        <f aca="false">+'PG&amp;E Corp. '!B2</f>
        <v>36910</v>
      </c>
      <c r="C2" s="5"/>
    </row>
    <row r="3" customFormat="false" ht="15" hidden="false" customHeight="false" outlineLevel="0" collapsed="false">
      <c r="A3" s="12"/>
      <c r="B3" s="12"/>
      <c r="C3" s="12"/>
      <c r="D3" s="12"/>
      <c r="E3" s="12"/>
      <c r="F3" s="12"/>
      <c r="G3" s="12"/>
      <c r="H3" s="12"/>
      <c r="I3" s="12"/>
      <c r="J3" s="12"/>
      <c r="K3" s="1"/>
      <c r="L3" s="1"/>
      <c r="M3" s="1"/>
    </row>
    <row r="4" customFormat="false" ht="15.75" hidden="false" customHeight="false" outlineLevel="0" collapsed="false">
      <c r="A4" s="49"/>
      <c r="B4" s="49"/>
      <c r="C4" s="49"/>
      <c r="D4" s="9"/>
      <c r="E4" s="9"/>
      <c r="F4" s="9" t="s">
        <v>94</v>
      </c>
      <c r="G4" s="9" t="s">
        <v>95</v>
      </c>
      <c r="H4" s="1"/>
      <c r="I4" s="1"/>
      <c r="J4" s="9" t="s">
        <v>7</v>
      </c>
      <c r="K4" s="9" t="s">
        <v>96</v>
      </c>
      <c r="L4" s="205"/>
      <c r="M4" s="206" t="s">
        <v>97</v>
      </c>
    </row>
    <row r="5" customFormat="false" ht="15.75" hidden="false" customHeight="false" outlineLevel="0" collapsed="false">
      <c r="A5" s="7" t="s">
        <v>9</v>
      </c>
      <c r="B5" s="7" t="s">
        <v>10</v>
      </c>
      <c r="C5" s="7" t="s">
        <v>11</v>
      </c>
      <c r="D5" s="207" t="s">
        <v>98</v>
      </c>
      <c r="E5" s="9"/>
      <c r="F5" s="9" t="s">
        <v>99</v>
      </c>
      <c r="G5" s="9" t="s">
        <v>100</v>
      </c>
      <c r="H5" s="1"/>
      <c r="I5" s="1"/>
      <c r="J5" s="9" t="s">
        <v>17</v>
      </c>
      <c r="K5" s="9" t="s">
        <v>18</v>
      </c>
      <c r="L5" s="208"/>
      <c r="M5" s="209" t="s">
        <v>101</v>
      </c>
    </row>
    <row r="6" customFormat="false" ht="15.75" hidden="false" customHeight="false" outlineLevel="0" collapsed="false">
      <c r="A6" s="7"/>
      <c r="B6" s="7"/>
      <c r="C6" s="7"/>
      <c r="D6" s="207"/>
      <c r="E6" s="9"/>
      <c r="F6" s="9"/>
      <c r="G6" s="9"/>
      <c r="H6" s="1"/>
      <c r="I6" s="1"/>
      <c r="J6" s="9"/>
      <c r="K6" s="9"/>
      <c r="L6" s="208"/>
      <c r="M6" s="209"/>
    </row>
    <row r="7" customFormat="false" ht="15.75" hidden="false" customHeight="false" outlineLevel="0" collapsed="false">
      <c r="A7" s="49" t="s">
        <v>102</v>
      </c>
      <c r="B7" s="12" t="s">
        <v>103</v>
      </c>
      <c r="C7" s="7" t="s">
        <v>21</v>
      </c>
      <c r="D7" s="210" t="s">
        <v>104</v>
      </c>
      <c r="E7" s="211"/>
      <c r="F7" s="212" t="n">
        <f aca="false">77653215-27346350-659005</f>
        <v>49647860</v>
      </c>
      <c r="G7" s="213"/>
      <c r="H7" s="1"/>
      <c r="I7" s="1"/>
      <c r="J7" s="49" t="n">
        <f aca="false">+F7</f>
        <v>49647860</v>
      </c>
      <c r="K7" s="211"/>
      <c r="L7" s="205"/>
      <c r="M7" s="214" t="n">
        <v>36924</v>
      </c>
    </row>
    <row r="8" customFormat="false" ht="15.75" hidden="false" customHeight="false" outlineLevel="0" collapsed="false">
      <c r="A8" s="49" t="s">
        <v>102</v>
      </c>
      <c r="B8" s="12" t="s">
        <v>103</v>
      </c>
      <c r="C8" s="7" t="s">
        <v>21</v>
      </c>
      <c r="D8" s="210" t="s">
        <v>105</v>
      </c>
      <c r="E8" s="211"/>
      <c r="F8" s="212"/>
      <c r="G8" s="213" t="n">
        <f aca="false">-42747380+28936761-599752+21</f>
        <v>-14410350</v>
      </c>
      <c r="H8" s="1"/>
      <c r="I8" s="1"/>
      <c r="J8" s="49"/>
      <c r="K8" s="212" t="n">
        <f aca="false">+G8</f>
        <v>-14410350</v>
      </c>
      <c r="L8" s="205"/>
      <c r="M8" s="215" t="n">
        <v>36955</v>
      </c>
    </row>
    <row r="9" customFormat="false" ht="15.75" hidden="false" customHeight="false" outlineLevel="0" collapsed="false">
      <c r="A9" s="49" t="s">
        <v>102</v>
      </c>
      <c r="B9" s="12" t="s">
        <v>103</v>
      </c>
      <c r="C9" s="7" t="s">
        <v>21</v>
      </c>
      <c r="D9" s="216" t="s">
        <v>106</v>
      </c>
      <c r="E9" s="211"/>
      <c r="F9" s="212"/>
      <c r="G9" s="213" t="n">
        <f aca="false">-7816951+1884397-137662</f>
        <v>-6070216</v>
      </c>
      <c r="H9" s="1"/>
      <c r="I9" s="1"/>
      <c r="J9" s="49"/>
      <c r="K9" s="212" t="n">
        <f aca="false">+G9</f>
        <v>-6070216</v>
      </c>
      <c r="L9" s="217"/>
      <c r="M9" s="215" t="n">
        <v>36984</v>
      </c>
    </row>
    <row r="10" customFormat="false" ht="15.75" hidden="false" customHeight="false" outlineLevel="0" collapsed="false">
      <c r="A10" s="49" t="s">
        <v>102</v>
      </c>
      <c r="B10" s="12" t="s">
        <v>107</v>
      </c>
      <c r="C10" s="7" t="s">
        <v>67</v>
      </c>
      <c r="D10" s="216" t="s">
        <v>104</v>
      </c>
      <c r="E10" s="211"/>
      <c r="F10" s="213" t="n">
        <v>7700000</v>
      </c>
      <c r="G10" s="212"/>
      <c r="H10" s="1"/>
      <c r="I10" s="1"/>
      <c r="J10" s="49" t="n">
        <f aca="false">+F10</f>
        <v>7700000</v>
      </c>
      <c r="K10" s="211"/>
      <c r="L10" s="217"/>
      <c r="M10" s="214" t="n">
        <v>36924</v>
      </c>
    </row>
    <row r="11" customFormat="false" ht="15.75" hidden="false" customHeight="false" outlineLevel="0" collapsed="false">
      <c r="A11" s="49" t="s">
        <v>102</v>
      </c>
      <c r="B11" s="12" t="s">
        <v>107</v>
      </c>
      <c r="C11" s="7" t="s">
        <v>67</v>
      </c>
      <c r="D11" s="216" t="s">
        <v>105</v>
      </c>
      <c r="E11" s="211"/>
      <c r="F11" s="213" t="n">
        <v>45000000</v>
      </c>
      <c r="G11" s="212"/>
      <c r="H11" s="1"/>
      <c r="I11" s="1"/>
      <c r="J11" s="49" t="n">
        <f aca="false">+F11</f>
        <v>45000000</v>
      </c>
      <c r="K11" s="211"/>
      <c r="L11" s="217"/>
      <c r="M11" s="215" t="n">
        <v>36955</v>
      </c>
    </row>
    <row r="12" customFormat="false" ht="15.75" hidden="false" customHeight="false" outlineLevel="0" collapsed="false">
      <c r="A12" s="49" t="s">
        <v>102</v>
      </c>
      <c r="B12" s="12" t="s">
        <v>107</v>
      </c>
      <c r="C12" s="7" t="s">
        <v>67</v>
      </c>
      <c r="D12" s="216" t="s">
        <v>106</v>
      </c>
      <c r="E12" s="211"/>
      <c r="F12" s="213" t="n">
        <v>500000</v>
      </c>
      <c r="G12" s="212"/>
      <c r="H12" s="1"/>
      <c r="I12" s="1"/>
      <c r="J12" s="49" t="n">
        <f aca="false">+F12</f>
        <v>500000</v>
      </c>
      <c r="K12" s="211"/>
      <c r="L12" s="217"/>
      <c r="M12" s="215" t="n">
        <v>36984</v>
      </c>
    </row>
    <row r="13" customFormat="false" ht="15.75" hidden="false" customHeight="false" outlineLevel="0" collapsed="false">
      <c r="A13" s="1"/>
      <c r="B13" s="1"/>
      <c r="C13" s="1"/>
      <c r="D13" s="1"/>
      <c r="E13" s="218"/>
      <c r="F13" s="219"/>
      <c r="G13" s="220"/>
      <c r="H13" s="1"/>
      <c r="I13" s="1"/>
      <c r="J13" s="221"/>
      <c r="K13" s="222"/>
      <c r="L13" s="205"/>
      <c r="M13" s="1"/>
    </row>
    <row r="14" customFormat="false" ht="16.5" hidden="false" customHeight="false" outlineLevel="0" collapsed="false">
      <c r="A14" s="123" t="s">
        <v>108</v>
      </c>
      <c r="B14" s="1"/>
      <c r="C14" s="1"/>
      <c r="D14" s="1"/>
      <c r="E14" s="211"/>
      <c r="F14" s="49" t="n">
        <f aca="false">SUM(F7:F12)</f>
        <v>102847860</v>
      </c>
      <c r="G14" s="49" t="n">
        <f aca="false">SUM(G7:G12)</f>
        <v>-20480566</v>
      </c>
      <c r="H14" s="1"/>
      <c r="I14" s="1"/>
      <c r="J14" s="123" t="n">
        <f aca="false">SUM(J7:J12)</f>
        <v>102847860</v>
      </c>
      <c r="K14" s="123" t="n">
        <f aca="false">SUM(K7:K12)</f>
        <v>-20480566</v>
      </c>
      <c r="L14" s="223"/>
      <c r="M14" s="1"/>
    </row>
    <row r="15" customFormat="false" ht="15" hidden="false" customHeight="false" outlineLevel="0" collapsed="false">
      <c r="A15" s="1"/>
      <c r="B15" s="1"/>
      <c r="C15" s="1"/>
      <c r="D15" s="1"/>
      <c r="E15" s="224"/>
      <c r="F15" s="211"/>
      <c r="G15" s="211"/>
      <c r="H15" s="1"/>
      <c r="I15" s="1"/>
      <c r="J15" s="1"/>
      <c r="K15" s="211"/>
      <c r="L15" s="205"/>
      <c r="M15" s="1"/>
    </row>
    <row r="16" customFormat="false" ht="15.75" hidden="false" customHeight="false" outlineLevel="0" collapsed="false">
      <c r="A16" s="1"/>
      <c r="B16" s="1"/>
      <c r="C16" s="1"/>
      <c r="D16" s="1"/>
      <c r="E16" s="224"/>
      <c r="F16" s="211"/>
      <c r="G16" s="211"/>
      <c r="H16" s="1"/>
      <c r="I16" s="1"/>
      <c r="J16" s="1"/>
      <c r="K16" s="1"/>
      <c r="L16" s="205"/>
      <c r="M16" s="10"/>
    </row>
    <row r="17" customFormat="false" ht="15.75" hidden="false" customHeight="false" outlineLevel="0" collapsed="false">
      <c r="A17" s="1"/>
      <c r="B17" s="1"/>
      <c r="C17" s="1"/>
      <c r="D17" s="1"/>
      <c r="E17" s="224"/>
      <c r="F17" s="225"/>
      <c r="G17" s="225"/>
      <c r="H17" s="1"/>
      <c r="I17" s="1"/>
      <c r="J17" s="1"/>
      <c r="K17" s="1"/>
      <c r="L17" s="8" t="s">
        <v>109</v>
      </c>
      <c r="M17" s="10" t="s">
        <v>110</v>
      </c>
    </row>
    <row r="18" customFormat="false" ht="15.75" hidden="false" customHeight="false" outlineLevel="0" collapsed="false">
      <c r="A18" s="1"/>
      <c r="B18" s="1"/>
      <c r="C18" s="1"/>
      <c r="D18" s="9"/>
      <c r="E18" s="9" t="s">
        <v>3</v>
      </c>
      <c r="F18" s="226" t="s">
        <v>94</v>
      </c>
      <c r="G18" s="226" t="s">
        <v>95</v>
      </c>
      <c r="H18" s="1"/>
      <c r="I18" s="1"/>
      <c r="J18" s="9" t="s">
        <v>7</v>
      </c>
      <c r="K18" s="9" t="s">
        <v>111</v>
      </c>
      <c r="L18" s="8" t="s">
        <v>112</v>
      </c>
      <c r="M18" s="10" t="s">
        <v>113</v>
      </c>
    </row>
    <row r="19" customFormat="false" ht="15.75" hidden="false" customHeight="false" outlineLevel="0" collapsed="false">
      <c r="A19" s="7" t="s">
        <v>9</v>
      </c>
      <c r="B19" s="7" t="s">
        <v>10</v>
      </c>
      <c r="C19" s="7"/>
      <c r="D19" s="227" t="s">
        <v>98</v>
      </c>
      <c r="E19" s="9" t="s">
        <v>12</v>
      </c>
      <c r="F19" s="9" t="s">
        <v>99</v>
      </c>
      <c r="G19" s="9" t="s">
        <v>100</v>
      </c>
      <c r="H19" s="1"/>
      <c r="I19" s="1"/>
      <c r="J19" s="9" t="s">
        <v>17</v>
      </c>
      <c r="K19" s="9" t="s">
        <v>18</v>
      </c>
      <c r="L19" s="228" t="s">
        <v>114</v>
      </c>
      <c r="M19" s="229" t="s">
        <v>114</v>
      </c>
    </row>
    <row r="20" customFormat="false" ht="15.75" hidden="false" customHeight="false" outlineLevel="0" collapsed="false">
      <c r="A20" s="1" t="s">
        <v>115</v>
      </c>
      <c r="B20" s="12" t="s">
        <v>103</v>
      </c>
      <c r="C20" s="7" t="s">
        <v>21</v>
      </c>
      <c r="D20" s="224" t="s">
        <v>116</v>
      </c>
      <c r="E20" s="49"/>
      <c r="F20" s="213"/>
      <c r="G20" s="213" t="n">
        <f aca="false">-1967079+35761</f>
        <v>-1931318</v>
      </c>
      <c r="H20" s="1"/>
      <c r="I20" s="1"/>
      <c r="J20" s="49"/>
      <c r="K20" s="49" t="n">
        <f aca="false">+G20</f>
        <v>-1931318</v>
      </c>
      <c r="L20" s="207" t="n">
        <v>36923</v>
      </c>
      <c r="M20" s="230" t="n">
        <v>36927</v>
      </c>
    </row>
    <row r="21" customFormat="false" ht="15.75" hidden="false" customHeight="false" outlineLevel="0" collapsed="false">
      <c r="A21" s="1" t="s">
        <v>115</v>
      </c>
      <c r="B21" s="12" t="s">
        <v>103</v>
      </c>
      <c r="C21" s="7" t="s">
        <v>21</v>
      </c>
      <c r="D21" s="231" t="s">
        <v>117</v>
      </c>
      <c r="E21" s="49"/>
      <c r="F21" s="213"/>
      <c r="G21" s="213" t="n">
        <f aca="false">-874535+19401</f>
        <v>-855134</v>
      </c>
      <c r="H21" s="1"/>
      <c r="I21" s="1"/>
      <c r="J21" s="49"/>
      <c r="K21" s="49" t="n">
        <f aca="false">+G21</f>
        <v>-855134</v>
      </c>
      <c r="L21" s="207" t="n">
        <v>36952</v>
      </c>
      <c r="M21" s="230" t="n">
        <v>36956</v>
      </c>
    </row>
    <row r="22" customFormat="false" ht="15.75" hidden="false" customHeight="false" outlineLevel="0" collapsed="false">
      <c r="A22" s="1" t="s">
        <v>115</v>
      </c>
      <c r="B22" s="12" t="s">
        <v>103</v>
      </c>
      <c r="C22" s="7" t="s">
        <v>21</v>
      </c>
      <c r="D22" s="231" t="s">
        <v>118</v>
      </c>
      <c r="E22" s="49"/>
      <c r="F22" s="213" t="n">
        <f aca="false">27467988-14941737</f>
        <v>12526251</v>
      </c>
      <c r="G22" s="213"/>
      <c r="H22" s="1"/>
      <c r="I22" s="1"/>
      <c r="J22" s="49" t="n">
        <f aca="false">+F22</f>
        <v>12526251</v>
      </c>
      <c r="K22" s="49"/>
      <c r="L22" s="232" t="n">
        <v>36907</v>
      </c>
      <c r="M22" s="215" t="n">
        <v>36909</v>
      </c>
    </row>
    <row r="23" customFormat="false" ht="15.75" hidden="false" customHeight="false" outlineLevel="0" collapsed="false">
      <c r="A23" s="1" t="s">
        <v>115</v>
      </c>
      <c r="B23" s="12" t="s">
        <v>103</v>
      </c>
      <c r="C23" s="7" t="s">
        <v>21</v>
      </c>
      <c r="D23" s="231" t="s">
        <v>119</v>
      </c>
      <c r="E23" s="49"/>
      <c r="F23" s="213"/>
      <c r="G23" s="213" t="n">
        <f aca="false">-32647600</f>
        <v>-32647600</v>
      </c>
      <c r="H23" s="1"/>
      <c r="I23" s="1"/>
      <c r="J23" s="49"/>
      <c r="K23" s="49" t="n">
        <f aca="false">G23</f>
        <v>-32647600</v>
      </c>
      <c r="L23" s="207" t="n">
        <v>36907</v>
      </c>
      <c r="M23" s="230" t="n">
        <v>36909</v>
      </c>
    </row>
    <row r="24" customFormat="false" ht="15.75" hidden="false" customHeight="false" outlineLevel="0" collapsed="false">
      <c r="A24" s="1" t="s">
        <v>115</v>
      </c>
      <c r="B24" s="12" t="s">
        <v>103</v>
      </c>
      <c r="C24" s="7" t="s">
        <v>21</v>
      </c>
      <c r="D24" s="231" t="s">
        <v>120</v>
      </c>
      <c r="E24" s="49"/>
      <c r="F24" s="213"/>
      <c r="G24" s="213" t="n">
        <f aca="false">-26739+1573</f>
        <v>-25166</v>
      </c>
      <c r="H24" s="1"/>
      <c r="I24" s="1"/>
      <c r="J24" s="49"/>
      <c r="K24" s="49" t="n">
        <f aca="false">+G24</f>
        <v>-25166</v>
      </c>
      <c r="L24" s="207" t="n">
        <v>36983</v>
      </c>
      <c r="M24" s="230" t="n">
        <v>36985</v>
      </c>
    </row>
    <row r="25" customFormat="false" ht="15.75" hidden="false" customHeight="false" outlineLevel="0" collapsed="false">
      <c r="A25" s="1" t="s">
        <v>115</v>
      </c>
      <c r="B25" s="12" t="s">
        <v>103</v>
      </c>
      <c r="C25" s="7" t="s">
        <v>21</v>
      </c>
      <c r="D25" s="231" t="s">
        <v>121</v>
      </c>
      <c r="E25" s="49"/>
      <c r="F25" s="213"/>
      <c r="G25" s="213" t="n">
        <f aca="false">-29231764+13902201</f>
        <v>-15329563</v>
      </c>
      <c r="H25" s="1"/>
      <c r="I25" s="1"/>
      <c r="J25" s="49"/>
      <c r="K25" s="49" t="n">
        <f aca="false">+G25</f>
        <v>-15329563</v>
      </c>
      <c r="L25" s="207" t="n">
        <v>36937</v>
      </c>
      <c r="M25" s="230" t="n">
        <v>36942</v>
      </c>
    </row>
    <row r="26" customFormat="false" ht="30.75" hidden="false" customHeight="false" outlineLevel="0" collapsed="false">
      <c r="A26" s="1" t="s">
        <v>115</v>
      </c>
      <c r="B26" s="12" t="s">
        <v>103</v>
      </c>
      <c r="C26" s="7" t="s">
        <v>21</v>
      </c>
      <c r="D26" s="233" t="s">
        <v>122</v>
      </c>
      <c r="E26" s="49" t="n">
        <v>-48000000</v>
      </c>
      <c r="F26" s="213"/>
      <c r="G26" s="212"/>
      <c r="H26" s="1"/>
      <c r="I26" s="1"/>
      <c r="J26" s="49"/>
      <c r="K26" s="49" t="n">
        <f aca="false">+E26</f>
        <v>-48000000</v>
      </c>
      <c r="L26" s="234" t="s">
        <v>123</v>
      </c>
      <c r="M26" s="230"/>
    </row>
    <row r="27" customFormat="false" ht="21" hidden="false" customHeight="true" outlineLevel="0" collapsed="false">
      <c r="A27" s="1" t="s">
        <v>115</v>
      </c>
      <c r="B27" s="12" t="s">
        <v>107</v>
      </c>
      <c r="C27" s="7" t="s">
        <v>67</v>
      </c>
      <c r="D27" s="235" t="s">
        <v>105</v>
      </c>
      <c r="E27" s="217"/>
      <c r="F27" s="213" t="n">
        <v>2800000</v>
      </c>
      <c r="G27" s="213"/>
      <c r="H27" s="1"/>
      <c r="I27" s="1"/>
      <c r="J27" s="49" t="n">
        <f aca="false">+F27</f>
        <v>2800000</v>
      </c>
      <c r="K27" s="49"/>
      <c r="L27" s="232" t="n">
        <v>36907</v>
      </c>
      <c r="M27" s="215" t="n">
        <v>36909</v>
      </c>
    </row>
    <row r="28" customFormat="false" ht="15.75" hidden="false" customHeight="false" outlineLevel="0" collapsed="false">
      <c r="A28" s="1"/>
      <c r="B28" s="1"/>
      <c r="C28" s="1"/>
      <c r="D28" s="1"/>
      <c r="E28" s="236"/>
      <c r="F28" s="219"/>
      <c r="G28" s="220"/>
      <c r="H28" s="1"/>
      <c r="I28" s="1"/>
      <c r="J28" s="237"/>
      <c r="K28" s="237"/>
      <c r="L28" s="238"/>
      <c r="M28" s="1"/>
    </row>
    <row r="29" customFormat="false" ht="16.5" hidden="false" customHeight="false" outlineLevel="0" collapsed="false">
      <c r="A29" s="6" t="s">
        <v>124</v>
      </c>
      <c r="B29" s="1"/>
      <c r="C29" s="1"/>
      <c r="D29" s="1"/>
      <c r="E29" s="239" t="n">
        <f aca="false">E26</f>
        <v>-48000000</v>
      </c>
      <c r="F29" s="123" t="n">
        <f aca="false">SUM(F20:F27)</f>
        <v>15326251</v>
      </c>
      <c r="G29" s="123" t="n">
        <f aca="false">SUM(G20:G27)</f>
        <v>-50788781</v>
      </c>
      <c r="H29" s="1"/>
      <c r="I29" s="1"/>
      <c r="J29" s="123" t="n">
        <f aca="false">SUM(J20:J27)</f>
        <v>15326251</v>
      </c>
      <c r="K29" s="123" t="n">
        <f aca="false">SUM(K20:K27)</f>
        <v>-98788781</v>
      </c>
      <c r="L29" s="240"/>
      <c r="M29" s="1"/>
    </row>
    <row r="30" customFormat="false" ht="15" hidden="false" customHeight="false" outlineLevel="0" collapsed="false">
      <c r="A30" s="1"/>
      <c r="B30" s="1"/>
      <c r="C30" s="1"/>
      <c r="D30" s="1"/>
      <c r="E30" s="210"/>
      <c r="F30" s="213"/>
      <c r="G30" s="1"/>
      <c r="H30" s="1"/>
      <c r="I30" s="1"/>
      <c r="J30" s="230"/>
      <c r="K30" s="1"/>
      <c r="L30" s="238"/>
      <c r="M30" s="1"/>
    </row>
    <row r="31" customFormat="false" ht="15.75" hidden="false" customHeight="false" outlineLevel="0" collapsed="false">
      <c r="A31" s="1"/>
      <c r="B31" s="1"/>
      <c r="C31" s="1"/>
      <c r="D31" s="1"/>
      <c r="E31" s="241"/>
      <c r="F31" s="242"/>
      <c r="G31" s="1"/>
      <c r="H31" s="1"/>
      <c r="I31" s="1"/>
      <c r="J31" s="1"/>
      <c r="K31" s="1"/>
      <c r="L31" s="243"/>
      <c r="M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43"/>
      <c r="M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5.75" hidden="true" customHeight="false" outlineLevel="0" collapsed="false">
      <c r="A34" s="1"/>
      <c r="B34" s="1"/>
      <c r="C34" s="1"/>
      <c r="D34" s="1"/>
      <c r="E34" s="1"/>
      <c r="F34" s="1"/>
      <c r="G34" s="244" t="s">
        <v>125</v>
      </c>
      <c r="H34" s="1"/>
      <c r="I34" s="1"/>
      <c r="J34" s="245" t="s">
        <v>126</v>
      </c>
      <c r="K34" s="1"/>
      <c r="L34" s="246" t="s">
        <v>127</v>
      </c>
      <c r="M34" s="1"/>
    </row>
    <row r="35" customFormat="false" ht="15.75" hidden="true" customHeight="false" outlineLevel="0" collapsed="false">
      <c r="A35" s="1"/>
      <c r="B35" s="1"/>
      <c r="C35" s="1"/>
      <c r="D35" s="247" t="s">
        <v>128</v>
      </c>
      <c r="E35" s="1"/>
      <c r="F35" s="1"/>
      <c r="G35" s="248" t="n">
        <f aca="false">+L35-J35</f>
        <v>664822678.92</v>
      </c>
      <c r="H35" s="1"/>
      <c r="I35" s="1"/>
      <c r="J35" s="248" t="n">
        <v>0</v>
      </c>
      <c r="K35" s="1"/>
      <c r="L35" s="248" t="n">
        <f aca="false">+'PG&amp;E Corp. '!L13</f>
        <v>664822678.92</v>
      </c>
      <c r="M35" s="1"/>
    </row>
    <row r="36" customFormat="false" ht="15.75" hidden="true" customHeight="false" outlineLevel="0" collapsed="false">
      <c r="A36" s="1"/>
      <c r="B36" s="1"/>
      <c r="C36" s="1"/>
      <c r="D36" s="247" t="s">
        <v>129</v>
      </c>
      <c r="E36" s="1"/>
      <c r="F36" s="1"/>
      <c r="G36" s="248" t="n">
        <f aca="false">+L36-J36</f>
        <v>12494643.42</v>
      </c>
      <c r="H36" s="1"/>
      <c r="I36" s="1"/>
      <c r="J36" s="248" t="n">
        <v>0</v>
      </c>
      <c r="K36" s="1"/>
      <c r="L36" s="248" t="n">
        <f aca="false">+'PG&amp;E Corp. '!L17+'PG&amp;E Corp. '!L27+'PG&amp;E Corp. '!L32+'PG&amp;E Corp. '!L39</f>
        <v>12494643.42</v>
      </c>
      <c r="M36" s="1"/>
    </row>
    <row r="37" customFormat="false" ht="15.75" hidden="true" customHeight="false" outlineLevel="0" collapsed="false">
      <c r="A37" s="1"/>
      <c r="B37" s="1"/>
      <c r="C37" s="1"/>
      <c r="D37" s="247" t="s">
        <v>130</v>
      </c>
      <c r="E37" s="1"/>
      <c r="F37" s="1"/>
      <c r="G37" s="248" t="n">
        <f aca="false">+L37-J37</f>
        <v>109734205</v>
      </c>
      <c r="H37" s="1"/>
      <c r="I37" s="1"/>
      <c r="J37" s="248" t="n">
        <v>0</v>
      </c>
      <c r="K37" s="1"/>
      <c r="L37" s="248" t="n">
        <f aca="false">+'PG&amp;E Corp. '!J45</f>
        <v>109734205</v>
      </c>
      <c r="M37" s="1"/>
    </row>
    <row r="38" customFormat="false" ht="15.75" hidden="true" customHeight="false" outlineLevel="0" collapsed="false">
      <c r="A38" s="1"/>
      <c r="B38" s="1"/>
      <c r="C38" s="1"/>
      <c r="D38" s="247" t="s">
        <v>131</v>
      </c>
      <c r="E38" s="1"/>
      <c r="F38" s="1"/>
      <c r="G38" s="248" t="n">
        <f aca="false">+L38-J38</f>
        <v>264806781.09</v>
      </c>
      <c r="H38" s="1"/>
      <c r="I38" s="1"/>
      <c r="J38" s="248" t="n">
        <f aca="false">+'Edison Int''l '!J8</f>
        <v>58000000</v>
      </c>
      <c r="K38" s="1"/>
      <c r="L38" s="248" t="n">
        <f aca="false">+'Edison Int''l '!L12</f>
        <v>322806781.09</v>
      </c>
      <c r="M38" s="1"/>
    </row>
    <row r="39" customFormat="false" ht="15.75" hidden="true" customHeight="false" outlineLevel="0" collapsed="false">
      <c r="A39" s="1"/>
      <c r="B39" s="1"/>
      <c r="C39" s="1"/>
      <c r="D39" s="247" t="s">
        <v>132</v>
      </c>
      <c r="E39" s="1"/>
      <c r="F39" s="1"/>
      <c r="G39" s="248" t="n">
        <f aca="false">+L39-J39</f>
        <v>39162649</v>
      </c>
      <c r="H39" s="1"/>
      <c r="I39" s="1"/>
      <c r="J39" s="248" t="n">
        <v>0</v>
      </c>
      <c r="K39" s="1"/>
      <c r="L39" s="249" t="n">
        <f aca="false">+'Edison Int''l '!J25</f>
        <v>39162649</v>
      </c>
      <c r="M39" s="1"/>
    </row>
    <row r="40" customFormat="false" ht="17.25" hidden="true" customHeight="false" outlineLevel="0" collapsed="false">
      <c r="A40" s="1"/>
      <c r="B40" s="1"/>
      <c r="C40" s="1"/>
      <c r="D40" s="247" t="s">
        <v>133</v>
      </c>
      <c r="E40" s="1"/>
      <c r="F40" s="1"/>
      <c r="G40" s="250" t="n">
        <f aca="false">SUM(G35:G39)</f>
        <v>1091020957.43</v>
      </c>
      <c r="H40" s="1"/>
      <c r="I40" s="1"/>
      <c r="J40" s="250" t="n">
        <f aca="false">SUM(J35:J39)</f>
        <v>58000000</v>
      </c>
      <c r="K40" s="1"/>
      <c r="L40" s="250" t="n">
        <f aca="false">SUM(L35:L39)</f>
        <v>1149020957.43</v>
      </c>
      <c r="M40" s="1"/>
    </row>
    <row r="41" customFormat="false" ht="15.75" hidden="true" customHeight="false" outlineLevel="0" collapsed="false">
      <c r="A41" s="1"/>
      <c r="B41" s="1"/>
      <c r="C41" s="1"/>
      <c r="D41" s="247"/>
      <c r="E41" s="1"/>
      <c r="F41" s="1"/>
      <c r="G41" s="248"/>
      <c r="H41" s="1"/>
      <c r="I41" s="1"/>
      <c r="J41" s="248"/>
      <c r="K41" s="1"/>
      <c r="L41" s="248"/>
      <c r="M41" s="1"/>
    </row>
    <row r="42" customFormat="false" ht="15.75" hidden="true" customHeight="false" outlineLevel="0" collapsed="false">
      <c r="A42" s="1"/>
      <c r="B42" s="1"/>
      <c r="C42" s="1"/>
      <c r="D42" s="247" t="s">
        <v>97</v>
      </c>
      <c r="E42" s="1"/>
      <c r="F42" s="1"/>
      <c r="G42" s="248" t="n">
        <f aca="false">+L42-J42</f>
        <v>49647860</v>
      </c>
      <c r="H42" s="1"/>
      <c r="I42" s="1"/>
      <c r="J42" s="248" t="n">
        <f aca="false">SUM(J10:J12)</f>
        <v>53200000</v>
      </c>
      <c r="K42" s="1"/>
      <c r="L42" s="248" t="n">
        <f aca="false">+J14</f>
        <v>102847860</v>
      </c>
      <c r="M42" s="1"/>
    </row>
    <row r="43" customFormat="false" ht="15.75" hidden="true" customHeight="false" outlineLevel="0" collapsed="false">
      <c r="A43" s="1"/>
      <c r="B43" s="1"/>
      <c r="C43" s="1"/>
      <c r="D43" s="247" t="s">
        <v>134</v>
      </c>
      <c r="E43" s="1"/>
      <c r="F43" s="1"/>
      <c r="G43" s="248" t="n">
        <f aca="false">+L43-J43</f>
        <v>12526251</v>
      </c>
      <c r="H43" s="1"/>
      <c r="I43" s="1"/>
      <c r="J43" s="248" t="n">
        <f aca="false">+J27</f>
        <v>2800000</v>
      </c>
      <c r="K43" s="1"/>
      <c r="L43" s="248" t="n">
        <f aca="false">+J29</f>
        <v>15326251</v>
      </c>
      <c r="M43" s="1"/>
    </row>
    <row r="44" customFormat="false" ht="17.25" hidden="true" customHeight="false" outlineLevel="0" collapsed="false">
      <c r="A44" s="1"/>
      <c r="B44" s="1"/>
      <c r="C44" s="1"/>
      <c r="D44" s="247" t="s">
        <v>133</v>
      </c>
      <c r="E44" s="1"/>
      <c r="F44" s="1"/>
      <c r="G44" s="250" t="n">
        <f aca="false">+G42+G43</f>
        <v>62174111</v>
      </c>
      <c r="H44" s="1"/>
      <c r="I44" s="1"/>
      <c r="J44" s="250" t="n">
        <f aca="false">+J42+J43</f>
        <v>56000000</v>
      </c>
      <c r="K44" s="1"/>
      <c r="L44" s="250" t="n">
        <f aca="false">+L42+L43</f>
        <v>118174111</v>
      </c>
      <c r="M44" s="1"/>
    </row>
    <row r="45" customFormat="false" ht="15.75" hidden="true" customHeight="false" outlineLevel="0" collapsed="false">
      <c r="A45" s="1"/>
      <c r="B45" s="1"/>
      <c r="C45" s="1"/>
      <c r="D45" s="1"/>
      <c r="E45" s="1"/>
      <c r="F45" s="1"/>
      <c r="G45" s="251"/>
      <c r="H45" s="1"/>
      <c r="I45" s="1"/>
      <c r="J45" s="251"/>
      <c r="K45" s="1"/>
      <c r="L45" s="251"/>
      <c r="M45" s="1"/>
    </row>
    <row r="46" customFormat="false" ht="15.75" hidden="true" customHeight="false" outlineLevel="0" collapsed="false">
      <c r="A46" s="1"/>
      <c r="B46" s="1"/>
      <c r="C46" s="1"/>
      <c r="D46" s="1"/>
      <c r="E46" s="1"/>
      <c r="F46" s="1"/>
      <c r="G46" s="123"/>
      <c r="H46" s="1"/>
      <c r="I46" s="1"/>
      <c r="J46" s="252"/>
      <c r="K46" s="1"/>
      <c r="L46" s="253"/>
      <c r="M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printOptions headings="false" gridLines="false" gridLinesSet="true" horizontalCentered="false" verticalCentered="false"/>
  <pageMargins left="0.4" right="0.429861111111111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4.85"/>
    <col collapsed="false" customWidth="true" hidden="false" outlineLevel="0" max="3" min="3" style="0" width="3.7"/>
    <col collapsed="false" customWidth="true" hidden="false" outlineLevel="0" max="4" min="4" style="0" width="16.99"/>
    <col collapsed="false" customWidth="true" hidden="false" outlineLevel="0" max="5" min="5" style="0" width="16.42"/>
    <col collapsed="false" customWidth="true" hidden="false" outlineLevel="0" max="6" min="6" style="0" width="16.28"/>
    <col collapsed="false" customWidth="true" hidden="false" outlineLevel="0" max="7" min="7" style="0" width="17.56"/>
    <col collapsed="false" customWidth="true" hidden="false" outlineLevel="0" max="8" min="8" style="0" width="19.7"/>
    <col collapsed="false" customWidth="true" hidden="false" outlineLevel="0" max="9" min="9" style="0" width="5.99"/>
    <col collapsed="false" customWidth="true" hidden="false" outlineLevel="0" max="10" min="10" style="0" width="16.28"/>
    <col collapsed="false" customWidth="true" hidden="false" outlineLevel="0" max="11" min="11" style="0" width="16.13"/>
  </cols>
  <sheetData>
    <row r="1" customFormat="false" ht="20.25" hidden="false" customHeight="false" outlineLevel="0" collapsed="false">
      <c r="A1" s="254" t="s">
        <v>135</v>
      </c>
      <c r="B1" s="254"/>
      <c r="C1" s="254"/>
      <c r="D1" s="254"/>
      <c r="E1" s="254"/>
      <c r="F1" s="254"/>
      <c r="G1" s="254"/>
      <c r="H1" s="254"/>
    </row>
    <row r="5" customFormat="false" ht="15.75" hidden="false" customHeight="false" outlineLevel="0" collapsed="false">
      <c r="A5" s="11" t="s">
        <v>9</v>
      </c>
      <c r="B5" s="255" t="s">
        <v>21</v>
      </c>
      <c r="C5" s="255"/>
      <c r="D5" s="255" t="s">
        <v>24</v>
      </c>
      <c r="E5" s="255" t="s">
        <v>36</v>
      </c>
      <c r="F5" s="255" t="s">
        <v>136</v>
      </c>
      <c r="G5" s="255" t="s">
        <v>67</v>
      </c>
      <c r="H5" s="9" t="s">
        <v>137</v>
      </c>
      <c r="I5" s="9"/>
      <c r="J5" s="9"/>
      <c r="K5" s="9"/>
      <c r="M5" s="9"/>
      <c r="N5" s="8"/>
    </row>
    <row r="6" customFormat="false" ht="13.5" hidden="false" customHeight="false" outlineLevel="0" collapsed="false">
      <c r="J6" s="256"/>
      <c r="K6" s="256"/>
    </row>
    <row r="7" customFormat="false" ht="12.75" hidden="false" customHeight="false" outlineLevel="0" collapsed="false">
      <c r="A7" s="257" t="s">
        <v>138</v>
      </c>
      <c r="B7" s="258" t="n">
        <f aca="false">+'PG&amp;E Corp. '!J7+'PG&amp;E Corp. '!K7+'PG&amp;E Corp. '!J8+'PG&amp;E Corp. '!K8+'PG&amp;E Corp. '!J9+'PG&amp;E Corp. '!K9</f>
        <v>5500877</v>
      </c>
      <c r="C7" s="258"/>
      <c r="D7" s="258" t="n">
        <f aca="false">+'PG&amp;E Corp. '!J10+'PG&amp;E Corp. '!K10+'PG&amp;E Corp. '!J11+'PG&amp;E Corp. '!K11</f>
        <v>658874000</v>
      </c>
      <c r="E7" s="259"/>
      <c r="F7" s="258" t="n">
        <f aca="false">+'PG&amp;E Corp. '!J12+'PG&amp;E Corp. '!K12</f>
        <v>447801.92</v>
      </c>
      <c r="G7" s="259"/>
      <c r="H7" s="258" t="n">
        <f aca="false">SUM(B7:G7)</f>
        <v>664822678.92</v>
      </c>
      <c r="I7" s="260"/>
      <c r="J7" s="256"/>
    </row>
    <row r="8" customFormat="false" ht="12.75" hidden="false" customHeight="false" outlineLevel="0" collapsed="false">
      <c r="A8" s="261" t="s">
        <v>139</v>
      </c>
      <c r="B8" s="262" t="n">
        <f aca="false">+'PG&amp;E Corp. '!L17+'PG&amp;E Corp. '!L23-'PG&amp;E Corp. '!J19+'PG&amp;E Corp. '!L27-'PG&amp;E Corp. '!J25+'PG&amp;E Corp. '!L32+'PG&amp;E Corp. '!L39+'PG&amp;E Corp. '!L46</f>
        <v>321962251</v>
      </c>
      <c r="C8" s="262" t="s">
        <v>26</v>
      </c>
      <c r="D8" s="262" t="n">
        <f aca="false">+'PG&amp;E Corp. '!J25+'PG&amp;E Corp. '!K25+'PG&amp;E Corp. '!J38</f>
        <v>10273061.42</v>
      </c>
      <c r="E8" s="262" t="n">
        <f aca="false">+'PG&amp;E Corp. '!J19+'PG&amp;E Corp. '!K19</f>
        <v>182874</v>
      </c>
      <c r="F8" s="263"/>
      <c r="G8" s="263"/>
      <c r="H8" s="262" t="n">
        <f aca="false">SUM(B8:G8)</f>
        <v>332418186.42</v>
      </c>
      <c r="I8" s="264"/>
    </row>
    <row r="9" customFormat="false" ht="12.75" hidden="false" customHeight="false" outlineLevel="0" collapsed="false">
      <c r="A9" s="261" t="s">
        <v>140</v>
      </c>
      <c r="B9" s="262" t="n">
        <f aca="false">+'Edison Int''l '!J7+'Edison Int''l '!K7</f>
        <v>-43530494</v>
      </c>
      <c r="C9" s="262"/>
      <c r="D9" s="262" t="n">
        <f aca="false">+'Edison Int''l '!J9+'Edison Int''l '!K9+'Edison Int''l '!J10+'Edison Int''l '!K10</f>
        <v>300034000</v>
      </c>
      <c r="E9" s="263"/>
      <c r="F9" s="262" t="n">
        <f aca="false">+'Edison Int''l '!J11+'Edison Int''l '!K11</f>
        <v>8303275.09</v>
      </c>
      <c r="G9" s="262" t="n">
        <f aca="false">+'Edison Int''l '!J8+'Edison Int''l '!K8</f>
        <v>58000000</v>
      </c>
      <c r="H9" s="262" t="n">
        <f aca="false">SUM(B9:G9)</f>
        <v>322806781.09</v>
      </c>
      <c r="I9" s="264"/>
      <c r="J9" s="256"/>
    </row>
    <row r="10" customFormat="false" ht="12.75" hidden="false" customHeight="false" outlineLevel="0" collapsed="false">
      <c r="A10" s="261" t="s">
        <v>141</v>
      </c>
      <c r="B10" s="262" t="n">
        <f aca="false">+'Edison Int''l '!J18+'Edison Int''l '!J22+'Edison Int''l '!J23</f>
        <v>39162649</v>
      </c>
      <c r="C10" s="262"/>
      <c r="D10" s="263"/>
      <c r="E10" s="262" t="n">
        <f aca="false">+'Edison Int''l '!J16+'Edison Int''l '!J17+'Edison Int''l '!J19</f>
        <v>0</v>
      </c>
      <c r="F10" s="263"/>
      <c r="G10" s="263"/>
      <c r="H10" s="262" t="n">
        <f aca="false">SUM(B10:G10)</f>
        <v>39162649</v>
      </c>
      <c r="I10" s="264"/>
    </row>
    <row r="11" customFormat="false" ht="12.75" hidden="false" customHeight="false" outlineLevel="0" collapsed="false">
      <c r="A11" s="261" t="s">
        <v>97</v>
      </c>
      <c r="B11" s="262" t="n">
        <f aca="false">+'Px - ISO '!J7+'Px - ISO '!J8+'Px - ISO '!J9</f>
        <v>49647860</v>
      </c>
      <c r="C11" s="262"/>
      <c r="D11" s="263"/>
      <c r="E11" s="263"/>
      <c r="F11" s="263"/>
      <c r="G11" s="262" t="n">
        <f aca="false">+'Px - ISO '!J10+'Px - ISO '!J11+'Px - ISO '!J12</f>
        <v>53200000</v>
      </c>
      <c r="H11" s="262" t="n">
        <f aca="false">SUM(B11:G11)</f>
        <v>102847860</v>
      </c>
      <c r="I11" s="264"/>
      <c r="J11" s="256"/>
    </row>
    <row r="12" customFormat="false" ht="12.75" hidden="false" customHeight="false" outlineLevel="0" collapsed="false">
      <c r="A12" s="261" t="s">
        <v>142</v>
      </c>
      <c r="B12" s="265" t="n">
        <f aca="false">+'Px - ISO '!J20+'Px - ISO '!J21+'Px - ISO '!J22+'Px - ISO '!J23+'Px - ISO '!J24+'Px - ISO '!J25+'Px - ISO '!J26</f>
        <v>12526251</v>
      </c>
      <c r="C12" s="265"/>
      <c r="D12" s="266"/>
      <c r="E12" s="266"/>
      <c r="F12" s="266"/>
      <c r="G12" s="265" t="n">
        <f aca="false">+'Px - ISO '!J27</f>
        <v>2800000</v>
      </c>
      <c r="H12" s="265" t="n">
        <f aca="false">SUM(B12:G12)</f>
        <v>15326251</v>
      </c>
      <c r="I12" s="264"/>
    </row>
    <row r="13" customFormat="false" ht="12.75" hidden="false" customHeight="false" outlineLevel="0" collapsed="false">
      <c r="A13" s="261" t="s">
        <v>143</v>
      </c>
      <c r="B13" s="262" t="n">
        <f aca="false">SUM(B7:B12)</f>
        <v>385269394</v>
      </c>
      <c r="C13" s="262"/>
      <c r="D13" s="262" t="n">
        <f aca="false">SUM(D7:D12)</f>
        <v>969181061.42</v>
      </c>
      <c r="E13" s="262" t="n">
        <f aca="false">SUM(E7:E12)</f>
        <v>182874</v>
      </c>
      <c r="F13" s="262" t="n">
        <f aca="false">SUM(F7:F12)</f>
        <v>8751077.01</v>
      </c>
      <c r="G13" s="262" t="n">
        <f aca="false">SUM(G7:G12)</f>
        <v>114000000</v>
      </c>
      <c r="H13" s="262"/>
      <c r="I13" s="264"/>
    </row>
    <row r="14" customFormat="false" ht="13.5" hidden="false" customHeight="false" outlineLevel="0" collapsed="false">
      <c r="A14" s="261"/>
      <c r="B14" s="262"/>
      <c r="C14" s="262"/>
      <c r="D14" s="262"/>
      <c r="E14" s="262"/>
      <c r="F14" s="262"/>
      <c r="G14" s="262"/>
      <c r="H14" s="267"/>
      <c r="I14" s="264"/>
    </row>
    <row r="15" customFormat="false" ht="14.25" hidden="false" customHeight="false" outlineLevel="0" collapsed="false">
      <c r="A15" s="261" t="s">
        <v>144</v>
      </c>
      <c r="B15" s="263"/>
      <c r="C15" s="263"/>
      <c r="D15" s="263"/>
      <c r="E15" s="263"/>
      <c r="F15" s="263"/>
      <c r="G15" s="263"/>
      <c r="H15" s="268" t="n">
        <f aca="false">SUM(H7:H12)</f>
        <v>1477384406.43</v>
      </c>
      <c r="I15" s="264" t="s">
        <v>145</v>
      </c>
      <c r="J15" s="256" t="n">
        <f aca="false">+H15+('Edison Int''l '!N30-'Edison Int''l '!L30)+('PG&amp;E Corp. '!N50-'PG&amp;E Corp. '!L50)</f>
        <v>1434487889.43</v>
      </c>
    </row>
    <row r="16" customFormat="false" ht="14.25" hidden="false" customHeight="false" outlineLevel="0" collapsed="false">
      <c r="A16" s="269"/>
      <c r="B16" s="270"/>
      <c r="C16" s="270"/>
      <c r="D16" s="270"/>
      <c r="E16" s="270"/>
      <c r="F16" s="270"/>
      <c r="G16" s="270"/>
      <c r="H16" s="270"/>
      <c r="I16" s="271"/>
    </row>
    <row r="17" customFormat="false" ht="12.75" hidden="false" customHeight="false" outlineLevel="0" collapsed="false">
      <c r="A17" s="0" t="s">
        <v>146</v>
      </c>
      <c r="H17" s="256"/>
    </row>
    <row r="18" customFormat="false" ht="12.75" hidden="false" customHeight="false" outlineLevel="0" collapsed="false">
      <c r="A18" s="0" t="s">
        <v>147</v>
      </c>
      <c r="H18" s="256"/>
    </row>
    <row r="19" customFormat="false" ht="12.75" hidden="false" customHeight="false" outlineLevel="0" collapsed="false">
      <c r="A19" s="0" t="s">
        <v>148</v>
      </c>
      <c r="H19" s="256"/>
    </row>
    <row r="20" customFormat="false" ht="12.75" hidden="false" customHeight="false" outlineLevel="0" collapsed="false">
      <c r="A20" s="0" t="s">
        <v>149</v>
      </c>
      <c r="H20" s="256"/>
    </row>
    <row r="22" customFormat="false" ht="12.75" hidden="false" customHeight="false" outlineLevel="0" collapsed="false">
      <c r="H22" s="256"/>
    </row>
    <row r="24" customFormat="false" ht="12.75" hidden="false" customHeight="false" outlineLevel="0" collapsed="false">
      <c r="B24" s="256"/>
      <c r="H24" s="256"/>
    </row>
    <row r="29" customFormat="false" ht="12.75" hidden="false" customHeight="false" outlineLevel="0" collapsed="false">
      <c r="G29" s="0" t="s">
        <v>150</v>
      </c>
      <c r="H29" s="272" t="n">
        <f aca="false">+'PG&amp;E Corp. '!L50+'Edison Int''l '!L30+'Px - ISO '!J14+'Px - ISO '!J29</f>
        <v>1477384406.43</v>
      </c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416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2" min="2" style="0" width="21.28"/>
    <col collapsed="false" customWidth="true" hidden="false" outlineLevel="0" max="3" min="3" style="0" width="28.56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19.85"/>
    <col collapsed="false" customWidth="true" hidden="false" outlineLevel="0" max="7" min="7" style="0" width="19.28"/>
    <col collapsed="false" customWidth="true" hidden="true" outlineLevel="0" max="8" min="8" style="0" width="20.41"/>
    <col collapsed="false" customWidth="true" hidden="false" outlineLevel="0" max="9" min="9" style="0" width="18.7"/>
    <col collapsed="false" customWidth="true" hidden="false" outlineLevel="0" max="10" min="10" style="0" width="22.7"/>
    <col collapsed="false" customWidth="true" hidden="false" outlineLevel="0" max="11" min="11" style="0" width="16.99"/>
  </cols>
  <sheetData>
    <row r="1" customFormat="false" ht="20.25" hidden="false" customHeight="false" outlineLevel="0" collapsed="false">
      <c r="A1" s="125" t="s">
        <v>0</v>
      </c>
    </row>
    <row r="2" customFormat="false" ht="18" hidden="false" customHeight="false" outlineLevel="0" collapsed="false">
      <c r="A2" s="4" t="s">
        <v>1</v>
      </c>
      <c r="B2" s="5" t="n">
        <f aca="false">+'PG&amp;E Corp. '!B2</f>
        <v>36910</v>
      </c>
    </row>
    <row r="3" customFormat="false" ht="12.75" hidden="false" customHeight="false" outlineLevel="0" collapsed="false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7"/>
      <c r="L3" s="128"/>
    </row>
    <row r="4" customFormat="false" ht="15" hidden="false" customHeight="true" outlineLevel="0" collapsed="false">
      <c r="A4" s="9"/>
      <c r="B4" s="9"/>
      <c r="C4" s="9" t="s">
        <v>2</v>
      </c>
      <c r="D4" s="9" t="s">
        <v>3</v>
      </c>
      <c r="E4" s="9" t="s">
        <v>4</v>
      </c>
      <c r="F4" s="9" t="s">
        <v>5</v>
      </c>
      <c r="G4" s="9"/>
      <c r="H4" s="9" t="s">
        <v>6</v>
      </c>
      <c r="I4" s="9" t="s">
        <v>7</v>
      </c>
      <c r="J4" s="9" t="s">
        <v>8</v>
      </c>
      <c r="K4" s="9"/>
      <c r="L4" s="128"/>
    </row>
    <row r="5" customFormat="false" ht="15" hidden="false" customHeight="true" outlineLevel="0" collapsed="false">
      <c r="A5" s="11" t="s">
        <v>9</v>
      </c>
      <c r="B5" s="11" t="s">
        <v>10</v>
      </c>
      <c r="C5" s="9" t="s">
        <v>12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/>
      <c r="L5" s="128"/>
    </row>
    <row r="6" customFormat="false" ht="18.75" hidden="false" customHeight="true" outlineLevel="0" collapsed="false">
      <c r="A6" s="85" t="s">
        <v>39</v>
      </c>
      <c r="B6" s="85" t="s">
        <v>27</v>
      </c>
      <c r="C6" s="80" t="n">
        <f aca="false">+'PG&amp;E Corp. '!D25</f>
        <v>0</v>
      </c>
      <c r="D6" s="80" t="n">
        <f aca="false">+'PG&amp;E Corp. '!E25</f>
        <v>0</v>
      </c>
      <c r="E6" s="80" t="n">
        <f aca="false">+'PG&amp;E Corp. '!F25</f>
        <v>10273061.42</v>
      </c>
      <c r="F6" s="80" t="n">
        <f aca="false">+'PG&amp;E Corp. '!G25</f>
        <v>0</v>
      </c>
      <c r="G6" s="80" t="n">
        <f aca="false">+'PG&amp;E Corp. '!H25</f>
        <v>10273061.42</v>
      </c>
      <c r="H6" s="80" t="n">
        <f aca="false">+'PG&amp;E Corp. '!I25</f>
        <v>0</v>
      </c>
      <c r="I6" s="80" t="n">
        <f aca="false">+'PG&amp;E Corp. '!J25</f>
        <v>10273061.42</v>
      </c>
      <c r="J6" s="80" t="n">
        <f aca="false">+'PG&amp;E Corp. '!K25</f>
        <v>0</v>
      </c>
      <c r="K6" s="61"/>
      <c r="L6" s="61"/>
      <c r="M6" s="273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</row>
    <row r="7" customFormat="false" ht="21.75" hidden="false" customHeight="true" outlineLevel="0" collapsed="false">
      <c r="A7" s="275" t="s">
        <v>19</v>
      </c>
      <c r="B7" s="275" t="s">
        <v>48</v>
      </c>
      <c r="C7" s="276" t="n">
        <f aca="false">+'PG&amp;E Corp. '!D10+'PG&amp;E Corp. '!D11</f>
        <v>0</v>
      </c>
      <c r="D7" s="276" t="n">
        <f aca="false">+'PG&amp;E Corp. '!E10+'PG&amp;E Corp. '!E11</f>
        <v>365424000</v>
      </c>
      <c r="E7" s="276" t="n">
        <f aca="false">+'PG&amp;E Corp. '!F10+'PG&amp;E Corp. '!F11</f>
        <v>293450000</v>
      </c>
      <c r="F7" s="276" t="n">
        <f aca="false">+'PG&amp;E Corp. '!G10+'PG&amp;E Corp. '!G11</f>
        <v>0</v>
      </c>
      <c r="G7" s="276" t="n">
        <f aca="false">+'PG&amp;E Corp. '!H10+'PG&amp;E Corp. '!H11</f>
        <v>293450000</v>
      </c>
      <c r="H7" s="276" t="n">
        <f aca="false">+'PG&amp;E Corp. '!I10+'PG&amp;E Corp. '!I11</f>
        <v>0</v>
      </c>
      <c r="I7" s="276" t="n">
        <f aca="false">+'PG&amp;E Corp. '!J10+'PG&amp;E Corp. '!J11</f>
        <v>658874000</v>
      </c>
      <c r="J7" s="276" t="n">
        <f aca="false">+'PG&amp;E Corp. '!K10+'PG&amp;E Corp. '!K11</f>
        <v>0</v>
      </c>
      <c r="K7" s="277"/>
      <c r="L7" s="277"/>
      <c r="M7" s="278"/>
    </row>
    <row r="8" customFormat="false" ht="15" hidden="false" customHeight="true" outlineLevel="0" collapsed="false">
      <c r="A8" s="62" t="s">
        <v>47</v>
      </c>
      <c r="B8" s="62" t="s">
        <v>48</v>
      </c>
      <c r="C8" s="279" t="n">
        <f aca="false">+'PG&amp;E Corp. '!D38</f>
        <v>0</v>
      </c>
      <c r="D8" s="279" t="n">
        <f aca="false">+'PG&amp;E Corp. '!E38</f>
        <v>4300000</v>
      </c>
      <c r="E8" s="279" t="n">
        <f aca="false">+'PG&amp;E Corp. '!F38</f>
        <v>3200000</v>
      </c>
      <c r="F8" s="279" t="n">
        <f aca="false">+'PG&amp;E Corp. '!G38</f>
        <v>-8200000</v>
      </c>
      <c r="G8" s="279" t="n">
        <f aca="false">+'PG&amp;E Corp. '!H38</f>
        <v>-5000000</v>
      </c>
      <c r="H8" s="279" t="n">
        <f aca="false">+'PG&amp;E Corp. '!I38</f>
        <v>0</v>
      </c>
      <c r="I8" s="87" t="n">
        <f aca="false">+'PG&amp;E Corp. '!J38</f>
        <v>0</v>
      </c>
      <c r="J8" s="87" t="n">
        <f aca="false">+'PG&amp;E Corp. '!K38</f>
        <v>-700000</v>
      </c>
      <c r="K8" s="61"/>
      <c r="L8" s="61"/>
      <c r="M8" s="273"/>
    </row>
    <row r="9" customFormat="false" ht="15" hidden="false" customHeight="true" outlineLevel="0" collapsed="false">
      <c r="A9" s="280" t="s">
        <v>151</v>
      </c>
      <c r="B9" s="275" t="s">
        <v>48</v>
      </c>
      <c r="C9" s="281" t="n">
        <f aca="false">+'Edison Int''l '!D9+'Edison Int''l '!D10</f>
        <v>0</v>
      </c>
      <c r="D9" s="281" t="n">
        <f aca="false">+'Edison Int''l '!E9+'Edison Int''l '!E10</f>
        <v>206234000</v>
      </c>
      <c r="E9" s="281" t="n">
        <f aca="false">+'Edison Int''l '!F9+'Edison Int''l '!F10</f>
        <v>93800000</v>
      </c>
      <c r="F9" s="281" t="n">
        <f aca="false">+'Edison Int''l '!G9+'Edison Int''l '!G10</f>
        <v>0</v>
      </c>
      <c r="G9" s="281" t="n">
        <f aca="false">+'Edison Int''l '!H9+'Edison Int''l '!H10</f>
        <v>93800000</v>
      </c>
      <c r="H9" s="281" t="n">
        <f aca="false">+'Edison Int''l '!I9+'Edison Int''l '!I10</f>
        <v>0</v>
      </c>
      <c r="I9" s="282" t="n">
        <f aca="false">+'Edison Int''l '!J9+'Edison Int''l '!J10</f>
        <v>300034000</v>
      </c>
      <c r="J9" s="282" t="n">
        <f aca="false">+'Edison Int''l '!K9+'Edison Int''l '!K10</f>
        <v>0</v>
      </c>
      <c r="K9" s="277"/>
      <c r="L9" s="277"/>
      <c r="M9" s="278"/>
    </row>
    <row r="10" customFormat="false" ht="15" hidden="false" customHeight="true" outlineLevel="0" collapsed="false">
      <c r="A10" s="283" t="s">
        <v>152</v>
      </c>
      <c r="B10" s="283"/>
      <c r="C10" s="284"/>
      <c r="D10" s="284"/>
      <c r="E10" s="285"/>
      <c r="F10" s="285"/>
      <c r="G10" s="285"/>
      <c r="H10" s="284"/>
      <c r="I10" s="284" t="n">
        <f aca="false">SUM(I6:I9)</f>
        <v>969181061.42</v>
      </c>
      <c r="J10" s="284" t="n">
        <f aca="false">SUM(J6:J9)</f>
        <v>-700000</v>
      </c>
      <c r="K10" s="61"/>
      <c r="L10" s="61"/>
      <c r="M10" s="273"/>
    </row>
    <row r="11" customFormat="false" ht="15" hidden="false" customHeight="true" outlineLevel="0" collapsed="false">
      <c r="A11" s="283"/>
      <c r="B11" s="62"/>
      <c r="C11" s="279"/>
      <c r="D11" s="279"/>
      <c r="E11" s="87"/>
      <c r="F11" s="87"/>
      <c r="G11" s="87"/>
      <c r="H11" s="279"/>
      <c r="I11" s="279"/>
      <c r="J11" s="279"/>
      <c r="K11" s="61"/>
      <c r="L11" s="61"/>
      <c r="M11" s="273"/>
    </row>
    <row r="12" customFormat="false" ht="15" hidden="false" customHeight="true" outlineLevel="0" collapsed="false">
      <c r="A12" s="62"/>
      <c r="B12" s="62"/>
      <c r="C12" s="279"/>
      <c r="D12" s="279"/>
      <c r="E12" s="87"/>
      <c r="F12" s="87"/>
      <c r="G12" s="87"/>
      <c r="H12" s="279"/>
      <c r="I12" s="279"/>
      <c r="J12" s="61"/>
      <c r="K12" s="61"/>
      <c r="L12" s="61"/>
      <c r="M12" s="273"/>
    </row>
    <row r="13" customFormat="false" ht="15" hidden="false" customHeight="true" outlineLevel="0" collapsed="false">
      <c r="A13" s="286" t="s">
        <v>19</v>
      </c>
      <c r="B13" s="286" t="s">
        <v>153</v>
      </c>
      <c r="C13" s="287" t="n">
        <f aca="false">+'PG&amp;E Corp. '!D7</f>
        <v>0</v>
      </c>
      <c r="D13" s="287" t="n">
        <f aca="false">+'PG&amp;E Corp. '!E7</f>
        <v>-2934287</v>
      </c>
      <c r="E13" s="287" t="n">
        <f aca="false">+'PG&amp;E Corp. '!F7</f>
        <v>67582963</v>
      </c>
      <c r="F13" s="287" t="n">
        <f aca="false">+'PG&amp;E Corp. '!G7</f>
        <v>-1023445</v>
      </c>
      <c r="G13" s="287" t="n">
        <f aca="false">+'PG&amp;E Corp. '!H7</f>
        <v>66559518</v>
      </c>
      <c r="H13" s="287" t="n">
        <f aca="false">+'PG&amp;E Corp. '!I7</f>
        <v>63625231</v>
      </c>
      <c r="I13" s="287" t="n">
        <f aca="false">+'PG&amp;E Corp. '!J7</f>
        <v>63625231</v>
      </c>
      <c r="J13" s="287" t="n">
        <f aca="false">+'PG&amp;E Corp. '!K7</f>
        <v>0</v>
      </c>
      <c r="K13" s="280"/>
      <c r="L13" s="280"/>
    </row>
    <row r="14" customFormat="false" ht="15" hidden="false" customHeight="true" outlineLevel="0" collapsed="false">
      <c r="A14" s="288" t="s">
        <v>32</v>
      </c>
      <c r="B14" s="288" t="s">
        <v>20</v>
      </c>
      <c r="C14" s="279" t="n">
        <f aca="false">+'PG&amp;E Corp. '!D15</f>
        <v>0</v>
      </c>
      <c r="D14" s="279" t="n">
        <f aca="false">+'PG&amp;E Corp. '!E15</f>
        <v>0</v>
      </c>
      <c r="E14" s="279" t="n">
        <f aca="false">+'PG&amp;E Corp. '!F15</f>
        <v>50460</v>
      </c>
      <c r="F14" s="279" t="n">
        <f aca="false">+'PG&amp;E Corp. '!G15</f>
        <v>0</v>
      </c>
      <c r="G14" s="279" t="n">
        <f aca="false">+'PG&amp;E Corp. '!H15</f>
        <v>50460</v>
      </c>
      <c r="H14" s="279" t="n">
        <f aca="false">+'PG&amp;E Corp. '!I15</f>
        <v>50460</v>
      </c>
      <c r="I14" s="279" t="n">
        <f aca="false">+'PG&amp;E Corp. '!J15</f>
        <v>50460</v>
      </c>
      <c r="J14" s="279" t="n">
        <f aca="false">+'PG&amp;E Corp. '!K15</f>
        <v>0</v>
      </c>
      <c r="K14" s="62"/>
      <c r="L14" s="62"/>
    </row>
    <row r="15" customFormat="false" ht="15" hidden="false" customHeight="true" outlineLevel="0" collapsed="false">
      <c r="A15" s="288" t="s">
        <v>43</v>
      </c>
      <c r="B15" s="288" t="s">
        <v>20</v>
      </c>
      <c r="C15" s="279" t="n">
        <f aca="false">+'PG&amp;E Corp. '!D29</f>
        <v>-60826193</v>
      </c>
      <c r="D15" s="279" t="n">
        <f aca="false">+'PG&amp;E Corp. '!E29</f>
        <v>0</v>
      </c>
      <c r="E15" s="279" t="n">
        <f aca="false">+'PG&amp;E Corp. '!F29</f>
        <v>0</v>
      </c>
      <c r="F15" s="279" t="n">
        <f aca="false">+'PG&amp;E Corp. '!G29</f>
        <v>0</v>
      </c>
      <c r="G15" s="279" t="n">
        <f aca="false">+'PG&amp;E Corp. '!H29</f>
        <v>0</v>
      </c>
      <c r="H15" s="279" t="n">
        <f aca="false">+'PG&amp;E Corp. '!I29</f>
        <v>13062536</v>
      </c>
      <c r="I15" s="279" t="n">
        <f aca="false">+'PG&amp;E Corp. '!J29</f>
        <v>0</v>
      </c>
      <c r="J15" s="279" t="n">
        <f aca="false">+'PG&amp;E Corp. '!K29</f>
        <v>-60826193</v>
      </c>
      <c r="K15" s="61"/>
      <c r="L15" s="61"/>
      <c r="M15" s="273"/>
    </row>
    <row r="16" customFormat="false" ht="15" hidden="false" customHeight="true" outlineLevel="0" collapsed="false">
      <c r="A16" s="288" t="s">
        <v>43</v>
      </c>
      <c r="B16" s="288" t="s">
        <v>20</v>
      </c>
      <c r="C16" s="279" t="n">
        <f aca="false">+'PG&amp;E Corp. '!D30</f>
        <v>0</v>
      </c>
      <c r="D16" s="279" t="n">
        <f aca="false">+'PG&amp;E Corp. '!E30</f>
        <v>-31193587</v>
      </c>
      <c r="E16" s="279" t="n">
        <f aca="false">+'PG&amp;E Corp. '!F30</f>
        <v>117308968</v>
      </c>
      <c r="F16" s="279" t="n">
        <f aca="false">+'PG&amp;E Corp. '!G30</f>
        <v>-70600630</v>
      </c>
      <c r="G16" s="279" t="n">
        <f aca="false">+'PG&amp;E Corp. '!H30</f>
        <v>46708338</v>
      </c>
      <c r="H16" s="279" t="n">
        <f aca="false">+'PG&amp;E Corp. '!I30</f>
        <v>15514751</v>
      </c>
      <c r="I16" s="279" t="n">
        <f aca="false">+'PG&amp;E Corp. '!J30</f>
        <v>15514751</v>
      </c>
      <c r="J16" s="279" t="n">
        <f aca="false">+'PG&amp;E Corp. '!K30</f>
        <v>0</v>
      </c>
      <c r="K16" s="61"/>
      <c r="L16" s="61"/>
      <c r="M16" s="273"/>
    </row>
    <row r="17" customFormat="false" ht="16.5" hidden="false" customHeight="true" outlineLevel="0" collapsed="false">
      <c r="A17" s="288" t="s">
        <v>45</v>
      </c>
      <c r="B17" s="288" t="s">
        <v>20</v>
      </c>
      <c r="C17" s="279" t="n">
        <f aca="false">+'PG&amp;E Corp. '!D34</f>
        <v>0</v>
      </c>
      <c r="D17" s="279" t="n">
        <f aca="false">+'PG&amp;E Corp. '!E34</f>
        <v>185562</v>
      </c>
      <c r="E17" s="279" t="n">
        <f aca="false">+'PG&amp;E Corp. '!F34</f>
        <v>0</v>
      </c>
      <c r="F17" s="279" t="n">
        <f aca="false">+'PG&amp;E Corp. '!G34</f>
        <v>-2552230</v>
      </c>
      <c r="G17" s="279" t="n">
        <f aca="false">+'PG&amp;E Corp. '!H34</f>
        <v>-2552230</v>
      </c>
      <c r="H17" s="279" t="n">
        <f aca="false">+'PG&amp;E Corp. '!I34</f>
        <v>-2366668</v>
      </c>
      <c r="I17" s="279" t="n">
        <f aca="false">+'PG&amp;E Corp. '!J34</f>
        <v>0</v>
      </c>
      <c r="J17" s="279" t="n">
        <f aca="false">+'PG&amp;E Corp. '!K34</f>
        <v>-2366668</v>
      </c>
      <c r="K17" s="61"/>
      <c r="L17" s="61"/>
      <c r="M17" s="273"/>
    </row>
    <row r="18" customFormat="false" ht="15" hidden="false" customHeight="true" outlineLevel="0" collapsed="false">
      <c r="A18" s="289" t="s">
        <v>55</v>
      </c>
      <c r="B18" s="289" t="s">
        <v>153</v>
      </c>
      <c r="C18" s="284" t="n">
        <f aca="false">+'PG&amp;E Corp. '!D43</f>
        <v>0</v>
      </c>
      <c r="D18" s="284" t="n">
        <f aca="false">+'PG&amp;E Corp. '!E43</f>
        <v>109734205</v>
      </c>
      <c r="E18" s="284" t="n">
        <f aca="false">+'PG&amp;E Corp. '!F43</f>
        <v>0</v>
      </c>
      <c r="F18" s="284" t="n">
        <f aca="false">+'PG&amp;E Corp. '!G43</f>
        <v>0</v>
      </c>
      <c r="G18" s="284" t="n">
        <f aca="false">+'PG&amp;E Corp. '!H43</f>
        <v>0</v>
      </c>
      <c r="H18" s="284" t="n">
        <f aca="false">+'PG&amp;E Corp. '!I43</f>
        <v>109734205</v>
      </c>
      <c r="I18" s="290" t="n">
        <f aca="false">+'PG&amp;E Corp. '!J43</f>
        <v>109734205</v>
      </c>
      <c r="J18" s="290" t="n">
        <f aca="false">+'PG&amp;E Corp. '!K43</f>
        <v>0</v>
      </c>
      <c r="K18" s="61"/>
      <c r="L18" s="61"/>
      <c r="M18" s="273"/>
    </row>
    <row r="19" customFormat="false" ht="15" hidden="false" customHeight="true" outlineLevel="0" collapsed="false">
      <c r="A19" s="283" t="s">
        <v>154</v>
      </c>
      <c r="B19" s="289"/>
      <c r="C19" s="284"/>
      <c r="D19" s="284"/>
      <c r="E19" s="284"/>
      <c r="F19" s="284"/>
      <c r="G19" s="284"/>
      <c r="H19" s="284"/>
      <c r="I19" s="284" t="n">
        <f aca="false">SUM(I13:I18)</f>
        <v>188924647</v>
      </c>
      <c r="J19" s="284" t="n">
        <f aca="false">SUM(J13:J18)</f>
        <v>-63192861</v>
      </c>
      <c r="K19" s="61"/>
      <c r="L19" s="61"/>
      <c r="M19" s="273"/>
    </row>
    <row r="20" customFormat="false" ht="15" hidden="false" customHeight="true" outlineLevel="0" collapsed="false">
      <c r="A20" s="283"/>
      <c r="B20" s="289"/>
      <c r="C20" s="284"/>
      <c r="D20" s="284"/>
      <c r="E20" s="284"/>
      <c r="F20" s="284"/>
      <c r="G20" s="284"/>
      <c r="H20" s="284"/>
      <c r="I20" s="284"/>
      <c r="J20" s="284"/>
      <c r="K20" s="61"/>
      <c r="L20" s="61"/>
      <c r="M20" s="273"/>
    </row>
    <row r="21" customFormat="false" ht="15" hidden="false" customHeight="true" outlineLevel="0" collapsed="false">
      <c r="A21" s="289"/>
      <c r="B21" s="289"/>
      <c r="C21" s="284"/>
      <c r="D21" s="284"/>
      <c r="E21" s="284"/>
      <c r="F21" s="284"/>
      <c r="G21" s="284"/>
      <c r="H21" s="284"/>
      <c r="I21" s="284"/>
      <c r="J21" s="291"/>
      <c r="K21" s="61"/>
      <c r="L21" s="61"/>
      <c r="M21" s="273"/>
    </row>
    <row r="22" customFormat="false" ht="15" hidden="false" customHeight="true" outlineLevel="0" collapsed="false">
      <c r="A22" s="288" t="s">
        <v>73</v>
      </c>
      <c r="B22" s="288" t="s">
        <v>155</v>
      </c>
      <c r="C22" s="279" t="n">
        <f aca="false">+'Edison Int''l '!D16</f>
        <v>-10800</v>
      </c>
      <c r="D22" s="279" t="n">
        <f aca="false">+'Edison Int''l '!E16</f>
        <v>0</v>
      </c>
      <c r="E22" s="279" t="n">
        <f aca="false">+'Edison Int''l '!F16</f>
        <v>0</v>
      </c>
      <c r="F22" s="279" t="n">
        <f aca="false">+'Edison Int''l '!G16</f>
        <v>0</v>
      </c>
      <c r="G22" s="279" t="n">
        <f aca="false">+'Edison Int''l '!H16</f>
        <v>0</v>
      </c>
      <c r="H22" s="279" t="n">
        <f aca="false">+'Edison Int''l '!I16</f>
        <v>0</v>
      </c>
      <c r="I22" s="279" t="n">
        <f aca="false">+'Edison Int''l '!J16</f>
        <v>0</v>
      </c>
      <c r="J22" s="279" t="n">
        <f aca="false">+'Edison Int''l '!K16</f>
        <v>-10800</v>
      </c>
      <c r="K22" s="61"/>
      <c r="L22" s="61"/>
      <c r="M22" s="273"/>
    </row>
    <row r="23" customFormat="false" ht="15" hidden="false" customHeight="true" outlineLevel="0" collapsed="false">
      <c r="A23" s="288" t="s">
        <v>73</v>
      </c>
      <c r="B23" s="288" t="s">
        <v>156</v>
      </c>
      <c r="C23" s="279" t="n">
        <f aca="false">+'Edison Int''l '!D17</f>
        <v>0</v>
      </c>
      <c r="D23" s="279" t="n">
        <f aca="false">+'Edison Int''l '!E17</f>
        <v>-6594028</v>
      </c>
      <c r="E23" s="279" t="n">
        <f aca="false">+'Edison Int''l '!F17</f>
        <v>2149211</v>
      </c>
      <c r="F23" s="279" t="n">
        <f aca="false">+'Edison Int''l '!G17</f>
        <v>0</v>
      </c>
      <c r="G23" s="279" t="n">
        <f aca="false">+'Edison Int''l '!H17</f>
        <v>2149211</v>
      </c>
      <c r="H23" s="279" t="n">
        <f aca="false">+'Edison Int''l '!I17</f>
        <v>-6594028</v>
      </c>
      <c r="I23" s="292" t="n">
        <f aca="false">+'Edison Int''l '!J17</f>
        <v>0</v>
      </c>
      <c r="J23" s="292" t="n">
        <f aca="false">+'Edison Int''l '!K17</f>
        <v>-4444817</v>
      </c>
      <c r="K23" s="61"/>
      <c r="L23" s="61"/>
      <c r="M23" s="273"/>
    </row>
    <row r="24" customFormat="false" ht="15" hidden="false" customHeight="true" outlineLevel="0" collapsed="false">
      <c r="A24" s="283" t="s">
        <v>157</v>
      </c>
      <c r="B24" s="289"/>
      <c r="C24" s="284"/>
      <c r="D24" s="284"/>
      <c r="E24" s="284"/>
      <c r="F24" s="284"/>
      <c r="G24" s="284"/>
      <c r="H24" s="284"/>
      <c r="I24" s="284" t="n">
        <f aca="false">SUM(I22:I23)</f>
        <v>0</v>
      </c>
      <c r="J24" s="284" t="n">
        <f aca="false">SUM(J22:J23)</f>
        <v>-4455617</v>
      </c>
      <c r="K24" s="291"/>
      <c r="L24" s="291"/>
      <c r="M24" s="293"/>
    </row>
    <row r="25" customFormat="false" ht="15" hidden="false" customHeight="true" outlineLevel="0" collapsed="false">
      <c r="A25" s="283"/>
      <c r="B25" s="289"/>
      <c r="C25" s="284"/>
      <c r="D25" s="284"/>
      <c r="E25" s="284"/>
      <c r="F25" s="284"/>
      <c r="G25" s="284"/>
      <c r="H25" s="284"/>
      <c r="I25" s="284"/>
      <c r="J25" s="284"/>
      <c r="K25" s="291"/>
      <c r="L25" s="291"/>
      <c r="M25" s="293"/>
    </row>
    <row r="26" customFormat="false" ht="15" hidden="false" customHeight="true" outlineLevel="0" collapsed="false">
      <c r="A26" s="288"/>
      <c r="B26" s="288"/>
      <c r="C26" s="279"/>
      <c r="D26" s="279"/>
      <c r="E26" s="279"/>
      <c r="F26" s="279"/>
      <c r="G26" s="279"/>
      <c r="H26" s="279"/>
      <c r="I26" s="279"/>
      <c r="J26" s="61"/>
      <c r="K26" s="61"/>
      <c r="L26" s="61"/>
      <c r="M26" s="273"/>
    </row>
    <row r="27" customFormat="false" ht="15" hidden="false" customHeight="true" outlineLevel="0" collapsed="false">
      <c r="A27" s="288" t="s">
        <v>73</v>
      </c>
      <c r="B27" s="288" t="s">
        <v>158</v>
      </c>
      <c r="C27" s="279" t="e">
        <f aca="false">+#REF!</f>
        <v>#REF!</v>
      </c>
      <c r="D27" s="279" t="e">
        <f aca="false">+#REF!</f>
        <v>#REF!</v>
      </c>
      <c r="E27" s="279" t="e">
        <f aca="false">+#REF!</f>
        <v>#REF!</v>
      </c>
      <c r="F27" s="279" t="e">
        <f aca="false">+#REF!</f>
        <v>#REF!</v>
      </c>
      <c r="G27" s="279" t="e">
        <f aca="false">+#REF!</f>
        <v>#REF!</v>
      </c>
      <c r="H27" s="279" t="e">
        <f aca="false">+#REF!</f>
        <v>#REF!</v>
      </c>
      <c r="I27" s="279" t="e">
        <f aca="false">+#REF!</f>
        <v>#REF!</v>
      </c>
      <c r="J27" s="279" t="e">
        <f aca="false">+#REF!</f>
        <v>#REF!</v>
      </c>
      <c r="K27" s="294"/>
      <c r="L27" s="294"/>
      <c r="M27" s="295"/>
    </row>
    <row r="28" customFormat="false" ht="15" hidden="false" customHeight="true" outlineLevel="0" collapsed="false">
      <c r="A28" s="288" t="s">
        <v>34</v>
      </c>
      <c r="B28" s="288" t="s">
        <v>158</v>
      </c>
      <c r="C28" s="279" t="n">
        <f aca="false">+'PG&amp;E Corp. '!D19</f>
        <v>0</v>
      </c>
      <c r="D28" s="279" t="n">
        <f aca="false">+'PG&amp;E Corp. '!E19</f>
        <v>182874</v>
      </c>
      <c r="E28" s="279" t="n">
        <f aca="false">+'PG&amp;E Corp. '!F19</f>
        <v>0</v>
      </c>
      <c r="F28" s="279" t="n">
        <f aca="false">+'PG&amp;E Corp. '!G19</f>
        <v>0</v>
      </c>
      <c r="G28" s="279" t="n">
        <f aca="false">+'PG&amp;E Corp. '!H19</f>
        <v>0</v>
      </c>
      <c r="H28" s="279" t="n">
        <f aca="false">+'PG&amp;E Corp. '!I19</f>
        <v>0</v>
      </c>
      <c r="I28" s="292" t="n">
        <f aca="false">+'PG&amp;E Corp. '!J19</f>
        <v>182874</v>
      </c>
      <c r="J28" s="292" t="n">
        <f aca="false">+'PG&amp;E Corp. '!K19</f>
        <v>0</v>
      </c>
      <c r="K28" s="61"/>
      <c r="L28" s="61"/>
      <c r="M28" s="273"/>
    </row>
    <row r="29" customFormat="false" ht="15" hidden="false" customHeight="true" outlineLevel="0" collapsed="false">
      <c r="A29" s="283" t="s">
        <v>159</v>
      </c>
      <c r="B29" s="289"/>
      <c r="C29" s="284"/>
      <c r="D29" s="284"/>
      <c r="E29" s="284"/>
      <c r="F29" s="284"/>
      <c r="G29" s="284"/>
      <c r="H29" s="284"/>
      <c r="I29" s="284" t="e">
        <f aca="false">SUM(I27:I28)</f>
        <v>#REF!</v>
      </c>
      <c r="J29" s="284" t="e">
        <f aca="false">SUM(J27:J28)</f>
        <v>#REF!</v>
      </c>
      <c r="K29" s="61"/>
      <c r="L29" s="61"/>
      <c r="M29" s="273"/>
    </row>
    <row r="30" customFormat="false" ht="15" hidden="false" customHeight="true" outlineLevel="0" collapsed="false">
      <c r="A30" s="283"/>
      <c r="B30" s="288"/>
      <c r="C30" s="279"/>
      <c r="D30" s="279"/>
      <c r="E30" s="279"/>
      <c r="F30" s="279"/>
      <c r="G30" s="279"/>
      <c r="H30" s="279"/>
      <c r="I30" s="279"/>
      <c r="J30" s="279"/>
      <c r="K30" s="61"/>
      <c r="L30" s="61"/>
      <c r="M30" s="273"/>
    </row>
    <row r="31" customFormat="false" ht="15" hidden="false" customHeight="true" outlineLevel="0" collapsed="false">
      <c r="A31" s="288"/>
      <c r="B31" s="288"/>
      <c r="C31" s="279"/>
      <c r="D31" s="279"/>
      <c r="E31" s="279"/>
      <c r="F31" s="279"/>
      <c r="G31" s="279"/>
      <c r="H31" s="279"/>
      <c r="I31" s="279"/>
      <c r="J31" s="61"/>
      <c r="K31" s="61"/>
      <c r="L31" s="61"/>
      <c r="M31" s="273"/>
    </row>
    <row r="32" customFormat="false" ht="15" hidden="false" customHeight="true" outlineLevel="0" collapsed="false">
      <c r="A32" s="288" t="s">
        <v>73</v>
      </c>
      <c r="B32" s="288" t="s">
        <v>160</v>
      </c>
      <c r="C32" s="279" t="e">
        <f aca="false">+#REF!</f>
        <v>#REF!</v>
      </c>
      <c r="D32" s="279" t="e">
        <f aca="false">+#REF!</f>
        <v>#REF!</v>
      </c>
      <c r="E32" s="279" t="e">
        <f aca="false">+#REF!</f>
        <v>#REF!</v>
      </c>
      <c r="F32" s="279" t="e">
        <f aca="false">+#REF!</f>
        <v>#REF!</v>
      </c>
      <c r="G32" s="279" t="e">
        <f aca="false">+#REF!</f>
        <v>#REF!</v>
      </c>
      <c r="H32" s="279" t="e">
        <f aca="false">+#REF!</f>
        <v>#REF!</v>
      </c>
      <c r="I32" s="279" t="e">
        <f aca="false">+#REF!</f>
        <v>#REF!</v>
      </c>
      <c r="J32" s="279" t="e">
        <f aca="false">+#REF!</f>
        <v>#REF!</v>
      </c>
      <c r="K32" s="61"/>
      <c r="L32" s="61"/>
      <c r="M32" s="273"/>
    </row>
    <row r="33" customFormat="false" ht="15" hidden="false" customHeight="true" outlineLevel="0" collapsed="false">
      <c r="A33" s="288" t="s">
        <v>73</v>
      </c>
      <c r="B33" s="288" t="s">
        <v>160</v>
      </c>
      <c r="C33" s="279" t="e">
        <f aca="false">+#REF!</f>
        <v>#REF!</v>
      </c>
      <c r="D33" s="279" t="e">
        <f aca="false">+#REF!</f>
        <v>#REF!</v>
      </c>
      <c r="E33" s="279" t="e">
        <f aca="false">+#REF!</f>
        <v>#REF!</v>
      </c>
      <c r="F33" s="279" t="e">
        <f aca="false">+#REF!</f>
        <v>#REF!</v>
      </c>
      <c r="G33" s="279" t="e">
        <f aca="false">+#REF!</f>
        <v>#REF!</v>
      </c>
      <c r="H33" s="279" t="e">
        <f aca="false">+#REF!</f>
        <v>#REF!</v>
      </c>
      <c r="I33" s="292" t="e">
        <f aca="false">+#REF!</f>
        <v>#REF!</v>
      </c>
      <c r="J33" s="292" t="e">
        <f aca="false">+#REF!</f>
        <v>#REF!</v>
      </c>
      <c r="K33" s="61"/>
      <c r="L33" s="61"/>
      <c r="M33" s="273"/>
    </row>
    <row r="34" customFormat="false" ht="15" hidden="false" customHeight="true" outlineLevel="0" collapsed="false">
      <c r="A34" s="283" t="s">
        <v>161</v>
      </c>
      <c r="B34" s="289"/>
      <c r="C34" s="284"/>
      <c r="D34" s="284"/>
      <c r="E34" s="284"/>
      <c r="F34" s="284"/>
      <c r="G34" s="284"/>
      <c r="H34" s="284"/>
      <c r="I34" s="284" t="e">
        <f aca="false">SUM(I32:I33)</f>
        <v>#REF!</v>
      </c>
      <c r="J34" s="284" t="e">
        <f aca="false">SUM(J32:J33)</f>
        <v>#REF!</v>
      </c>
      <c r="K34" s="61"/>
      <c r="L34" s="61"/>
      <c r="M34" s="273"/>
    </row>
    <row r="35" customFormat="false" ht="15" hidden="false" customHeight="true" outlineLevel="0" collapsed="false">
      <c r="A35" s="283"/>
      <c r="B35" s="289"/>
      <c r="C35" s="284"/>
      <c r="D35" s="284"/>
      <c r="E35" s="284"/>
      <c r="F35" s="284"/>
      <c r="G35" s="284"/>
      <c r="H35" s="284"/>
      <c r="I35" s="284"/>
      <c r="J35" s="284"/>
      <c r="K35" s="61"/>
      <c r="L35" s="61"/>
      <c r="M35" s="273"/>
    </row>
    <row r="36" customFormat="false" ht="15" hidden="false" customHeight="true" outlineLevel="0" collapsed="false">
      <c r="A36" s="288"/>
      <c r="B36" s="288"/>
      <c r="C36" s="279"/>
      <c r="D36" s="279"/>
      <c r="E36" s="279"/>
      <c r="F36" s="279"/>
      <c r="G36" s="279"/>
      <c r="H36" s="279"/>
      <c r="I36" s="279"/>
      <c r="J36" s="61"/>
      <c r="K36" s="61"/>
      <c r="L36" s="61"/>
      <c r="M36" s="273"/>
    </row>
    <row r="37" customFormat="false" ht="15" hidden="false" customHeight="true" outlineLevel="0" collapsed="false">
      <c r="A37" s="288" t="s">
        <v>79</v>
      </c>
      <c r="B37" s="288" t="s">
        <v>22</v>
      </c>
      <c r="C37" s="279" t="n">
        <f aca="false">+'Edison Int''l '!D18</f>
        <v>0</v>
      </c>
      <c r="D37" s="279" t="n">
        <f aca="false">+'Edison Int''l '!E18</f>
        <v>0</v>
      </c>
      <c r="E37" s="279" t="n">
        <f aca="false">+'Edison Int''l '!F18</f>
        <v>12185756</v>
      </c>
      <c r="F37" s="279" t="n">
        <f aca="false">+'Edison Int''l '!G18</f>
        <v>-294750</v>
      </c>
      <c r="G37" s="279" t="n">
        <f aca="false">+'Edison Int''l '!H18</f>
        <v>11891006</v>
      </c>
      <c r="H37" s="279" t="n">
        <f aca="false">+'Edison Int''l '!I18</f>
        <v>11891006</v>
      </c>
      <c r="I37" s="279" t="n">
        <f aca="false">+'Edison Int''l '!J18</f>
        <v>11891006</v>
      </c>
      <c r="J37" s="279" t="n">
        <f aca="false">+'Edison Int''l '!K18</f>
        <v>0</v>
      </c>
      <c r="K37" s="61"/>
      <c r="L37" s="61"/>
      <c r="M37" s="273"/>
    </row>
    <row r="38" customFormat="false" ht="21" hidden="false" customHeight="true" outlineLevel="0" collapsed="false">
      <c r="A38" s="296" t="s">
        <v>162</v>
      </c>
      <c r="B38" s="296" t="s">
        <v>22</v>
      </c>
      <c r="C38" s="297" t="n">
        <f aca="false">+'Edison Int''l '!D22</f>
        <v>27271643</v>
      </c>
      <c r="D38" s="297" t="n">
        <f aca="false">+'Edison Int''l '!E22</f>
        <v>0</v>
      </c>
      <c r="E38" s="297" t="n">
        <f aca="false">+'Edison Int''l '!F22</f>
        <v>0</v>
      </c>
      <c r="F38" s="297" t="n">
        <f aca="false">+'Edison Int''l '!G22</f>
        <v>0</v>
      </c>
      <c r="G38" s="297" t="n">
        <f aca="false">+'Edison Int''l '!H22</f>
        <v>0</v>
      </c>
      <c r="H38" s="297" t="n">
        <f aca="false">+'Edison Int''l '!I22</f>
        <v>0</v>
      </c>
      <c r="I38" s="297" t="n">
        <f aca="false">+'Edison Int''l '!J22</f>
        <v>27271643</v>
      </c>
      <c r="J38" s="297" t="n">
        <f aca="false">+'Edison Int''l '!K22</f>
        <v>0</v>
      </c>
      <c r="K38" s="61"/>
      <c r="L38" s="61"/>
      <c r="M38" s="273"/>
    </row>
    <row r="39" customFormat="false" ht="21" hidden="false" customHeight="true" outlineLevel="0" collapsed="false">
      <c r="A39" s="286" t="s">
        <v>19</v>
      </c>
      <c r="B39" s="298" t="s">
        <v>22</v>
      </c>
      <c r="C39" s="287" t="n">
        <f aca="false">+'PG&amp;E Corp. '!D8</f>
        <v>23206999</v>
      </c>
      <c r="D39" s="287" t="n">
        <f aca="false">+'PG&amp;E Corp. '!E8</f>
        <v>-40239195</v>
      </c>
      <c r="E39" s="287" t="n">
        <f aca="false">+'PG&amp;E Corp. '!F8</f>
        <v>57911844</v>
      </c>
      <c r="F39" s="287" t="n">
        <f aca="false">+'PG&amp;E Corp. '!G8</f>
        <v>-8523860</v>
      </c>
      <c r="G39" s="287" t="n">
        <f aca="false">+'PG&amp;E Corp. '!H8</f>
        <v>49387984</v>
      </c>
      <c r="H39" s="287" t="n">
        <f aca="false">+'PG&amp;E Corp. '!I8</f>
        <v>9148789</v>
      </c>
      <c r="I39" s="287" t="n">
        <f aca="false">+'PG&amp;E Corp. '!J8</f>
        <v>32355788</v>
      </c>
      <c r="J39" s="287" t="n">
        <f aca="false">+'PG&amp;E Corp. '!K8</f>
        <v>0</v>
      </c>
      <c r="K39" s="277"/>
      <c r="L39" s="277"/>
      <c r="M39" s="278"/>
    </row>
    <row r="40" customFormat="false" ht="15" hidden="false" customHeight="true" outlineLevel="0" collapsed="false">
      <c r="A40" s="288" t="s">
        <v>32</v>
      </c>
      <c r="B40" s="288" t="s">
        <v>22</v>
      </c>
      <c r="C40" s="279" t="n">
        <f aca="false">+'PG&amp;E Corp. '!D16</f>
        <v>0</v>
      </c>
      <c r="D40" s="279" t="n">
        <f aca="false">+'PG&amp;E Corp. '!E16</f>
        <v>0</v>
      </c>
      <c r="E40" s="279" t="n">
        <f aca="false">+'PG&amp;E Corp. '!F16</f>
        <v>290238</v>
      </c>
      <c r="F40" s="279" t="n">
        <f aca="false">+'PG&amp;E Corp. '!G16</f>
        <v>0</v>
      </c>
      <c r="G40" s="279" t="n">
        <f aca="false">+'PG&amp;E Corp. '!H16</f>
        <v>290238</v>
      </c>
      <c r="H40" s="279" t="n">
        <f aca="false">+'PG&amp;E Corp. '!I16</f>
        <v>290238</v>
      </c>
      <c r="I40" s="279" t="n">
        <f aca="false">+'PG&amp;E Corp. '!J16</f>
        <v>290238</v>
      </c>
      <c r="J40" s="279" t="n">
        <f aca="false">+'PG&amp;E Corp. '!K16</f>
        <v>0</v>
      </c>
      <c r="K40" s="61"/>
      <c r="L40" s="61"/>
      <c r="M40" s="273"/>
    </row>
    <row r="41" customFormat="false" ht="15" hidden="false" customHeight="true" outlineLevel="0" collapsed="false">
      <c r="A41" s="288" t="s">
        <v>34</v>
      </c>
      <c r="B41" s="288" t="s">
        <v>22</v>
      </c>
      <c r="C41" s="279" t="n">
        <f aca="false">+'PG&amp;E Corp. '!D20</f>
        <v>-6284276</v>
      </c>
      <c r="D41" s="279" t="n">
        <f aca="false">+'PG&amp;E Corp. '!E20</f>
        <v>0</v>
      </c>
      <c r="E41" s="279" t="n">
        <f aca="false">+'PG&amp;E Corp. '!F20</f>
        <v>0</v>
      </c>
      <c r="F41" s="279" t="n">
        <f aca="false">+'PG&amp;E Corp. '!G20</f>
        <v>0</v>
      </c>
      <c r="G41" s="279" t="n">
        <f aca="false">+'PG&amp;E Corp. '!H20</f>
        <v>0</v>
      </c>
      <c r="H41" s="279" t="n">
        <f aca="false">+'PG&amp;E Corp. '!I20</f>
        <v>0</v>
      </c>
      <c r="I41" s="279" t="n">
        <f aca="false">+'PG&amp;E Corp. '!J20</f>
        <v>0</v>
      </c>
      <c r="J41" s="279" t="n">
        <f aca="false">+'PG&amp;E Corp. '!K20</f>
        <v>-6284276</v>
      </c>
      <c r="K41" s="61"/>
      <c r="L41" s="61"/>
      <c r="M41" s="273"/>
    </row>
    <row r="42" customFormat="false" ht="15" hidden="false" customHeight="true" outlineLevel="0" collapsed="false">
      <c r="A42" s="288" t="s">
        <v>34</v>
      </c>
      <c r="B42" s="288" t="s">
        <v>22</v>
      </c>
      <c r="C42" s="279" t="n">
        <f aca="false">+'PG&amp;E Corp. '!D21</f>
        <v>0</v>
      </c>
      <c r="D42" s="279" t="n">
        <f aca="false">+'PG&amp;E Corp. '!E21</f>
        <v>-2144512</v>
      </c>
      <c r="E42" s="279" t="n">
        <f aca="false">+'PG&amp;E Corp. '!F21</f>
        <v>9173264</v>
      </c>
      <c r="F42" s="279" t="n">
        <f aca="false">+'PG&amp;E Corp. '!G21</f>
        <v>-6287916</v>
      </c>
      <c r="G42" s="279" t="n">
        <f aca="false">+'PG&amp;E Corp. '!H21</f>
        <v>2885348</v>
      </c>
      <c r="H42" s="279" t="n">
        <f aca="false">+'PG&amp;E Corp. '!I21</f>
        <v>740836</v>
      </c>
      <c r="I42" s="279" t="n">
        <f aca="false">+'PG&amp;E Corp. '!J21</f>
        <v>740836</v>
      </c>
      <c r="J42" s="279" t="n">
        <f aca="false">+'PG&amp;E Corp. '!K21</f>
        <v>0</v>
      </c>
      <c r="K42" s="61"/>
      <c r="L42" s="61"/>
      <c r="M42" s="273"/>
    </row>
    <row r="43" customFormat="false" ht="15" hidden="false" customHeight="true" outlineLevel="0" collapsed="false">
      <c r="A43" s="288" t="s">
        <v>43</v>
      </c>
      <c r="B43" s="288" t="s">
        <v>22</v>
      </c>
      <c r="C43" s="279" t="n">
        <f aca="false">+'PG&amp;E Corp. '!D31</f>
        <v>0</v>
      </c>
      <c r="D43" s="279" t="n">
        <f aca="false">+'PG&amp;E Corp. '!E31</f>
        <v>-227039</v>
      </c>
      <c r="E43" s="279" t="n">
        <f aca="false">+'PG&amp;E Corp. '!F31</f>
        <v>10078686</v>
      </c>
      <c r="F43" s="279" t="n">
        <f aca="false">+'PG&amp;E Corp. '!G31</f>
        <v>-8818458</v>
      </c>
      <c r="G43" s="279" t="n">
        <f aca="false">+'PG&amp;E Corp. '!H31</f>
        <v>1260228</v>
      </c>
      <c r="H43" s="279" t="n">
        <f aca="false">+'PG&amp;E Corp. '!I31</f>
        <v>1033189</v>
      </c>
      <c r="I43" s="279" t="n">
        <f aca="false">+'PG&amp;E Corp. '!J31</f>
        <v>1033189</v>
      </c>
      <c r="J43" s="279" t="n">
        <f aca="false">+'PG&amp;E Corp. '!K31</f>
        <v>0</v>
      </c>
      <c r="K43" s="61"/>
      <c r="L43" s="61"/>
      <c r="M43" s="273"/>
    </row>
    <row r="44" customFormat="false" ht="15" hidden="false" customHeight="true" outlineLevel="0" collapsed="false">
      <c r="A44" s="288" t="s">
        <v>45</v>
      </c>
      <c r="B44" s="288" t="s">
        <v>22</v>
      </c>
      <c r="C44" s="279" t="n">
        <f aca="false">+'PG&amp;E Corp. '!D35</f>
        <v>47808626</v>
      </c>
      <c r="D44" s="279" t="n">
        <f aca="false">+'PG&amp;E Corp. '!E35</f>
        <v>0</v>
      </c>
      <c r="E44" s="279" t="n">
        <f aca="false">+'PG&amp;E Corp. '!F35</f>
        <v>0</v>
      </c>
      <c r="F44" s="279" t="n">
        <f aca="false">+'PG&amp;E Corp. '!G35</f>
        <v>0</v>
      </c>
      <c r="G44" s="279" t="n">
        <f aca="false">+'PG&amp;E Corp. '!H35</f>
        <v>0</v>
      </c>
      <c r="H44" s="279" t="n">
        <f aca="false">+'PG&amp;E Corp. '!I35</f>
        <v>-22486468</v>
      </c>
      <c r="I44" s="279" t="n">
        <f aca="false">+'PG&amp;E Corp. '!J35</f>
        <v>47808626</v>
      </c>
      <c r="J44" s="279" t="n">
        <f aca="false">+'PG&amp;E Corp. '!K35</f>
        <v>0</v>
      </c>
      <c r="K44" s="61"/>
      <c r="L44" s="61"/>
      <c r="M44" s="273"/>
    </row>
    <row r="45" customFormat="false" ht="15" hidden="false" customHeight="true" outlineLevel="0" collapsed="false">
      <c r="A45" s="288" t="s">
        <v>45</v>
      </c>
      <c r="B45" s="288" t="s">
        <v>22</v>
      </c>
      <c r="C45" s="279" t="n">
        <f aca="false">+'PG&amp;E Corp. '!D36</f>
        <v>0</v>
      </c>
      <c r="D45" s="279" t="n">
        <f aca="false">+'PG&amp;E Corp. '!E36</f>
        <v>-17286296</v>
      </c>
      <c r="E45" s="279" t="n">
        <f aca="false">+'PG&amp;E Corp. '!F36</f>
        <v>158451016</v>
      </c>
      <c r="F45" s="279" t="n">
        <f aca="false">+'PG&amp;E Corp. '!G36</f>
        <v>-166994028</v>
      </c>
      <c r="G45" s="279" t="n">
        <f aca="false">+'PG&amp;E Corp. '!H36</f>
        <v>-8543012</v>
      </c>
      <c r="H45" s="279" t="n">
        <f aca="false">+'PG&amp;E Corp. '!I36</f>
        <v>-25829308</v>
      </c>
      <c r="I45" s="279" t="n">
        <f aca="false">+'PG&amp;E Corp. '!J36</f>
        <v>0</v>
      </c>
      <c r="J45" s="279" t="n">
        <f aca="false">+'PG&amp;E Corp. '!K36</f>
        <v>-25829308</v>
      </c>
      <c r="K45" s="61"/>
      <c r="L45" s="61"/>
      <c r="M45" s="273"/>
    </row>
    <row r="46" customFormat="false" ht="17.25" hidden="false" customHeight="true" outlineLevel="0" collapsed="false">
      <c r="A46" s="289" t="s">
        <v>55</v>
      </c>
      <c r="B46" s="288" t="s">
        <v>22</v>
      </c>
      <c r="C46" s="279" t="n">
        <f aca="false">+'PG&amp;E Corp. '!D44</f>
        <v>0</v>
      </c>
      <c r="D46" s="279" t="n">
        <f aca="false">+'PG&amp;E Corp. '!E44</f>
        <v>-18621059</v>
      </c>
      <c r="E46" s="279" t="n">
        <f aca="false">+'PG&amp;E Corp. '!F44</f>
        <v>0</v>
      </c>
      <c r="F46" s="279" t="n">
        <f aca="false">+'PG&amp;E Corp. '!G44</f>
        <v>3374</v>
      </c>
      <c r="G46" s="279" t="n">
        <f aca="false">+'PG&amp;E Corp. '!H44</f>
        <v>3374</v>
      </c>
      <c r="H46" s="279" t="n">
        <f aca="false">+'PG&amp;E Corp. '!I44</f>
        <v>-18617685</v>
      </c>
      <c r="I46" s="87" t="n">
        <f aca="false">+'PG&amp;E Corp. '!J44</f>
        <v>0</v>
      </c>
      <c r="J46" s="87" t="n">
        <f aca="false">+'PG&amp;E Corp. '!K44</f>
        <v>-18617685</v>
      </c>
      <c r="K46" s="61"/>
      <c r="L46" s="61"/>
      <c r="M46" s="273"/>
    </row>
    <row r="47" customFormat="false" ht="17.25" hidden="false" customHeight="true" outlineLevel="0" collapsed="false">
      <c r="A47" s="299" t="s">
        <v>41</v>
      </c>
      <c r="B47" s="288" t="s">
        <v>22</v>
      </c>
      <c r="C47" s="279" t="n">
        <f aca="false">+'PG&amp;E Corp. '!D26</f>
        <v>0</v>
      </c>
      <c r="D47" s="279" t="n">
        <f aca="false">+'PG&amp;E Corp. '!E26</f>
        <v>0</v>
      </c>
      <c r="E47" s="279" t="n">
        <f aca="false">+'PG&amp;E Corp. '!F26</f>
        <v>1880884</v>
      </c>
      <c r="F47" s="279" t="n">
        <f aca="false">+'PG&amp;E Corp. '!G26</f>
        <v>0</v>
      </c>
      <c r="G47" s="279" t="n">
        <f aca="false">+'PG&amp;E Corp. '!H26</f>
        <v>1880884</v>
      </c>
      <c r="H47" s="279" t="n">
        <f aca="false">+'PG&amp;E Corp. '!I26</f>
        <v>1880884</v>
      </c>
      <c r="I47" s="292" t="n">
        <f aca="false">+'PG&amp;E Corp. '!J26</f>
        <v>1880884</v>
      </c>
      <c r="J47" s="292" t="n">
        <f aca="false">+'PG&amp;E Corp. '!K26</f>
        <v>0</v>
      </c>
      <c r="K47" s="61"/>
      <c r="L47" s="61"/>
      <c r="M47" s="273"/>
    </row>
    <row r="48" customFormat="false" ht="15" hidden="false" customHeight="true" outlineLevel="0" collapsed="false">
      <c r="A48" s="283" t="s">
        <v>163</v>
      </c>
      <c r="B48" s="289"/>
      <c r="C48" s="284"/>
      <c r="D48" s="284"/>
      <c r="E48" s="284"/>
      <c r="F48" s="284"/>
      <c r="G48" s="284"/>
      <c r="H48" s="284"/>
      <c r="I48" s="284" t="n">
        <f aca="false">SUM(I37:I47)</f>
        <v>123272210</v>
      </c>
      <c r="J48" s="284" t="n">
        <f aca="false">SUM(J37:J47)</f>
        <v>-50731269</v>
      </c>
      <c r="K48" s="61"/>
      <c r="L48" s="61"/>
      <c r="M48" s="273"/>
    </row>
    <row r="49" customFormat="false" ht="15" hidden="false" customHeight="true" outlineLevel="0" collapsed="false">
      <c r="A49" s="283"/>
      <c r="B49" s="289"/>
      <c r="C49" s="284"/>
      <c r="D49" s="284"/>
      <c r="E49" s="284"/>
      <c r="F49" s="284"/>
      <c r="G49" s="284"/>
      <c r="H49" s="284"/>
      <c r="I49" s="284"/>
      <c r="J49" s="284"/>
      <c r="K49" s="61"/>
      <c r="L49" s="61"/>
      <c r="M49" s="273"/>
    </row>
    <row r="50" customFormat="false" ht="15" hidden="false" customHeight="true" outlineLevel="0" collapsed="false">
      <c r="A50" s="288"/>
      <c r="B50" s="288"/>
      <c r="C50" s="279"/>
      <c r="D50" s="279"/>
      <c r="E50" s="279"/>
      <c r="F50" s="279"/>
      <c r="G50" s="279"/>
      <c r="H50" s="279"/>
      <c r="I50" s="279"/>
      <c r="J50" s="300"/>
      <c r="K50" s="61"/>
      <c r="L50" s="61"/>
      <c r="M50" s="273"/>
    </row>
    <row r="51" customFormat="false" ht="15" hidden="false" customHeight="true" outlineLevel="0" collapsed="false">
      <c r="A51" s="61" t="s">
        <v>102</v>
      </c>
      <c r="B51" s="288" t="s">
        <v>23</v>
      </c>
      <c r="C51" s="301" t="s">
        <v>164</v>
      </c>
      <c r="D51" s="302"/>
      <c r="E51" s="212" t="n">
        <f aca="false">77653215-27346350-659005</f>
        <v>49647860</v>
      </c>
      <c r="F51" s="213"/>
      <c r="G51" s="62"/>
      <c r="H51" s="62"/>
      <c r="I51" s="61" t="n">
        <f aca="false">+E51</f>
        <v>49647860</v>
      </c>
      <c r="J51" s="302"/>
      <c r="K51" s="61"/>
      <c r="L51" s="61"/>
      <c r="M51" s="273"/>
    </row>
    <row r="52" customFormat="false" ht="15" hidden="false" customHeight="true" outlineLevel="0" collapsed="false">
      <c r="A52" s="61" t="s">
        <v>102</v>
      </c>
      <c r="B52" s="288" t="s">
        <v>23</v>
      </c>
      <c r="C52" s="301" t="s">
        <v>165</v>
      </c>
      <c r="D52" s="302"/>
      <c r="E52" s="212"/>
      <c r="F52" s="213" t="n">
        <f aca="false">-42747380+28936761-599752+21</f>
        <v>-14410350</v>
      </c>
      <c r="G52" s="62"/>
      <c r="H52" s="62"/>
      <c r="I52" s="61"/>
      <c r="J52" s="212" t="n">
        <f aca="false">+F52</f>
        <v>-14410350</v>
      </c>
      <c r="K52" s="61"/>
      <c r="L52" s="61"/>
      <c r="M52" s="273"/>
    </row>
    <row r="53" customFormat="false" ht="15" hidden="false" customHeight="true" outlineLevel="0" collapsed="false">
      <c r="A53" s="61" t="s">
        <v>102</v>
      </c>
      <c r="B53" s="288" t="s">
        <v>23</v>
      </c>
      <c r="C53" s="303" t="s">
        <v>166</v>
      </c>
      <c r="D53" s="302"/>
      <c r="E53" s="212"/>
      <c r="F53" s="213" t="n">
        <f aca="false">-7816951+1884397-137662</f>
        <v>-6070216</v>
      </c>
      <c r="G53" s="62"/>
      <c r="H53" s="62"/>
      <c r="I53" s="61"/>
      <c r="J53" s="212" t="n">
        <f aca="false">+F53</f>
        <v>-6070216</v>
      </c>
      <c r="K53" s="61"/>
      <c r="L53" s="61"/>
      <c r="M53" s="273"/>
    </row>
    <row r="54" customFormat="false" ht="15" hidden="false" customHeight="true" outlineLevel="0" collapsed="false">
      <c r="A54" s="62" t="s">
        <v>115</v>
      </c>
      <c r="B54" s="288" t="s">
        <v>23</v>
      </c>
      <c r="C54" s="304" t="s">
        <v>167</v>
      </c>
      <c r="D54" s="61"/>
      <c r="E54" s="213"/>
      <c r="F54" s="213" t="n">
        <f aca="false">-1967079+35761</f>
        <v>-1931318</v>
      </c>
      <c r="G54" s="62"/>
      <c r="H54" s="62"/>
      <c r="I54" s="61"/>
      <c r="J54" s="61" t="n">
        <f aca="false">+F54</f>
        <v>-1931318</v>
      </c>
      <c r="K54" s="61"/>
      <c r="L54" s="61"/>
      <c r="M54" s="273"/>
    </row>
    <row r="55" customFormat="false" ht="15" hidden="false" customHeight="true" outlineLevel="0" collapsed="false">
      <c r="A55" s="62" t="s">
        <v>115</v>
      </c>
      <c r="B55" s="288" t="s">
        <v>23</v>
      </c>
      <c r="C55" s="305" t="s">
        <v>168</v>
      </c>
      <c r="D55" s="61"/>
      <c r="E55" s="213"/>
      <c r="F55" s="213" t="n">
        <f aca="false">-874535+19401</f>
        <v>-855134</v>
      </c>
      <c r="G55" s="62"/>
      <c r="H55" s="62"/>
      <c r="I55" s="61"/>
      <c r="J55" s="61" t="n">
        <f aca="false">+F55</f>
        <v>-855134</v>
      </c>
      <c r="K55" s="61"/>
      <c r="L55" s="61"/>
      <c r="M55" s="273"/>
    </row>
    <row r="56" customFormat="false" ht="15" hidden="false" customHeight="true" outlineLevel="0" collapsed="false">
      <c r="A56" s="62" t="s">
        <v>115</v>
      </c>
      <c r="B56" s="288" t="s">
        <v>23</v>
      </c>
      <c r="C56" s="305" t="s">
        <v>169</v>
      </c>
      <c r="D56" s="61"/>
      <c r="E56" s="213" t="n">
        <f aca="false">27467988-14941737</f>
        <v>12526251</v>
      </c>
      <c r="F56" s="213"/>
      <c r="G56" s="62"/>
      <c r="H56" s="62"/>
      <c r="I56" s="61" t="n">
        <f aca="false">+E56</f>
        <v>12526251</v>
      </c>
      <c r="J56" s="61"/>
      <c r="K56" s="61"/>
      <c r="L56" s="61"/>
      <c r="M56" s="273"/>
    </row>
    <row r="57" customFormat="false" ht="15" hidden="false" customHeight="true" outlineLevel="0" collapsed="false">
      <c r="A57" s="62" t="s">
        <v>115</v>
      </c>
      <c r="B57" s="288" t="s">
        <v>23</v>
      </c>
      <c r="C57" s="305" t="s">
        <v>170</v>
      </c>
      <c r="D57" s="61"/>
      <c r="E57" s="213"/>
      <c r="F57" s="213" t="n">
        <f aca="false">-32647600</f>
        <v>-32647600</v>
      </c>
      <c r="G57" s="62"/>
      <c r="H57" s="62"/>
      <c r="I57" s="61"/>
      <c r="J57" s="61" t="n">
        <f aca="false">F57</f>
        <v>-32647600</v>
      </c>
      <c r="K57" s="61"/>
      <c r="L57" s="61"/>
      <c r="M57" s="273"/>
    </row>
    <row r="58" customFormat="false" ht="15" hidden="false" customHeight="true" outlineLevel="0" collapsed="false">
      <c r="A58" s="62" t="s">
        <v>115</v>
      </c>
      <c r="B58" s="288" t="s">
        <v>23</v>
      </c>
      <c r="C58" s="305" t="s">
        <v>171</v>
      </c>
      <c r="D58" s="61"/>
      <c r="E58" s="213"/>
      <c r="F58" s="213" t="n">
        <f aca="false">-26739+1573</f>
        <v>-25166</v>
      </c>
      <c r="G58" s="62"/>
      <c r="H58" s="62"/>
      <c r="I58" s="61"/>
      <c r="J58" s="61" t="n">
        <f aca="false">+F58</f>
        <v>-25166</v>
      </c>
      <c r="K58" s="61"/>
      <c r="L58" s="61"/>
      <c r="M58" s="273"/>
    </row>
    <row r="59" customFormat="false" ht="15" hidden="false" customHeight="true" outlineLevel="0" collapsed="false">
      <c r="A59" s="62" t="s">
        <v>115</v>
      </c>
      <c r="B59" s="288" t="s">
        <v>23</v>
      </c>
      <c r="C59" s="305" t="s">
        <v>172</v>
      </c>
      <c r="D59" s="61"/>
      <c r="E59" s="213"/>
      <c r="F59" s="213" t="n">
        <f aca="false">-29231764+13902201</f>
        <v>-15329563</v>
      </c>
      <c r="G59" s="62"/>
      <c r="H59" s="62"/>
      <c r="I59" s="61"/>
      <c r="J59" s="61" t="n">
        <f aca="false">+F59</f>
        <v>-15329563</v>
      </c>
      <c r="K59" s="61"/>
      <c r="L59" s="61"/>
      <c r="M59" s="273"/>
    </row>
    <row r="60" customFormat="false" ht="15" hidden="false" customHeight="true" outlineLevel="0" collapsed="false">
      <c r="A60" s="62" t="s">
        <v>115</v>
      </c>
      <c r="B60" s="288" t="s">
        <v>23</v>
      </c>
      <c r="C60" s="306" t="s">
        <v>122</v>
      </c>
      <c r="D60" s="61" t="n">
        <v>-48000000</v>
      </c>
      <c r="E60" s="213"/>
      <c r="F60" s="212"/>
      <c r="G60" s="62"/>
      <c r="H60" s="62"/>
      <c r="I60" s="61"/>
      <c r="J60" s="61" t="n">
        <f aca="false">+D60</f>
        <v>-48000000</v>
      </c>
      <c r="K60" s="61"/>
      <c r="L60" s="61"/>
      <c r="M60" s="273"/>
    </row>
    <row r="61" customFormat="false" ht="15" hidden="false" customHeight="true" outlineLevel="0" collapsed="false">
      <c r="A61" s="307" t="s">
        <v>162</v>
      </c>
      <c r="B61" s="288" t="s">
        <v>23</v>
      </c>
      <c r="C61" s="308" t="n">
        <f aca="false">+'Edison Int''l '!D23</f>
        <v>0</v>
      </c>
      <c r="D61" s="308" t="n">
        <f aca="false">+'Edison Int''l '!E23</f>
        <v>-18942697</v>
      </c>
      <c r="E61" s="308" t="n">
        <f aca="false">+'Edison Int''l '!F23</f>
        <v>81187282</v>
      </c>
      <c r="F61" s="308" t="n">
        <f aca="false">+'Edison Int''l '!G23</f>
        <v>-73355760</v>
      </c>
      <c r="G61" s="308" t="n">
        <f aca="false">+'Edison Int''l '!H23</f>
        <v>7831522</v>
      </c>
      <c r="H61" s="308" t="n">
        <f aca="false">+'Edison Int''l '!I23</f>
        <v>-11111175</v>
      </c>
      <c r="I61" s="308" t="n">
        <f aca="false">+'Edison Int''l '!J23</f>
        <v>0</v>
      </c>
      <c r="J61" s="308" t="n">
        <f aca="false">+'Edison Int''l '!K23</f>
        <v>-11111175</v>
      </c>
      <c r="K61" s="61"/>
      <c r="L61" s="61"/>
      <c r="M61" s="273"/>
    </row>
    <row r="62" customFormat="false" ht="15" hidden="false" customHeight="true" outlineLevel="0" collapsed="false">
      <c r="A62" s="288" t="s">
        <v>19</v>
      </c>
      <c r="B62" s="288" t="s">
        <v>23</v>
      </c>
      <c r="C62" s="279" t="n">
        <f aca="false">+'PG&amp;E Corp. '!D9</f>
        <v>0</v>
      </c>
      <c r="D62" s="279" t="n">
        <f aca="false">+'PG&amp;E Corp. '!E9</f>
        <v>-92321422</v>
      </c>
      <c r="E62" s="279" t="n">
        <f aca="false">+'PG&amp;E Corp. '!F9</f>
        <v>1841280</v>
      </c>
      <c r="F62" s="279" t="n">
        <f aca="false">+'PG&amp;E Corp. '!G9</f>
        <v>0</v>
      </c>
      <c r="G62" s="279" t="n">
        <f aca="false">+'PG&amp;E Corp. '!H9</f>
        <v>1841280</v>
      </c>
      <c r="H62" s="279" t="n">
        <f aca="false">+'PG&amp;E Corp. '!I9</f>
        <v>-90480142</v>
      </c>
      <c r="I62" s="279" t="n">
        <f aca="false">+'PG&amp;E Corp. '!J9</f>
        <v>0</v>
      </c>
      <c r="J62" s="279" t="n">
        <f aca="false">+'PG&amp;E Corp. '!K9</f>
        <v>-90480142</v>
      </c>
      <c r="K62" s="61"/>
      <c r="L62" s="61"/>
      <c r="M62" s="273"/>
    </row>
    <row r="63" customFormat="false" ht="15" hidden="false" customHeight="true" outlineLevel="0" collapsed="false">
      <c r="A63" s="289" t="s">
        <v>34</v>
      </c>
      <c r="B63" s="289" t="s">
        <v>23</v>
      </c>
      <c r="C63" s="284" t="n">
        <f aca="false">+'PG&amp;E Corp. '!D22</f>
        <v>0</v>
      </c>
      <c r="D63" s="284" t="n">
        <f aca="false">+'PG&amp;E Corp. '!E22</f>
        <v>237057932</v>
      </c>
      <c r="E63" s="284" t="n">
        <f aca="false">+'PG&amp;E Corp. '!F22</f>
        <v>71874686</v>
      </c>
      <c r="F63" s="284" t="n">
        <f aca="false">+'PG&amp;E Corp. '!G22</f>
        <v>-93382714</v>
      </c>
      <c r="G63" s="284" t="n">
        <f aca="false">+'PG&amp;E Corp. '!H22</f>
        <v>-21508028</v>
      </c>
      <c r="H63" s="284" t="n">
        <f aca="false">+'PG&amp;E Corp. '!I22</f>
        <v>215549904</v>
      </c>
      <c r="I63" s="284" t="n">
        <f aca="false">+'PG&amp;E Corp. '!J22</f>
        <v>215549904</v>
      </c>
      <c r="J63" s="284" t="n">
        <f aca="false">+'PG&amp;E Corp. '!K22</f>
        <v>0</v>
      </c>
      <c r="K63" s="61"/>
      <c r="L63" s="61"/>
      <c r="M63" s="273"/>
    </row>
    <row r="64" customFormat="false" ht="15" hidden="false" customHeight="true" outlineLevel="0" collapsed="false">
      <c r="A64" s="309" t="s">
        <v>64</v>
      </c>
      <c r="B64" s="310" t="s">
        <v>23</v>
      </c>
      <c r="C64" s="311" t="n">
        <f aca="false">+'Edison Int''l '!D7</f>
        <v>0</v>
      </c>
      <c r="D64" s="311" t="n">
        <f aca="false">+'Edison Int''l '!E7</f>
        <v>-51642494</v>
      </c>
      <c r="E64" s="311" t="n">
        <f aca="false">+'Edison Int''l '!F7</f>
        <v>8112000</v>
      </c>
      <c r="F64" s="311" t="n">
        <f aca="false">+'Edison Int''l '!G7</f>
        <v>0</v>
      </c>
      <c r="G64" s="311" t="n">
        <f aca="false">+'Edison Int''l '!H7</f>
        <v>8112000</v>
      </c>
      <c r="H64" s="311" t="n">
        <f aca="false">+'Edison Int''l '!I7</f>
        <v>-43530494</v>
      </c>
      <c r="I64" s="312" t="n">
        <f aca="false">+'Edison Int''l '!J7</f>
        <v>0</v>
      </c>
      <c r="J64" s="312" t="n">
        <f aca="false">+'Edison Int''l '!K7</f>
        <v>-43530494</v>
      </c>
      <c r="K64" s="277"/>
      <c r="L64" s="277"/>
      <c r="M64" s="278"/>
    </row>
    <row r="65" customFormat="false" ht="15" hidden="false" customHeight="true" outlineLevel="0" collapsed="false">
      <c r="A65" s="283" t="s">
        <v>173</v>
      </c>
      <c r="B65" s="307"/>
      <c r="C65" s="308"/>
      <c r="D65" s="308"/>
      <c r="E65" s="308"/>
      <c r="F65" s="308"/>
      <c r="G65" s="308"/>
      <c r="H65" s="308"/>
      <c r="I65" s="297" t="n">
        <f aca="false">SUM(I51:I64)</f>
        <v>277724015</v>
      </c>
      <c r="J65" s="297" t="n">
        <f aca="false">SUM(J51:J64)</f>
        <v>-264391158</v>
      </c>
      <c r="K65" s="61"/>
      <c r="L65" s="61"/>
      <c r="M65" s="273"/>
    </row>
    <row r="66" customFormat="false" ht="15" hidden="false" customHeight="true" outlineLevel="0" collapsed="false">
      <c r="A66" s="283"/>
      <c r="B66" s="307"/>
      <c r="C66" s="308"/>
      <c r="D66" s="308"/>
      <c r="E66" s="308"/>
      <c r="F66" s="308"/>
      <c r="G66" s="308"/>
      <c r="H66" s="308"/>
      <c r="I66" s="297"/>
      <c r="J66" s="297"/>
      <c r="K66" s="61"/>
      <c r="L66" s="61"/>
      <c r="M66" s="273"/>
    </row>
    <row r="67" customFormat="false" ht="15" hidden="false" customHeight="true" outlineLevel="0" collapsed="false">
      <c r="A67" s="307"/>
      <c r="B67" s="307"/>
      <c r="C67" s="308"/>
      <c r="D67" s="308"/>
      <c r="E67" s="308"/>
      <c r="F67" s="308"/>
      <c r="G67" s="308"/>
      <c r="H67" s="308"/>
      <c r="I67" s="308"/>
      <c r="J67" s="313"/>
      <c r="K67" s="61"/>
      <c r="L67" s="61"/>
      <c r="M67" s="273"/>
    </row>
    <row r="68" customFormat="false" ht="15" hidden="false" customHeight="true" outlineLevel="0" collapsed="false">
      <c r="A68" s="314" t="s">
        <v>19</v>
      </c>
      <c r="B68" s="314" t="s">
        <v>29</v>
      </c>
      <c r="C68" s="315" t="n">
        <f aca="false">+'PG&amp;E Corp. '!D12</f>
        <v>0</v>
      </c>
      <c r="D68" s="315" t="n">
        <f aca="false">+'PG&amp;E Corp. '!E12</f>
        <v>0</v>
      </c>
      <c r="E68" s="315" t="n">
        <f aca="false">+'PG&amp;E Corp. '!F12</f>
        <v>447801.92</v>
      </c>
      <c r="F68" s="315" t="n">
        <f aca="false">+'PG&amp;E Corp. '!G12</f>
        <v>0</v>
      </c>
      <c r="G68" s="315" t="n">
        <f aca="false">+'PG&amp;E Corp. '!H12</f>
        <v>447801.92</v>
      </c>
      <c r="H68" s="315" t="n">
        <f aca="false">+'PG&amp;E Corp. '!I12</f>
        <v>0</v>
      </c>
      <c r="I68" s="315" t="n">
        <f aca="false">+'PG&amp;E Corp. '!J12</f>
        <v>447801.92</v>
      </c>
      <c r="J68" s="315" t="n">
        <f aca="false">+'PG&amp;E Corp. '!K12</f>
        <v>0</v>
      </c>
      <c r="K68" s="277"/>
      <c r="L68" s="277"/>
      <c r="M68" s="278"/>
    </row>
    <row r="69" customFormat="false" ht="15" hidden="false" customHeight="true" outlineLevel="0" collapsed="false">
      <c r="A69" s="314" t="s">
        <v>64</v>
      </c>
      <c r="B69" s="314" t="s">
        <v>29</v>
      </c>
      <c r="C69" s="315" t="n">
        <f aca="false">+'Edison Int''l '!D11</f>
        <v>0</v>
      </c>
      <c r="D69" s="315" t="n">
        <f aca="false">+'Edison Int''l '!E11</f>
        <v>0</v>
      </c>
      <c r="E69" s="315" t="n">
        <f aca="false">+'Edison Int''l '!F11</f>
        <v>8303275.09</v>
      </c>
      <c r="F69" s="315" t="n">
        <f aca="false">+'Edison Int''l '!G11</f>
        <v>0</v>
      </c>
      <c r="G69" s="315" t="n">
        <f aca="false">+'Edison Int''l '!H11</f>
        <v>8303275.09</v>
      </c>
      <c r="H69" s="315" t="n">
        <f aca="false">+'Edison Int''l '!I11</f>
        <v>0</v>
      </c>
      <c r="I69" s="316" t="n">
        <f aca="false">+'Edison Int''l '!J11</f>
        <v>8303275.09</v>
      </c>
      <c r="J69" s="316" t="n">
        <f aca="false">+'Edison Int''l '!K11</f>
        <v>0</v>
      </c>
      <c r="K69" s="277"/>
      <c r="L69" s="277"/>
      <c r="M69" s="278"/>
    </row>
    <row r="70" customFormat="false" ht="15" hidden="false" customHeight="true" outlineLevel="0" collapsed="false">
      <c r="A70" s="283" t="s">
        <v>174</v>
      </c>
      <c r="B70" s="317"/>
      <c r="C70" s="294"/>
      <c r="D70" s="294"/>
      <c r="E70" s="294"/>
      <c r="F70" s="294"/>
      <c r="G70" s="294"/>
      <c r="H70" s="308"/>
      <c r="I70" s="318" t="n">
        <f aca="false">+SUM(I68:I69)</f>
        <v>8751077.01</v>
      </c>
      <c r="J70" s="318" t="n">
        <f aca="false">+SUM(J68:J69)</f>
        <v>0</v>
      </c>
      <c r="K70" s="61"/>
      <c r="L70" s="61"/>
      <c r="M70" s="273"/>
    </row>
    <row r="71" customFormat="false" ht="15" hidden="false" customHeight="true" outlineLevel="0" collapsed="false">
      <c r="A71" s="283"/>
      <c r="B71" s="317"/>
      <c r="C71" s="294"/>
      <c r="D71" s="294"/>
      <c r="E71" s="294"/>
      <c r="F71" s="294"/>
      <c r="G71" s="294"/>
      <c r="H71" s="308"/>
      <c r="I71" s="318"/>
      <c r="J71" s="318"/>
      <c r="K71" s="61"/>
      <c r="L71" s="61"/>
      <c r="M71" s="273"/>
    </row>
    <row r="72" customFormat="false" ht="15" hidden="false" customHeight="true" outlineLevel="0" collapsed="false">
      <c r="A72" s="317"/>
      <c r="B72" s="317"/>
      <c r="C72" s="294"/>
      <c r="D72" s="294"/>
      <c r="E72" s="294"/>
      <c r="F72" s="294"/>
      <c r="G72" s="294"/>
      <c r="H72" s="308"/>
      <c r="I72" s="294"/>
      <c r="J72" s="319"/>
      <c r="K72" s="61"/>
      <c r="L72" s="61"/>
      <c r="M72" s="273"/>
    </row>
    <row r="73" customFormat="false" ht="15" hidden="false" customHeight="true" outlineLevel="0" collapsed="false">
      <c r="A73" s="288" t="s">
        <v>45</v>
      </c>
      <c r="B73" s="288" t="s">
        <v>46</v>
      </c>
      <c r="C73" s="279" t="n">
        <f aca="false">+'PG&amp;E Corp. '!D37</f>
        <v>0</v>
      </c>
      <c r="D73" s="279" t="n">
        <f aca="false">+'PG&amp;E Corp. '!E37</f>
        <v>0</v>
      </c>
      <c r="E73" s="279" t="n">
        <f aca="false">+'PG&amp;E Corp. '!F37</f>
        <v>1516382</v>
      </c>
      <c r="F73" s="279" t="n">
        <f aca="false">+'PG&amp;E Corp. '!G37</f>
        <v>-3131575</v>
      </c>
      <c r="G73" s="279" t="n">
        <f aca="false">+'PG&amp;E Corp. '!H37</f>
        <v>-1615193</v>
      </c>
      <c r="H73" s="279" t="n">
        <f aca="false">+'PG&amp;E Corp. '!I37</f>
        <v>-1615193</v>
      </c>
      <c r="I73" s="292" t="n">
        <f aca="false">+'PG&amp;E Corp. '!J37</f>
        <v>0</v>
      </c>
      <c r="J73" s="292" t="n">
        <f aca="false">+'PG&amp;E Corp. '!K37</f>
        <v>-1615193</v>
      </c>
      <c r="K73" s="61"/>
      <c r="L73" s="61"/>
      <c r="M73" s="273"/>
    </row>
    <row r="74" customFormat="false" ht="15" hidden="false" customHeight="true" outlineLevel="0" collapsed="false">
      <c r="A74" s="283" t="s">
        <v>175</v>
      </c>
      <c r="B74" s="288"/>
      <c r="C74" s="279"/>
      <c r="D74" s="279"/>
      <c r="E74" s="279"/>
      <c r="F74" s="279"/>
      <c r="G74" s="279"/>
      <c r="H74" s="279"/>
      <c r="I74" s="284" t="n">
        <f aca="false">SUM(I73)</f>
        <v>0</v>
      </c>
      <c r="J74" s="284" t="n">
        <f aca="false">SUM(J73)</f>
        <v>-1615193</v>
      </c>
      <c r="K74" s="61"/>
      <c r="L74" s="61"/>
      <c r="M74" s="273"/>
    </row>
    <row r="75" customFormat="false" ht="15" hidden="false" customHeight="true" outlineLevel="0" collapsed="false">
      <c r="A75" s="283"/>
      <c r="B75" s="288"/>
      <c r="C75" s="279"/>
      <c r="D75" s="279"/>
      <c r="E75" s="279"/>
      <c r="F75" s="279"/>
      <c r="G75" s="279"/>
      <c r="H75" s="279"/>
      <c r="I75" s="284"/>
      <c r="J75" s="284"/>
      <c r="K75" s="61"/>
      <c r="L75" s="61"/>
      <c r="M75" s="273"/>
    </row>
    <row r="76" customFormat="false" ht="15" hidden="false" customHeight="true" outlineLevel="0" collapsed="false">
      <c r="A76" s="288"/>
      <c r="B76" s="288"/>
      <c r="C76" s="279"/>
      <c r="D76" s="279"/>
      <c r="E76" s="279"/>
      <c r="F76" s="279"/>
      <c r="G76" s="279"/>
      <c r="H76" s="279"/>
      <c r="I76" s="279"/>
      <c r="J76" s="61"/>
      <c r="K76" s="61"/>
      <c r="L76" s="61"/>
      <c r="M76" s="273"/>
    </row>
    <row r="77" customFormat="false" ht="15" hidden="false" customHeight="true" outlineLevel="0" collapsed="false">
      <c r="A77" s="61" t="s">
        <v>102</v>
      </c>
      <c r="B77" s="288" t="s">
        <v>176</v>
      </c>
      <c r="C77" s="303" t="s">
        <v>104</v>
      </c>
      <c r="D77" s="302"/>
      <c r="E77" s="213" t="n">
        <v>7700000</v>
      </c>
      <c r="F77" s="212"/>
      <c r="G77" s="62"/>
      <c r="H77" s="62"/>
      <c r="I77" s="61" t="n">
        <f aca="false">+E77</f>
        <v>7700000</v>
      </c>
      <c r="J77" s="302"/>
      <c r="K77" s="62"/>
      <c r="L77" s="62"/>
    </row>
    <row r="78" customFormat="false" ht="15" hidden="false" customHeight="true" outlineLevel="0" collapsed="false">
      <c r="A78" s="61" t="s">
        <v>102</v>
      </c>
      <c r="B78" s="288" t="s">
        <v>176</v>
      </c>
      <c r="C78" s="303" t="s">
        <v>105</v>
      </c>
      <c r="D78" s="302"/>
      <c r="E78" s="213" t="n">
        <v>45000000</v>
      </c>
      <c r="F78" s="212"/>
      <c r="G78" s="62"/>
      <c r="H78" s="62"/>
      <c r="I78" s="61" t="n">
        <f aca="false">+E78</f>
        <v>45000000</v>
      </c>
      <c r="J78" s="302"/>
      <c r="K78" s="62"/>
      <c r="L78" s="62"/>
    </row>
    <row r="79" customFormat="false" ht="15" hidden="false" customHeight="true" outlineLevel="0" collapsed="false">
      <c r="A79" s="61" t="s">
        <v>102</v>
      </c>
      <c r="B79" s="288" t="s">
        <v>176</v>
      </c>
      <c r="C79" s="303" t="s">
        <v>106</v>
      </c>
      <c r="D79" s="302"/>
      <c r="E79" s="213" t="n">
        <v>500000</v>
      </c>
      <c r="F79" s="212"/>
      <c r="G79" s="62"/>
      <c r="H79" s="62"/>
      <c r="I79" s="61" t="n">
        <f aca="false">+E79</f>
        <v>500000</v>
      </c>
      <c r="J79" s="302"/>
      <c r="K79" s="62"/>
      <c r="L79" s="62"/>
    </row>
    <row r="80" customFormat="false" ht="15" hidden="false" customHeight="true" outlineLevel="0" collapsed="false">
      <c r="A80" s="62" t="s">
        <v>115</v>
      </c>
      <c r="B80" s="288" t="s">
        <v>176</v>
      </c>
      <c r="C80" s="320" t="s">
        <v>105</v>
      </c>
      <c r="D80" s="321"/>
      <c r="E80" s="213" t="n">
        <v>2800000</v>
      </c>
      <c r="F80" s="213"/>
      <c r="G80" s="62"/>
      <c r="H80" s="62"/>
      <c r="I80" s="61" t="n">
        <f aca="false">+E80</f>
        <v>2800000</v>
      </c>
      <c r="J80" s="61"/>
      <c r="K80" s="62"/>
      <c r="L80" s="62"/>
    </row>
    <row r="81" customFormat="false" ht="15" hidden="false" customHeight="true" outlineLevel="0" collapsed="false">
      <c r="A81" s="275" t="s">
        <v>64</v>
      </c>
      <c r="B81" s="286" t="s">
        <v>176</v>
      </c>
      <c r="C81" s="276" t="n">
        <f aca="false">+'Edison Int''l '!D8</f>
        <v>0</v>
      </c>
      <c r="D81" s="276" t="n">
        <f aca="false">+'Edison Int''l '!E8</f>
        <v>0</v>
      </c>
      <c r="E81" s="276" t="n">
        <f aca="false">+'Edison Int''l '!F8</f>
        <v>58000000</v>
      </c>
      <c r="F81" s="276" t="n">
        <f aca="false">+'Edison Int''l '!G8</f>
        <v>0</v>
      </c>
      <c r="G81" s="276" t="n">
        <f aca="false">+'Edison Int''l '!H8</f>
        <v>58000000</v>
      </c>
      <c r="H81" s="276" t="n">
        <f aca="false">+'Edison Int''l '!I8</f>
        <v>0</v>
      </c>
      <c r="I81" s="322" t="n">
        <f aca="false">+'Edison Int''l '!J8</f>
        <v>58000000</v>
      </c>
      <c r="J81" s="322" t="n">
        <f aca="false">+'Edison Int''l '!K8</f>
        <v>0</v>
      </c>
      <c r="K81" s="280"/>
      <c r="L81" s="280"/>
    </row>
    <row r="82" customFormat="false" ht="15" hidden="false" customHeight="true" outlineLevel="0" collapsed="false">
      <c r="A82" s="283" t="s">
        <v>177</v>
      </c>
      <c r="B82" s="62"/>
      <c r="C82" s="62"/>
      <c r="D82" s="62"/>
      <c r="E82" s="323"/>
      <c r="F82" s="323"/>
      <c r="G82" s="323"/>
      <c r="H82" s="323"/>
      <c r="I82" s="324" t="n">
        <f aca="false">SUM(I77:I81)</f>
        <v>114000000</v>
      </c>
      <c r="J82" s="324" t="n">
        <f aca="false">SUM(J77:J81)</f>
        <v>0</v>
      </c>
      <c r="K82" s="62"/>
      <c r="L82" s="62"/>
    </row>
    <row r="83" customFormat="false" ht="15" hidden="false" customHeight="true" outlineLevel="0" collapsed="false">
      <c r="A83" s="283"/>
      <c r="B83" s="62"/>
      <c r="C83" s="62"/>
      <c r="D83" s="62"/>
      <c r="E83" s="323"/>
      <c r="F83" s="323"/>
      <c r="G83" s="323"/>
      <c r="H83" s="323"/>
      <c r="I83" s="325"/>
      <c r="J83" s="325"/>
      <c r="K83" s="62"/>
      <c r="L83" s="62"/>
    </row>
    <row r="84" customFormat="false" ht="15" hidden="false" customHeight="true" outlineLevel="0" collapsed="false">
      <c r="A84" s="283" t="s">
        <v>178</v>
      </c>
      <c r="B84" s="62"/>
      <c r="C84" s="62"/>
      <c r="D84" s="62"/>
      <c r="E84" s="61"/>
      <c r="F84" s="61"/>
      <c r="G84" s="61"/>
      <c r="H84" s="62"/>
      <c r="I84" s="325" t="e">
        <f aca="false">+I82+I74+I70+I65+I48+I34+I29+I24+I19+I10</f>
        <v>#REF!</v>
      </c>
      <c r="J84" s="325" t="e">
        <f aca="false">+J82+J74+J70+J65+J48+J34+J29+J24+J19+J10</f>
        <v>#REF!</v>
      </c>
      <c r="K84" s="62"/>
    </row>
    <row r="85" customFormat="false" ht="15" hidden="false" customHeight="true" outlineLevel="0" collapsed="false">
      <c r="A85" s="62"/>
      <c r="B85" s="62"/>
      <c r="C85" s="62"/>
      <c r="D85" s="62"/>
      <c r="E85" s="62"/>
      <c r="F85" s="62"/>
      <c r="G85" s="62"/>
      <c r="H85" s="62"/>
      <c r="I85" s="62"/>
      <c r="J85" s="326"/>
      <c r="K85" s="62"/>
      <c r="L85" s="62"/>
    </row>
    <row r="86" customFormat="false" ht="15" hidden="false" customHeight="true" outlineLevel="0" collapsed="false">
      <c r="A86" s="283" t="s">
        <v>179</v>
      </c>
      <c r="B86" s="62"/>
      <c r="C86" s="62"/>
      <c r="D86" s="62"/>
      <c r="E86" s="62"/>
      <c r="F86" s="62"/>
      <c r="G86" s="62"/>
      <c r="H86" s="62"/>
      <c r="I86" s="274"/>
      <c r="J86" s="325" t="e">
        <f aca="false">+J28+J41+J64+J62+I84</f>
        <v>#REF!</v>
      </c>
      <c r="K86" s="62"/>
      <c r="L86" s="62"/>
    </row>
    <row r="87" customFormat="false" ht="15" hidden="false" customHeight="true" outlineLevel="0" collapsed="false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</row>
    <row r="88" customFormat="false" ht="15" hidden="false" customHeight="true" outlineLevel="0" collapsed="false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</row>
    <row r="89" customFormat="false" ht="15" hidden="false" customHeight="true" outlineLevel="0" collapsed="false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</row>
    <row r="90" customFormat="false" ht="15" hidden="false" customHeight="false" outlineLevel="0" collapsed="false">
      <c r="A90" s="62"/>
      <c r="B90" s="62"/>
      <c r="C90" s="62"/>
      <c r="D90" s="62"/>
      <c r="E90" s="62"/>
      <c r="F90" s="62"/>
      <c r="G90" s="62" t="s">
        <v>180</v>
      </c>
      <c r="H90" s="62"/>
      <c r="I90" s="61" t="n">
        <f aca="false">+'PG&amp;E Corp. '!J49+'Edison Int''l '!J29+'Px - ISO '!J29+'Px - ISO '!J14</f>
        <v>1682035884.43</v>
      </c>
      <c r="J90" s="61" t="n">
        <f aca="false">+'PG&amp;E Corp. '!K49+'Edison Int''l '!K29+'Px - ISO '!K29+'Px - ISO '!K14</f>
        <v>-385435027</v>
      </c>
      <c r="K90" s="62"/>
      <c r="L90" s="62"/>
    </row>
    <row r="91" customFormat="false" ht="15" hidden="false" customHeight="false" outlineLevel="0" collapsed="false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</row>
    <row r="92" customFormat="false" ht="15" hidden="false" customHeight="false" outlineLevel="0" collapsed="false">
      <c r="A92" s="62"/>
      <c r="B92" s="62"/>
      <c r="C92" s="62"/>
      <c r="D92" s="62"/>
      <c r="E92" s="62"/>
      <c r="F92" s="62"/>
      <c r="G92" s="62" t="s">
        <v>180</v>
      </c>
      <c r="H92" s="62"/>
      <c r="I92" s="61" t="n">
        <f aca="false">+'PG&amp;E Corp. '!J49+'Edison Int''l '!J29+'Px - ISO '!J14+'Px - ISO '!J29</f>
        <v>1682035884.43</v>
      </c>
      <c r="J92" s="61" t="n">
        <f aca="false">+'PG&amp;E Corp. '!K49+'Edison Int''l '!K29+'Px - ISO '!K14+'Px - ISO '!K29</f>
        <v>-385435027</v>
      </c>
      <c r="K92" s="62"/>
      <c r="L92" s="62"/>
    </row>
    <row r="93" customFormat="false" ht="15" hidden="false" customHeight="false" outlineLevel="0" collapsed="false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</row>
    <row r="94" customFormat="false" ht="15" hidden="false" customHeight="false" outlineLevel="0" collapsed="false">
      <c r="A94" s="62"/>
      <c r="B94" s="62"/>
      <c r="C94" s="62"/>
      <c r="D94" s="62"/>
      <c r="E94" s="62"/>
      <c r="F94" s="62"/>
      <c r="G94" s="62"/>
      <c r="H94" s="62"/>
      <c r="I94" s="274"/>
      <c r="J94" s="62"/>
      <c r="K94" s="62"/>
      <c r="L94" s="62"/>
    </row>
    <row r="95" customFormat="false" ht="15" hidden="false" customHeight="false" outlineLevel="0" collapsed="false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</row>
    <row r="96" customFormat="false" ht="15" hidden="false" customHeight="false" outlineLevel="0" collapsed="false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</row>
    <row r="97" customFormat="false" ht="15" hidden="false" customHeight="false" outlineLevel="0" collapsed="false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</row>
    <row r="98" customFormat="false" ht="12.75" hidden="false" customHeight="false" outlineLevel="0" collapsed="false">
      <c r="A98" s="274"/>
      <c r="B98" s="274"/>
      <c r="C98" s="274"/>
      <c r="D98" s="274"/>
      <c r="E98" s="274"/>
      <c r="F98" s="274"/>
      <c r="G98" s="274"/>
      <c r="H98" s="274"/>
      <c r="I98" s="274"/>
      <c r="J98" s="274"/>
      <c r="K98" s="274"/>
    </row>
    <row r="99" customFormat="false" ht="12.75" hidden="false" customHeight="false" outlineLevel="0" collapsed="false">
      <c r="A99" s="274"/>
      <c r="B99" s="274"/>
      <c r="C99" s="274"/>
      <c r="D99" s="274"/>
      <c r="E99" s="274"/>
      <c r="F99" s="274"/>
      <c r="G99" s="274"/>
      <c r="H99" s="274"/>
      <c r="I99" s="274"/>
      <c r="J99" s="274"/>
      <c r="K99" s="274"/>
    </row>
    <row r="100" customFormat="false" ht="12.75" hidden="false" customHeight="false" outlineLevel="0" collapsed="false">
      <c r="A100" s="274"/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customFormat="false" ht="12.75" hidden="false" customHeight="false" outlineLevel="0" collapsed="false">
      <c r="A101" s="274"/>
      <c r="B101" s="274"/>
      <c r="C101" s="274"/>
      <c r="D101" s="274"/>
      <c r="E101" s="274"/>
      <c r="F101" s="274"/>
      <c r="G101" s="274"/>
      <c r="H101" s="274"/>
      <c r="I101" s="274"/>
      <c r="J101" s="274"/>
      <c r="K101" s="274"/>
    </row>
    <row r="102" customFormat="false" ht="12.75" hidden="false" customHeight="false" outlineLevel="0" collapsed="false">
      <c r="A102" s="274"/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</row>
    <row r="103" customFormat="false" ht="12.75" hidden="false" customHeight="false" outlineLevel="0" collapsed="false">
      <c r="A103" s="274"/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</row>
    <row r="104" customFormat="false" ht="12.75" hidden="false" customHeight="false" outlineLevel="0" collapsed="false">
      <c r="A104" s="274"/>
      <c r="B104" s="274"/>
      <c r="C104" s="274"/>
      <c r="D104" s="274"/>
      <c r="E104" s="274"/>
      <c r="F104" s="274"/>
      <c r="G104" s="274"/>
      <c r="H104" s="274"/>
      <c r="I104" s="274"/>
      <c r="J104" s="274"/>
      <c r="K104" s="274"/>
    </row>
    <row r="105" customFormat="false" ht="12.75" hidden="false" customHeight="false" outlineLevel="0" collapsed="false">
      <c r="A105" s="274"/>
      <c r="B105" s="274"/>
      <c r="C105" s="274"/>
      <c r="D105" s="274"/>
      <c r="E105" s="274"/>
      <c r="F105" s="274"/>
      <c r="G105" s="274"/>
      <c r="H105" s="274"/>
      <c r="I105" s="274"/>
      <c r="J105" s="274"/>
      <c r="K105" s="274"/>
    </row>
    <row r="106" customFormat="false" ht="12.75" hidden="false" customHeight="false" outlineLevel="0" collapsed="false">
      <c r="A106" s="274"/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</row>
    <row r="107" customFormat="false" ht="12.75" hidden="false" customHeight="false" outlineLevel="0" collapsed="false">
      <c r="A107" s="274"/>
      <c r="B107" s="274"/>
      <c r="C107" s="274"/>
      <c r="D107" s="274"/>
      <c r="E107" s="274"/>
      <c r="F107" s="274"/>
      <c r="G107" s="274"/>
      <c r="H107" s="274"/>
      <c r="I107" s="274"/>
      <c r="J107" s="274"/>
      <c r="K107" s="274"/>
    </row>
    <row r="108" customFormat="false" ht="12.75" hidden="false" customHeight="false" outlineLevel="0" collapsed="false">
      <c r="A108" s="274"/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</row>
    <row r="109" customFormat="false" ht="12.75" hidden="false" customHeight="false" outlineLevel="0" collapsed="false">
      <c r="A109" s="274"/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</row>
    <row r="110" customFormat="false" ht="12.75" hidden="false" customHeight="false" outlineLevel="0" collapsed="false">
      <c r="A110" s="274"/>
      <c r="B110" s="274"/>
      <c r="C110" s="274"/>
      <c r="D110" s="274"/>
      <c r="E110" s="274"/>
      <c r="F110" s="274"/>
      <c r="G110" s="274"/>
      <c r="H110" s="274"/>
      <c r="I110" s="274"/>
      <c r="J110" s="274"/>
      <c r="K110" s="274"/>
    </row>
    <row r="111" customFormat="false" ht="12.75" hidden="false" customHeight="false" outlineLevel="0" collapsed="false">
      <c r="A111" s="274"/>
      <c r="B111" s="274"/>
      <c r="C111" s="274"/>
      <c r="D111" s="274"/>
      <c r="E111" s="274"/>
      <c r="F111" s="274"/>
      <c r="G111" s="274"/>
      <c r="H111" s="274"/>
      <c r="I111" s="274"/>
      <c r="J111" s="274"/>
      <c r="K111" s="274"/>
    </row>
    <row r="112" customFormat="false" ht="12.75" hidden="false" customHeight="false" outlineLevel="0" collapsed="false">
      <c r="A112" s="274"/>
      <c r="B112" s="274"/>
      <c r="C112" s="274"/>
      <c r="D112" s="274"/>
      <c r="E112" s="274"/>
      <c r="F112" s="274"/>
      <c r="G112" s="274"/>
      <c r="H112" s="274"/>
      <c r="I112" s="274"/>
      <c r="J112" s="274"/>
      <c r="K112" s="274"/>
    </row>
    <row r="113" customFormat="false" ht="12.75" hidden="false" customHeight="false" outlineLevel="0" collapsed="false">
      <c r="A113" s="274"/>
      <c r="B113" s="274"/>
      <c r="C113" s="274"/>
      <c r="D113" s="274"/>
      <c r="E113" s="274"/>
      <c r="F113" s="274"/>
      <c r="G113" s="274"/>
      <c r="H113" s="274"/>
      <c r="I113" s="274"/>
      <c r="J113" s="274"/>
      <c r="K113" s="274"/>
    </row>
    <row r="114" customFormat="false" ht="12.75" hidden="false" customHeight="false" outlineLevel="0" collapsed="false">
      <c r="A114" s="274"/>
      <c r="B114" s="274"/>
      <c r="C114" s="274"/>
      <c r="D114" s="274"/>
      <c r="E114" s="274"/>
      <c r="F114" s="274"/>
      <c r="G114" s="274"/>
      <c r="H114" s="274"/>
      <c r="I114" s="274"/>
      <c r="J114" s="274"/>
      <c r="K114" s="274"/>
    </row>
    <row r="115" customFormat="false" ht="12.75" hidden="false" customHeight="false" outlineLevel="0" collapsed="false">
      <c r="A115" s="274"/>
      <c r="B115" s="274"/>
      <c r="C115" s="274"/>
      <c r="D115" s="274"/>
      <c r="E115" s="274"/>
      <c r="F115" s="274"/>
      <c r="G115" s="274"/>
      <c r="H115" s="274"/>
      <c r="I115" s="274"/>
      <c r="J115" s="274"/>
      <c r="K115" s="274"/>
    </row>
    <row r="116" customFormat="false" ht="12.75" hidden="false" customHeight="false" outlineLevel="0" collapsed="false">
      <c r="A116" s="274"/>
      <c r="B116" s="274"/>
      <c r="C116" s="274"/>
      <c r="D116" s="274"/>
      <c r="E116" s="274"/>
      <c r="F116" s="274"/>
      <c r="G116" s="274"/>
      <c r="H116" s="274"/>
      <c r="I116" s="274"/>
      <c r="J116" s="274"/>
      <c r="K116" s="274"/>
    </row>
    <row r="117" customFormat="false" ht="12.75" hidden="false" customHeight="false" outlineLevel="0" collapsed="false">
      <c r="A117" s="274"/>
      <c r="B117" s="274"/>
      <c r="C117" s="274"/>
      <c r="D117" s="274"/>
      <c r="E117" s="274"/>
      <c r="F117" s="274"/>
      <c r="G117" s="274"/>
      <c r="H117" s="274"/>
      <c r="I117" s="274"/>
      <c r="J117" s="274"/>
      <c r="K117" s="274"/>
    </row>
    <row r="118" customFormat="false" ht="12.75" hidden="false" customHeight="false" outlineLevel="0" collapsed="false">
      <c r="A118" s="274"/>
      <c r="B118" s="274"/>
      <c r="C118" s="274"/>
      <c r="D118" s="274"/>
      <c r="E118" s="274"/>
      <c r="F118" s="274"/>
      <c r="G118" s="274"/>
      <c r="H118" s="274"/>
      <c r="I118" s="274"/>
      <c r="J118" s="274"/>
      <c r="K118" s="274"/>
    </row>
    <row r="119" customFormat="false" ht="12.75" hidden="false" customHeight="false" outlineLevel="0" collapsed="false">
      <c r="A119" s="274"/>
      <c r="B119" s="274"/>
      <c r="C119" s="274"/>
      <c r="D119" s="274"/>
      <c r="E119" s="274"/>
      <c r="F119" s="274"/>
      <c r="G119" s="274"/>
      <c r="H119" s="274"/>
      <c r="I119" s="274"/>
      <c r="J119" s="274"/>
      <c r="K119" s="274"/>
    </row>
    <row r="120" customFormat="false" ht="12.75" hidden="false" customHeight="false" outlineLevel="0" collapsed="false">
      <c r="A120" s="274"/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customFormat="false" ht="12.75" hidden="false" customHeight="false" outlineLevel="0" collapsed="false">
      <c r="A121" s="274"/>
      <c r="B121" s="274"/>
      <c r="C121" s="274"/>
      <c r="D121" s="274"/>
      <c r="E121" s="274"/>
      <c r="F121" s="274"/>
      <c r="G121" s="274"/>
      <c r="H121" s="274"/>
      <c r="I121" s="274"/>
      <c r="J121" s="274"/>
      <c r="K121" s="274"/>
    </row>
    <row r="122" customFormat="false" ht="12.75" hidden="false" customHeight="false" outlineLevel="0" collapsed="false">
      <c r="A122" s="274"/>
      <c r="B122" s="274"/>
      <c r="C122" s="274"/>
      <c r="D122" s="274"/>
      <c r="E122" s="274"/>
      <c r="F122" s="274"/>
      <c r="G122" s="274"/>
      <c r="H122" s="274"/>
      <c r="I122" s="274"/>
      <c r="J122" s="274"/>
      <c r="K122" s="274"/>
    </row>
    <row r="123" customFormat="false" ht="12.75" hidden="false" customHeight="false" outlineLevel="0" collapsed="false">
      <c r="A123" s="274"/>
      <c r="B123" s="274"/>
      <c r="C123" s="274"/>
      <c r="D123" s="274"/>
      <c r="E123" s="274"/>
      <c r="F123" s="274"/>
      <c r="G123" s="274"/>
      <c r="H123" s="274"/>
      <c r="I123" s="274"/>
      <c r="J123" s="274"/>
      <c r="K123" s="274"/>
    </row>
    <row r="124" customFormat="false" ht="12.75" hidden="false" customHeight="false" outlineLevel="0" collapsed="false">
      <c r="A124" s="274"/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</row>
    <row r="125" customFormat="false" ht="12.75" hidden="false" customHeight="false" outlineLevel="0" collapsed="false">
      <c r="A125" s="274"/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</row>
    <row r="126" customFormat="false" ht="12.75" hidden="false" customHeight="false" outlineLevel="0" collapsed="false">
      <c r="A126" s="274"/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</row>
    <row r="127" customFormat="false" ht="12.75" hidden="false" customHeight="false" outlineLevel="0" collapsed="false">
      <c r="A127" s="274"/>
      <c r="B127" s="274"/>
      <c r="C127" s="274"/>
      <c r="D127" s="274"/>
      <c r="E127" s="274"/>
      <c r="F127" s="274"/>
      <c r="G127" s="274"/>
      <c r="H127" s="274"/>
      <c r="I127" s="274"/>
      <c r="J127" s="274"/>
      <c r="K127" s="274"/>
    </row>
    <row r="128" customFormat="false" ht="12.75" hidden="false" customHeight="false" outlineLevel="0" collapsed="false">
      <c r="A128" s="274"/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</row>
    <row r="129" customFormat="false" ht="12.75" hidden="false" customHeight="false" outlineLevel="0" collapsed="false">
      <c r="A129" s="274"/>
      <c r="B129" s="274"/>
      <c r="C129" s="274"/>
      <c r="D129" s="274"/>
      <c r="E129" s="274"/>
      <c r="F129" s="274"/>
      <c r="G129" s="274"/>
      <c r="H129" s="274"/>
      <c r="I129" s="274"/>
      <c r="J129" s="274"/>
      <c r="K129" s="274"/>
    </row>
    <row r="130" customFormat="false" ht="12.75" hidden="false" customHeight="false" outlineLevel="0" collapsed="false">
      <c r="A130" s="274"/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</row>
    <row r="131" customFormat="false" ht="12.75" hidden="false" customHeight="false" outlineLevel="0" collapsed="false">
      <c r="A131" s="274"/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</row>
    <row r="132" customFormat="false" ht="12.75" hidden="false" customHeight="false" outlineLevel="0" collapsed="false">
      <c r="A132" s="274"/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</row>
    <row r="133" customFormat="false" ht="12.75" hidden="false" customHeight="false" outlineLevel="0" collapsed="false">
      <c r="A133" s="274"/>
      <c r="B133" s="274"/>
      <c r="C133" s="274"/>
      <c r="D133" s="274"/>
      <c r="E133" s="274"/>
      <c r="F133" s="274"/>
      <c r="G133" s="274"/>
      <c r="H133" s="274"/>
      <c r="I133" s="274"/>
      <c r="J133" s="274"/>
      <c r="K133" s="274"/>
    </row>
    <row r="134" customFormat="false" ht="12.75" hidden="false" customHeight="false" outlineLevel="0" collapsed="false">
      <c r="A134" s="274"/>
      <c r="B134" s="274"/>
      <c r="C134" s="274"/>
      <c r="D134" s="274"/>
      <c r="E134" s="274"/>
      <c r="F134" s="274"/>
      <c r="G134" s="274"/>
      <c r="H134" s="274"/>
      <c r="I134" s="274"/>
      <c r="J134" s="274"/>
      <c r="K134" s="274"/>
    </row>
    <row r="135" customFormat="false" ht="12.75" hidden="false" customHeight="false" outlineLevel="0" collapsed="false">
      <c r="A135" s="274"/>
      <c r="B135" s="274"/>
      <c r="C135" s="274"/>
      <c r="D135" s="274"/>
      <c r="E135" s="274"/>
      <c r="F135" s="274"/>
      <c r="G135" s="274"/>
      <c r="H135" s="274"/>
      <c r="I135" s="274"/>
      <c r="J135" s="274"/>
      <c r="K135" s="274"/>
    </row>
    <row r="136" customFormat="false" ht="12.75" hidden="false" customHeight="false" outlineLevel="0" collapsed="false">
      <c r="A136" s="274"/>
      <c r="B136" s="274"/>
      <c r="C136" s="274"/>
      <c r="D136" s="274"/>
      <c r="E136" s="274"/>
      <c r="F136" s="274"/>
      <c r="G136" s="274"/>
      <c r="H136" s="274"/>
      <c r="I136" s="274"/>
      <c r="J136" s="274"/>
      <c r="K136" s="274"/>
    </row>
    <row r="137" customFormat="false" ht="12.75" hidden="false" customHeight="false" outlineLevel="0" collapsed="false">
      <c r="A137" s="274"/>
      <c r="B137" s="274"/>
      <c r="C137" s="274"/>
      <c r="D137" s="274"/>
      <c r="E137" s="274"/>
      <c r="F137" s="274"/>
      <c r="G137" s="274"/>
      <c r="H137" s="274"/>
      <c r="I137" s="274"/>
      <c r="J137" s="274"/>
      <c r="K137" s="274"/>
    </row>
    <row r="138" customFormat="false" ht="12.75" hidden="false" customHeight="false" outlineLevel="0" collapsed="false">
      <c r="A138" s="274"/>
      <c r="B138" s="274"/>
      <c r="C138" s="274"/>
      <c r="D138" s="274"/>
      <c r="E138" s="274"/>
      <c r="F138" s="274"/>
      <c r="G138" s="274"/>
      <c r="H138" s="274"/>
      <c r="I138" s="274"/>
      <c r="J138" s="274"/>
      <c r="K138" s="274"/>
    </row>
    <row r="139" customFormat="false" ht="12.75" hidden="false" customHeight="false" outlineLevel="0" collapsed="false">
      <c r="A139" s="274"/>
      <c r="B139" s="274"/>
      <c r="C139" s="274"/>
      <c r="D139" s="274"/>
      <c r="E139" s="274"/>
      <c r="F139" s="274"/>
      <c r="G139" s="274"/>
      <c r="H139" s="274"/>
      <c r="I139" s="274"/>
      <c r="J139" s="274"/>
      <c r="K139" s="274"/>
    </row>
    <row r="140" customFormat="false" ht="12.75" hidden="false" customHeight="false" outlineLevel="0" collapsed="false">
      <c r="A140" s="274"/>
      <c r="B140" s="274"/>
      <c r="C140" s="274"/>
      <c r="D140" s="274"/>
      <c r="E140" s="274"/>
      <c r="F140" s="274"/>
      <c r="G140" s="274"/>
      <c r="H140" s="274"/>
      <c r="I140" s="274"/>
      <c r="J140" s="274"/>
      <c r="K140" s="274"/>
    </row>
    <row r="141" customFormat="false" ht="12.75" hidden="false" customHeight="false" outlineLevel="0" collapsed="false">
      <c r="A141" s="274"/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</row>
    <row r="142" customFormat="false" ht="12.75" hidden="false" customHeight="false" outlineLevel="0" collapsed="false">
      <c r="A142" s="274"/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</row>
    <row r="143" customFormat="false" ht="12.75" hidden="false" customHeight="false" outlineLevel="0" collapsed="false">
      <c r="A143" s="274"/>
      <c r="B143" s="274"/>
      <c r="C143" s="274"/>
      <c r="D143" s="274"/>
      <c r="E143" s="274"/>
      <c r="F143" s="274"/>
      <c r="G143" s="274"/>
      <c r="H143" s="274"/>
      <c r="I143" s="274"/>
      <c r="J143" s="274"/>
      <c r="K143" s="274"/>
    </row>
    <row r="144" customFormat="false" ht="12.75" hidden="false" customHeight="false" outlineLevel="0" collapsed="false">
      <c r="A144" s="274"/>
      <c r="B144" s="274"/>
      <c r="C144" s="274"/>
      <c r="D144" s="274"/>
      <c r="E144" s="274"/>
      <c r="F144" s="274"/>
      <c r="G144" s="274"/>
      <c r="H144" s="274"/>
      <c r="I144" s="274"/>
      <c r="J144" s="274"/>
      <c r="K144" s="274"/>
    </row>
    <row r="145" customFormat="false" ht="12.75" hidden="false" customHeight="false" outlineLevel="0" collapsed="false">
      <c r="A145" s="274"/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customFormat="false" ht="12.75" hidden="false" customHeight="false" outlineLevel="0" collapsed="false">
      <c r="A146" s="274"/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</row>
    <row r="147" customFormat="false" ht="12.75" hidden="false" customHeight="false" outlineLevel="0" collapsed="false">
      <c r="A147" s="274"/>
      <c r="B147" s="274"/>
      <c r="C147" s="274"/>
      <c r="D147" s="274"/>
      <c r="E147" s="274"/>
      <c r="F147" s="274"/>
      <c r="G147" s="274"/>
      <c r="H147" s="274"/>
      <c r="I147" s="274"/>
      <c r="J147" s="274"/>
      <c r="K147" s="274"/>
    </row>
    <row r="148" customFormat="false" ht="12.75" hidden="false" customHeight="false" outlineLevel="0" collapsed="false">
      <c r="A148" s="274"/>
      <c r="B148" s="274"/>
      <c r="C148" s="274"/>
      <c r="D148" s="274"/>
      <c r="E148" s="274"/>
      <c r="F148" s="274"/>
      <c r="G148" s="274"/>
      <c r="H148" s="274"/>
      <c r="I148" s="274"/>
      <c r="J148" s="274"/>
      <c r="K148" s="274"/>
    </row>
    <row r="149" customFormat="false" ht="12.75" hidden="false" customHeight="false" outlineLevel="0" collapsed="false">
      <c r="A149" s="274"/>
      <c r="B149" s="274"/>
      <c r="C149" s="274"/>
      <c r="D149" s="274"/>
      <c r="E149" s="274"/>
      <c r="F149" s="274"/>
      <c r="G149" s="274"/>
      <c r="H149" s="274"/>
      <c r="I149" s="274"/>
      <c r="J149" s="274"/>
      <c r="K149" s="274"/>
    </row>
    <row r="150" customFormat="false" ht="12.75" hidden="false" customHeight="false" outlineLevel="0" collapsed="false">
      <c r="A150" s="274"/>
      <c r="B150" s="274"/>
      <c r="C150" s="274"/>
      <c r="D150" s="274"/>
      <c r="E150" s="274"/>
      <c r="F150" s="274"/>
      <c r="G150" s="274"/>
      <c r="H150" s="274"/>
      <c r="I150" s="274"/>
      <c r="J150" s="274"/>
      <c r="K150" s="274"/>
    </row>
    <row r="151" customFormat="false" ht="12.75" hidden="false" customHeight="false" outlineLevel="0" collapsed="false">
      <c r="A151" s="274"/>
      <c r="B151" s="274"/>
      <c r="C151" s="274"/>
      <c r="D151" s="274"/>
      <c r="E151" s="274"/>
      <c r="F151" s="274"/>
      <c r="G151" s="274"/>
      <c r="H151" s="274"/>
      <c r="I151" s="274"/>
      <c r="J151" s="274"/>
      <c r="K151" s="274"/>
    </row>
    <row r="152" customFormat="false" ht="12.75" hidden="false" customHeight="false" outlineLevel="0" collapsed="false">
      <c r="A152" s="274"/>
      <c r="B152" s="274"/>
      <c r="C152" s="274"/>
      <c r="D152" s="274"/>
      <c r="E152" s="274"/>
      <c r="F152" s="274"/>
      <c r="G152" s="274"/>
      <c r="H152" s="274"/>
      <c r="I152" s="274"/>
      <c r="J152" s="274"/>
      <c r="K152" s="274"/>
    </row>
    <row r="153" customFormat="false" ht="12.75" hidden="false" customHeight="false" outlineLevel="0" collapsed="false">
      <c r="A153" s="274"/>
      <c r="B153" s="274"/>
      <c r="C153" s="274"/>
      <c r="D153" s="274"/>
      <c r="E153" s="274"/>
      <c r="F153" s="274"/>
      <c r="G153" s="274"/>
      <c r="H153" s="274"/>
      <c r="I153" s="274"/>
      <c r="J153" s="274"/>
      <c r="K153" s="274"/>
    </row>
    <row r="154" customFormat="false" ht="12.75" hidden="false" customHeight="false" outlineLevel="0" collapsed="false">
      <c r="A154" s="274"/>
      <c r="B154" s="274"/>
      <c r="C154" s="274"/>
      <c r="D154" s="274"/>
      <c r="E154" s="274"/>
      <c r="F154" s="274"/>
      <c r="G154" s="274"/>
      <c r="H154" s="274"/>
      <c r="I154" s="274"/>
      <c r="J154" s="274"/>
      <c r="K154" s="274"/>
    </row>
    <row r="155" customFormat="false" ht="12.75" hidden="false" customHeight="false" outlineLevel="0" collapsed="false">
      <c r="A155" s="274"/>
      <c r="B155" s="274"/>
      <c r="C155" s="274"/>
      <c r="D155" s="274"/>
      <c r="E155" s="274"/>
      <c r="F155" s="274"/>
      <c r="G155" s="274"/>
      <c r="H155" s="274"/>
      <c r="I155" s="274"/>
      <c r="J155" s="274"/>
      <c r="K155" s="274"/>
    </row>
    <row r="156" customFormat="false" ht="12.75" hidden="false" customHeight="false" outlineLevel="0" collapsed="false">
      <c r="A156" s="274"/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</row>
    <row r="157" customFormat="false" ht="12.75" hidden="false" customHeight="false" outlineLevel="0" collapsed="false">
      <c r="A157" s="274"/>
      <c r="B157" s="274"/>
      <c r="C157" s="274"/>
      <c r="D157" s="274"/>
      <c r="E157" s="274"/>
      <c r="F157" s="274"/>
      <c r="G157" s="274"/>
      <c r="H157" s="274"/>
      <c r="I157" s="274"/>
      <c r="J157" s="274"/>
      <c r="K157" s="274"/>
    </row>
    <row r="158" customFormat="false" ht="12.75" hidden="false" customHeight="false" outlineLevel="0" collapsed="false">
      <c r="A158" s="274"/>
      <c r="B158" s="274"/>
      <c r="C158" s="274"/>
      <c r="D158" s="274"/>
      <c r="E158" s="274"/>
      <c r="F158" s="274"/>
      <c r="G158" s="274"/>
      <c r="H158" s="274"/>
      <c r="I158" s="274"/>
      <c r="J158" s="274"/>
      <c r="K158" s="274"/>
    </row>
    <row r="159" customFormat="false" ht="12.75" hidden="false" customHeight="false" outlineLevel="0" collapsed="false">
      <c r="A159" s="274"/>
      <c r="B159" s="274"/>
      <c r="C159" s="274"/>
      <c r="D159" s="274"/>
      <c r="E159" s="274"/>
      <c r="F159" s="274"/>
      <c r="G159" s="274"/>
      <c r="H159" s="274"/>
      <c r="I159" s="274"/>
      <c r="J159" s="274"/>
      <c r="K159" s="274"/>
    </row>
    <row r="160" customFormat="false" ht="12.75" hidden="false" customHeight="false" outlineLevel="0" collapsed="false">
      <c r="A160" s="274"/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</row>
    <row r="161" customFormat="false" ht="12.75" hidden="false" customHeight="false" outlineLevel="0" collapsed="false">
      <c r="A161" s="274"/>
      <c r="B161" s="274"/>
      <c r="C161" s="274"/>
      <c r="D161" s="274"/>
      <c r="E161" s="274"/>
      <c r="F161" s="274"/>
      <c r="G161" s="274"/>
      <c r="H161" s="274"/>
      <c r="I161" s="274"/>
      <c r="J161" s="274"/>
      <c r="K161" s="274"/>
    </row>
    <row r="162" customFormat="false" ht="12.75" hidden="false" customHeight="false" outlineLevel="0" collapsed="false">
      <c r="A162" s="274"/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</row>
    <row r="163" customFormat="false" ht="12.75" hidden="false" customHeight="false" outlineLevel="0" collapsed="false">
      <c r="A163" s="274"/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customFormat="false" ht="12.75" hidden="false" customHeight="false" outlineLevel="0" collapsed="false">
      <c r="A164" s="274"/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</row>
    <row r="165" customFormat="false" ht="12.75" hidden="false" customHeight="false" outlineLevel="0" collapsed="false">
      <c r="A165" s="274"/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</row>
    <row r="166" customFormat="false" ht="12.75" hidden="false" customHeight="false" outlineLevel="0" collapsed="false">
      <c r="A166" s="274"/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</row>
    <row r="167" customFormat="false" ht="12.75" hidden="false" customHeight="false" outlineLevel="0" collapsed="false">
      <c r="A167" s="274"/>
      <c r="B167" s="274"/>
      <c r="C167" s="274"/>
      <c r="D167" s="274"/>
      <c r="E167" s="274"/>
      <c r="F167" s="274"/>
      <c r="G167" s="274"/>
      <c r="H167" s="274"/>
      <c r="I167" s="274"/>
      <c r="J167" s="274"/>
      <c r="K167" s="274"/>
    </row>
    <row r="168" customFormat="false" ht="12.75" hidden="false" customHeight="false" outlineLevel="0" collapsed="false">
      <c r="A168" s="274"/>
      <c r="B168" s="274"/>
      <c r="C168" s="274"/>
      <c r="D168" s="274"/>
      <c r="E168" s="274"/>
      <c r="F168" s="274"/>
      <c r="G168" s="274"/>
      <c r="H168" s="274"/>
      <c r="I168" s="274"/>
      <c r="J168" s="274"/>
      <c r="K168" s="274"/>
    </row>
    <row r="169" customFormat="false" ht="12.75" hidden="false" customHeight="false" outlineLevel="0" collapsed="false">
      <c r="A169" s="274"/>
      <c r="B169" s="274"/>
      <c r="C169" s="274"/>
      <c r="D169" s="274"/>
      <c r="E169" s="274"/>
      <c r="F169" s="274"/>
      <c r="G169" s="274"/>
      <c r="H169" s="274"/>
      <c r="I169" s="274"/>
      <c r="J169" s="274"/>
      <c r="K169" s="274"/>
    </row>
    <row r="170" customFormat="false" ht="12.75" hidden="false" customHeight="false" outlineLevel="0" collapsed="false">
      <c r="A170" s="274"/>
      <c r="B170" s="274"/>
      <c r="C170" s="274"/>
      <c r="D170" s="274"/>
      <c r="E170" s="274"/>
      <c r="F170" s="274"/>
      <c r="G170" s="274"/>
      <c r="H170" s="274"/>
      <c r="I170" s="274"/>
      <c r="J170" s="274"/>
      <c r="K170" s="274"/>
    </row>
    <row r="171" customFormat="false" ht="12.75" hidden="false" customHeight="false" outlineLevel="0" collapsed="false">
      <c r="A171" s="274"/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</row>
    <row r="172" customFormat="false" ht="12.75" hidden="false" customHeight="false" outlineLevel="0" collapsed="false">
      <c r="A172" s="274"/>
      <c r="B172" s="274"/>
      <c r="C172" s="274"/>
      <c r="D172" s="274"/>
      <c r="E172" s="274"/>
      <c r="F172" s="274"/>
      <c r="G172" s="274"/>
      <c r="H172" s="274"/>
      <c r="I172" s="274"/>
      <c r="J172" s="274"/>
      <c r="K172" s="274"/>
    </row>
    <row r="173" customFormat="false" ht="12.75" hidden="false" customHeight="false" outlineLevel="0" collapsed="false">
      <c r="A173" s="274"/>
      <c r="B173" s="274"/>
      <c r="C173" s="274"/>
      <c r="D173" s="274"/>
      <c r="E173" s="274"/>
      <c r="F173" s="274"/>
      <c r="G173" s="274"/>
      <c r="H173" s="274"/>
      <c r="I173" s="274"/>
      <c r="J173" s="274"/>
      <c r="K173" s="274"/>
    </row>
    <row r="174" customFormat="false" ht="12.75" hidden="false" customHeight="false" outlineLevel="0" collapsed="false">
      <c r="A174" s="274"/>
      <c r="B174" s="274"/>
      <c r="C174" s="274"/>
      <c r="D174" s="274"/>
      <c r="E174" s="274"/>
      <c r="F174" s="274"/>
      <c r="G174" s="274"/>
      <c r="H174" s="274"/>
      <c r="I174" s="274"/>
      <c r="J174" s="274"/>
      <c r="K174" s="274"/>
    </row>
    <row r="175" customFormat="false" ht="12.75" hidden="false" customHeight="false" outlineLevel="0" collapsed="false">
      <c r="A175" s="274"/>
      <c r="B175" s="274"/>
      <c r="C175" s="274"/>
      <c r="D175" s="274"/>
      <c r="E175" s="274"/>
      <c r="F175" s="274"/>
      <c r="G175" s="274"/>
      <c r="H175" s="274"/>
      <c r="I175" s="274"/>
      <c r="J175" s="274"/>
      <c r="K175" s="274"/>
    </row>
    <row r="176" customFormat="false" ht="12.75" hidden="false" customHeight="false" outlineLevel="0" collapsed="false">
      <c r="A176" s="274"/>
      <c r="B176" s="274"/>
      <c r="C176" s="274"/>
      <c r="D176" s="274"/>
      <c r="E176" s="274"/>
      <c r="F176" s="274"/>
      <c r="G176" s="274"/>
      <c r="H176" s="274"/>
      <c r="I176" s="274"/>
      <c r="J176" s="274"/>
      <c r="K176" s="274"/>
    </row>
    <row r="177" customFormat="false" ht="12.75" hidden="false" customHeight="false" outlineLevel="0" collapsed="false">
      <c r="A177" s="274"/>
      <c r="B177" s="274"/>
      <c r="C177" s="274"/>
      <c r="D177" s="274"/>
      <c r="E177" s="274"/>
      <c r="F177" s="274"/>
      <c r="G177" s="274"/>
      <c r="H177" s="274"/>
      <c r="I177" s="274"/>
      <c r="J177" s="274"/>
      <c r="K177" s="274"/>
    </row>
    <row r="178" customFormat="false" ht="12.75" hidden="false" customHeight="false" outlineLevel="0" collapsed="false">
      <c r="A178" s="274"/>
      <c r="B178" s="274"/>
      <c r="C178" s="274"/>
      <c r="D178" s="274"/>
      <c r="E178" s="274"/>
      <c r="F178" s="274"/>
      <c r="G178" s="274"/>
      <c r="H178" s="274"/>
      <c r="I178" s="274"/>
      <c r="J178" s="274"/>
      <c r="K178" s="274"/>
    </row>
    <row r="179" customFormat="false" ht="12.75" hidden="false" customHeight="false" outlineLevel="0" collapsed="false">
      <c r="A179" s="274"/>
      <c r="B179" s="274"/>
      <c r="C179" s="274"/>
      <c r="D179" s="274"/>
      <c r="E179" s="274"/>
      <c r="F179" s="274"/>
      <c r="G179" s="274"/>
      <c r="H179" s="274"/>
      <c r="I179" s="274"/>
      <c r="J179" s="274"/>
      <c r="K179" s="274"/>
    </row>
    <row r="180" customFormat="false" ht="12.75" hidden="false" customHeight="false" outlineLevel="0" collapsed="false">
      <c r="A180" s="274"/>
      <c r="B180" s="274"/>
      <c r="C180" s="274"/>
      <c r="D180" s="274"/>
      <c r="E180" s="274"/>
      <c r="F180" s="274"/>
      <c r="G180" s="274"/>
      <c r="H180" s="274"/>
      <c r="I180" s="274"/>
      <c r="J180" s="274"/>
      <c r="K180" s="274"/>
    </row>
    <row r="181" customFormat="false" ht="12.75" hidden="false" customHeight="false" outlineLevel="0" collapsed="false">
      <c r="A181" s="274"/>
      <c r="B181" s="274"/>
      <c r="C181" s="274"/>
      <c r="D181" s="274"/>
      <c r="E181" s="274"/>
      <c r="F181" s="274"/>
      <c r="G181" s="274"/>
      <c r="H181" s="274"/>
      <c r="I181" s="274"/>
      <c r="J181" s="274"/>
      <c r="K181" s="274"/>
    </row>
    <row r="182" customFormat="false" ht="12.75" hidden="false" customHeight="false" outlineLevel="0" collapsed="false">
      <c r="A182" s="274"/>
      <c r="B182" s="274"/>
      <c r="C182" s="274"/>
      <c r="D182" s="274"/>
      <c r="E182" s="274"/>
      <c r="F182" s="274"/>
      <c r="G182" s="274"/>
      <c r="H182" s="274"/>
      <c r="I182" s="274"/>
      <c r="J182" s="274"/>
      <c r="K182" s="274"/>
    </row>
    <row r="183" customFormat="false" ht="12.75" hidden="false" customHeight="false" outlineLevel="0" collapsed="false">
      <c r="A183" s="274"/>
      <c r="B183" s="274"/>
      <c r="C183" s="274"/>
      <c r="D183" s="274"/>
      <c r="E183" s="274"/>
      <c r="F183" s="274"/>
      <c r="G183" s="274"/>
      <c r="H183" s="274"/>
      <c r="I183" s="274"/>
      <c r="J183" s="274"/>
      <c r="K183" s="274"/>
    </row>
    <row r="184" customFormat="false" ht="12.75" hidden="false" customHeight="false" outlineLevel="0" collapsed="false">
      <c r="A184" s="274"/>
      <c r="B184" s="274"/>
      <c r="C184" s="274"/>
      <c r="D184" s="274"/>
      <c r="E184" s="274"/>
      <c r="F184" s="274"/>
      <c r="G184" s="274"/>
      <c r="H184" s="274"/>
      <c r="I184" s="274"/>
      <c r="J184" s="274"/>
      <c r="K184" s="274"/>
    </row>
    <row r="185" customFormat="false" ht="12.75" hidden="false" customHeight="false" outlineLevel="0" collapsed="false">
      <c r="A185" s="274"/>
      <c r="B185" s="274"/>
      <c r="C185" s="274"/>
      <c r="D185" s="274"/>
      <c r="E185" s="274"/>
      <c r="F185" s="274"/>
      <c r="G185" s="274"/>
      <c r="H185" s="274"/>
      <c r="I185" s="274"/>
      <c r="J185" s="274"/>
      <c r="K185" s="274"/>
    </row>
    <row r="186" customFormat="false" ht="12.75" hidden="false" customHeight="false" outlineLevel="0" collapsed="false">
      <c r="A186" s="274"/>
      <c r="B186" s="274"/>
      <c r="C186" s="274"/>
      <c r="D186" s="274"/>
      <c r="E186" s="274"/>
      <c r="F186" s="274"/>
      <c r="G186" s="274"/>
      <c r="H186" s="274"/>
      <c r="I186" s="274"/>
      <c r="J186" s="274"/>
      <c r="K186" s="274"/>
    </row>
    <row r="187" customFormat="false" ht="12.75" hidden="false" customHeight="false" outlineLevel="0" collapsed="false">
      <c r="A187" s="274"/>
      <c r="B187" s="274"/>
      <c r="C187" s="274"/>
      <c r="D187" s="274"/>
      <c r="E187" s="274"/>
      <c r="F187" s="274"/>
      <c r="G187" s="274"/>
      <c r="H187" s="274"/>
      <c r="I187" s="274"/>
      <c r="J187" s="274"/>
      <c r="K187" s="274"/>
    </row>
    <row r="188" customFormat="false" ht="12.75" hidden="false" customHeight="false" outlineLevel="0" collapsed="false">
      <c r="A188" s="274"/>
      <c r="B188" s="274"/>
      <c r="C188" s="274"/>
      <c r="D188" s="274"/>
      <c r="E188" s="274"/>
      <c r="F188" s="274"/>
      <c r="G188" s="274"/>
      <c r="H188" s="274"/>
      <c r="I188" s="274"/>
      <c r="J188" s="274"/>
      <c r="K188" s="274"/>
    </row>
    <row r="189" customFormat="false" ht="12.75" hidden="false" customHeight="false" outlineLevel="0" collapsed="false">
      <c r="A189" s="274"/>
      <c r="B189" s="274"/>
      <c r="C189" s="274"/>
      <c r="D189" s="274"/>
      <c r="E189" s="274"/>
      <c r="F189" s="274"/>
      <c r="G189" s="274"/>
      <c r="H189" s="274"/>
      <c r="I189" s="274"/>
      <c r="J189" s="274"/>
      <c r="K189" s="274"/>
    </row>
    <row r="190" customFormat="false" ht="12.75" hidden="false" customHeight="false" outlineLevel="0" collapsed="false">
      <c r="A190" s="274"/>
      <c r="B190" s="274"/>
      <c r="C190" s="274"/>
      <c r="D190" s="274"/>
      <c r="E190" s="274"/>
      <c r="F190" s="274"/>
      <c r="G190" s="274"/>
      <c r="H190" s="274"/>
      <c r="I190" s="274"/>
      <c r="J190" s="274"/>
      <c r="K190" s="274"/>
    </row>
    <row r="191" customFormat="false" ht="12.75" hidden="false" customHeight="false" outlineLevel="0" collapsed="false">
      <c r="A191" s="274"/>
      <c r="B191" s="274"/>
      <c r="C191" s="274"/>
      <c r="D191" s="274"/>
      <c r="E191" s="274"/>
      <c r="F191" s="274"/>
      <c r="G191" s="274"/>
      <c r="H191" s="274"/>
      <c r="I191" s="274"/>
      <c r="J191" s="274"/>
      <c r="K191" s="274"/>
    </row>
    <row r="192" customFormat="false" ht="12.75" hidden="false" customHeight="false" outlineLevel="0" collapsed="false">
      <c r="A192" s="274"/>
      <c r="B192" s="274"/>
      <c r="C192" s="274"/>
      <c r="D192" s="274"/>
      <c r="E192" s="274"/>
      <c r="F192" s="274"/>
      <c r="G192" s="274"/>
      <c r="H192" s="274"/>
      <c r="I192" s="274"/>
      <c r="J192" s="274"/>
      <c r="K192" s="274"/>
    </row>
    <row r="193" customFormat="false" ht="12.75" hidden="false" customHeight="false" outlineLevel="0" collapsed="false">
      <c r="A193" s="274"/>
      <c r="B193" s="274"/>
      <c r="C193" s="274"/>
      <c r="D193" s="274"/>
      <c r="E193" s="274"/>
      <c r="F193" s="274"/>
      <c r="G193" s="274"/>
      <c r="H193" s="274"/>
      <c r="I193" s="274"/>
      <c r="J193" s="274"/>
      <c r="K193" s="274"/>
    </row>
    <row r="194" customFormat="false" ht="12.75" hidden="false" customHeight="false" outlineLevel="0" collapsed="false">
      <c r="A194" s="274"/>
      <c r="B194" s="274"/>
      <c r="C194" s="274"/>
      <c r="D194" s="274"/>
      <c r="E194" s="274"/>
      <c r="F194" s="274"/>
      <c r="G194" s="274"/>
      <c r="H194" s="274"/>
      <c r="I194" s="274"/>
      <c r="J194" s="274"/>
      <c r="K194" s="274"/>
    </row>
    <row r="195" customFormat="false" ht="12.75" hidden="false" customHeight="false" outlineLevel="0" collapsed="false">
      <c r="A195" s="274"/>
      <c r="B195" s="274"/>
      <c r="C195" s="274"/>
      <c r="D195" s="274"/>
      <c r="E195" s="274"/>
      <c r="F195" s="274"/>
      <c r="G195" s="274"/>
      <c r="H195" s="274"/>
      <c r="I195" s="274"/>
      <c r="J195" s="274"/>
      <c r="K195" s="274"/>
    </row>
    <row r="196" customFormat="false" ht="12.75" hidden="false" customHeight="false" outlineLevel="0" collapsed="false">
      <c r="A196" s="274"/>
      <c r="B196" s="274"/>
      <c r="C196" s="274"/>
      <c r="D196" s="274"/>
      <c r="E196" s="274"/>
      <c r="F196" s="274"/>
      <c r="G196" s="274"/>
      <c r="H196" s="274"/>
      <c r="I196" s="274"/>
      <c r="J196" s="274"/>
      <c r="K196" s="274"/>
    </row>
    <row r="197" customFormat="false" ht="12.75" hidden="false" customHeight="false" outlineLevel="0" collapsed="false">
      <c r="A197" s="274"/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</row>
    <row r="198" customFormat="false" ht="12.75" hidden="false" customHeight="false" outlineLevel="0" collapsed="false">
      <c r="A198" s="274"/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customFormat="false" ht="12.75" hidden="false" customHeight="false" outlineLevel="0" collapsed="false">
      <c r="A199" s="274"/>
      <c r="B199" s="274"/>
      <c r="C199" s="274"/>
      <c r="D199" s="274"/>
      <c r="E199" s="274"/>
      <c r="F199" s="274"/>
      <c r="G199" s="274"/>
      <c r="H199" s="274"/>
      <c r="I199" s="274"/>
      <c r="J199" s="274"/>
      <c r="K199" s="274"/>
    </row>
    <row r="200" customFormat="false" ht="12.75" hidden="false" customHeight="false" outlineLevel="0" collapsed="false">
      <c r="A200" s="274"/>
      <c r="B200" s="274"/>
      <c r="C200" s="274"/>
      <c r="D200" s="274"/>
      <c r="E200" s="274"/>
      <c r="F200" s="274"/>
      <c r="G200" s="274"/>
      <c r="H200" s="274"/>
      <c r="I200" s="274"/>
      <c r="J200" s="274"/>
      <c r="K200" s="274"/>
    </row>
    <row r="201" customFormat="false" ht="12.75" hidden="false" customHeight="false" outlineLevel="0" collapsed="false">
      <c r="A201" s="274"/>
      <c r="B201" s="274"/>
      <c r="C201" s="274"/>
      <c r="D201" s="274"/>
      <c r="E201" s="274"/>
      <c r="F201" s="274"/>
      <c r="G201" s="274"/>
      <c r="H201" s="274"/>
      <c r="I201" s="274"/>
      <c r="J201" s="274"/>
      <c r="K201" s="274"/>
    </row>
    <row r="202" customFormat="false" ht="12.75" hidden="false" customHeight="false" outlineLevel="0" collapsed="false">
      <c r="A202" s="274"/>
      <c r="B202" s="274"/>
      <c r="C202" s="274"/>
      <c r="D202" s="274"/>
      <c r="E202" s="274"/>
      <c r="F202" s="274"/>
      <c r="G202" s="274"/>
      <c r="H202" s="274"/>
      <c r="I202" s="274"/>
      <c r="J202" s="274"/>
      <c r="K202" s="274"/>
    </row>
    <row r="203" customFormat="false" ht="12.75" hidden="false" customHeight="false" outlineLevel="0" collapsed="false">
      <c r="A203" s="274"/>
      <c r="B203" s="274"/>
      <c r="C203" s="274"/>
      <c r="D203" s="274"/>
      <c r="E203" s="274"/>
      <c r="F203" s="274"/>
      <c r="G203" s="274"/>
      <c r="H203" s="274"/>
      <c r="I203" s="274"/>
      <c r="J203" s="274"/>
      <c r="K203" s="274"/>
    </row>
    <row r="204" customFormat="false" ht="12.75" hidden="false" customHeight="false" outlineLevel="0" collapsed="false">
      <c r="A204" s="274"/>
      <c r="B204" s="274"/>
      <c r="C204" s="274"/>
      <c r="D204" s="274"/>
      <c r="E204" s="274"/>
      <c r="F204" s="274"/>
      <c r="G204" s="274"/>
      <c r="H204" s="274"/>
      <c r="I204" s="274"/>
      <c r="J204" s="274"/>
      <c r="K204" s="274"/>
    </row>
    <row r="205" customFormat="false" ht="12.75" hidden="false" customHeight="false" outlineLevel="0" collapsed="false">
      <c r="A205" s="274"/>
      <c r="B205" s="274"/>
      <c r="C205" s="274"/>
      <c r="D205" s="274"/>
      <c r="E205" s="274"/>
      <c r="F205" s="274"/>
      <c r="G205" s="274"/>
      <c r="H205" s="274"/>
      <c r="I205" s="274"/>
      <c r="J205" s="274"/>
      <c r="K205" s="274"/>
    </row>
    <row r="206" customFormat="false" ht="12.75" hidden="false" customHeight="false" outlineLevel="0" collapsed="false">
      <c r="A206" s="274"/>
      <c r="B206" s="274"/>
      <c r="C206" s="274"/>
      <c r="D206" s="274"/>
      <c r="E206" s="274"/>
      <c r="F206" s="274"/>
      <c r="G206" s="274"/>
      <c r="H206" s="274"/>
      <c r="I206" s="274"/>
      <c r="J206" s="274"/>
      <c r="K206" s="274"/>
    </row>
    <row r="207" customFormat="false" ht="12.75" hidden="false" customHeight="false" outlineLevel="0" collapsed="false">
      <c r="A207" s="274"/>
      <c r="B207" s="274"/>
      <c r="C207" s="274"/>
      <c r="D207" s="274"/>
      <c r="E207" s="274"/>
      <c r="F207" s="274"/>
      <c r="G207" s="274"/>
      <c r="H207" s="274"/>
      <c r="I207" s="274"/>
      <c r="J207" s="274"/>
      <c r="K207" s="274"/>
    </row>
    <row r="208" customFormat="false" ht="12.75" hidden="false" customHeight="false" outlineLevel="0" collapsed="false">
      <c r="A208" s="274"/>
      <c r="B208" s="274"/>
      <c r="C208" s="274"/>
      <c r="D208" s="274"/>
      <c r="E208" s="274"/>
      <c r="F208" s="274"/>
      <c r="G208" s="274"/>
      <c r="H208" s="274"/>
      <c r="I208" s="274"/>
      <c r="J208" s="274"/>
      <c r="K208" s="274"/>
    </row>
    <row r="209" customFormat="false" ht="12.75" hidden="false" customHeight="false" outlineLevel="0" collapsed="false">
      <c r="A209" s="274"/>
      <c r="B209" s="274"/>
      <c r="C209" s="274"/>
      <c r="D209" s="274"/>
      <c r="E209" s="274"/>
      <c r="F209" s="274"/>
      <c r="G209" s="274"/>
      <c r="H209" s="274"/>
      <c r="I209" s="274"/>
      <c r="J209" s="274"/>
      <c r="K209" s="274"/>
    </row>
    <row r="210" customFormat="false" ht="12.75" hidden="false" customHeight="false" outlineLevel="0" collapsed="false">
      <c r="A210" s="274"/>
      <c r="B210" s="274"/>
      <c r="C210" s="274"/>
      <c r="D210" s="274"/>
      <c r="E210" s="274"/>
      <c r="F210" s="274"/>
      <c r="G210" s="274"/>
      <c r="H210" s="274"/>
      <c r="I210" s="274"/>
      <c r="J210" s="274"/>
      <c r="K210" s="274"/>
    </row>
    <row r="211" customFormat="false" ht="12.75" hidden="false" customHeight="false" outlineLevel="0" collapsed="false">
      <c r="A211" s="274"/>
      <c r="B211" s="274"/>
      <c r="C211" s="274"/>
      <c r="D211" s="274"/>
      <c r="E211" s="274"/>
      <c r="F211" s="274"/>
      <c r="G211" s="274"/>
      <c r="H211" s="274"/>
      <c r="I211" s="274"/>
      <c r="J211" s="274"/>
      <c r="K211" s="274"/>
    </row>
    <row r="212" customFormat="false" ht="12.75" hidden="false" customHeight="false" outlineLevel="0" collapsed="false">
      <c r="A212" s="274"/>
      <c r="B212" s="274"/>
      <c r="C212" s="274"/>
      <c r="D212" s="274"/>
      <c r="E212" s="274"/>
      <c r="F212" s="274"/>
      <c r="G212" s="274"/>
      <c r="H212" s="274"/>
      <c r="I212" s="274"/>
      <c r="J212" s="274"/>
      <c r="K212" s="274"/>
    </row>
    <row r="213" customFormat="false" ht="12.75" hidden="false" customHeight="false" outlineLevel="0" collapsed="false">
      <c r="A213" s="274"/>
      <c r="B213" s="274"/>
      <c r="C213" s="274"/>
      <c r="D213" s="274"/>
      <c r="E213" s="274"/>
      <c r="F213" s="274"/>
      <c r="G213" s="274"/>
      <c r="H213" s="274"/>
      <c r="I213" s="274"/>
      <c r="J213" s="274"/>
      <c r="K213" s="274"/>
    </row>
    <row r="214" customFormat="false" ht="12.75" hidden="false" customHeight="false" outlineLevel="0" collapsed="false">
      <c r="A214" s="274"/>
      <c r="B214" s="274"/>
      <c r="C214" s="274"/>
      <c r="D214" s="274"/>
      <c r="E214" s="274"/>
      <c r="F214" s="274"/>
      <c r="G214" s="274"/>
      <c r="H214" s="274"/>
      <c r="I214" s="274"/>
      <c r="J214" s="274"/>
      <c r="K214" s="274"/>
    </row>
    <row r="215" customFormat="false" ht="12.75" hidden="false" customHeight="false" outlineLevel="0" collapsed="false">
      <c r="A215" s="274"/>
      <c r="B215" s="274"/>
      <c r="C215" s="274"/>
      <c r="D215" s="274"/>
      <c r="E215" s="274"/>
      <c r="F215" s="274"/>
      <c r="G215" s="274"/>
      <c r="H215" s="274"/>
      <c r="I215" s="274"/>
      <c r="J215" s="274"/>
      <c r="K215" s="274"/>
    </row>
    <row r="216" customFormat="false" ht="12.75" hidden="false" customHeight="false" outlineLevel="0" collapsed="false">
      <c r="A216" s="274"/>
      <c r="B216" s="274"/>
      <c r="C216" s="274"/>
      <c r="D216" s="274"/>
      <c r="E216" s="274"/>
      <c r="F216" s="274"/>
      <c r="G216" s="274"/>
      <c r="H216" s="274"/>
      <c r="I216" s="274"/>
      <c r="J216" s="274"/>
      <c r="K216" s="274"/>
    </row>
    <row r="217" customFormat="false" ht="12.75" hidden="false" customHeight="false" outlineLevel="0" collapsed="false">
      <c r="A217" s="274"/>
      <c r="B217" s="274"/>
      <c r="C217" s="274"/>
      <c r="D217" s="274"/>
      <c r="E217" s="274"/>
      <c r="F217" s="274"/>
      <c r="G217" s="274"/>
      <c r="H217" s="274"/>
      <c r="I217" s="274"/>
      <c r="J217" s="274"/>
      <c r="K217" s="274"/>
    </row>
    <row r="218" customFormat="false" ht="12.75" hidden="false" customHeight="false" outlineLevel="0" collapsed="false">
      <c r="A218" s="274"/>
      <c r="B218" s="274"/>
      <c r="C218" s="274"/>
      <c r="D218" s="274"/>
      <c r="E218" s="274"/>
      <c r="F218" s="274"/>
      <c r="G218" s="274"/>
      <c r="H218" s="274"/>
      <c r="I218" s="274"/>
      <c r="J218" s="274"/>
      <c r="K218" s="274"/>
    </row>
    <row r="219" customFormat="false" ht="12.75" hidden="false" customHeight="false" outlineLevel="0" collapsed="false">
      <c r="A219" s="274"/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</row>
    <row r="220" customFormat="false" ht="12.75" hidden="false" customHeight="false" outlineLevel="0" collapsed="false">
      <c r="A220" s="274"/>
      <c r="B220" s="274"/>
      <c r="C220" s="274"/>
      <c r="D220" s="274"/>
      <c r="E220" s="274"/>
      <c r="F220" s="274"/>
      <c r="G220" s="274"/>
      <c r="H220" s="274"/>
      <c r="I220" s="274"/>
      <c r="J220" s="274"/>
      <c r="K220" s="274"/>
    </row>
    <row r="221" customFormat="false" ht="12.75" hidden="false" customHeight="false" outlineLevel="0" collapsed="false">
      <c r="A221" s="274"/>
      <c r="B221" s="274"/>
      <c r="C221" s="274"/>
      <c r="D221" s="274"/>
      <c r="E221" s="274"/>
      <c r="F221" s="274"/>
      <c r="G221" s="274"/>
      <c r="H221" s="274"/>
      <c r="I221" s="274"/>
      <c r="J221" s="274"/>
      <c r="K221" s="274"/>
    </row>
    <row r="222" customFormat="false" ht="12.75" hidden="false" customHeight="false" outlineLevel="0" collapsed="false">
      <c r="A222" s="274"/>
      <c r="B222" s="274"/>
      <c r="C222" s="274"/>
      <c r="D222" s="274"/>
      <c r="E222" s="274"/>
      <c r="F222" s="274"/>
      <c r="G222" s="274"/>
      <c r="H222" s="274"/>
      <c r="I222" s="274"/>
      <c r="J222" s="274"/>
      <c r="K222" s="274"/>
    </row>
    <row r="223" customFormat="false" ht="12.75" hidden="false" customHeight="false" outlineLevel="0" collapsed="false">
      <c r="A223" s="274"/>
      <c r="B223" s="274"/>
      <c r="C223" s="274"/>
      <c r="D223" s="274"/>
      <c r="E223" s="274"/>
      <c r="F223" s="274"/>
      <c r="G223" s="274"/>
      <c r="H223" s="274"/>
      <c r="I223" s="274"/>
      <c r="J223" s="274"/>
      <c r="K223" s="274"/>
    </row>
    <row r="224" customFormat="false" ht="12.75" hidden="false" customHeight="false" outlineLevel="0" collapsed="false">
      <c r="A224" s="274"/>
      <c r="B224" s="274"/>
      <c r="C224" s="274"/>
      <c r="D224" s="274"/>
      <c r="E224" s="274"/>
      <c r="F224" s="274"/>
      <c r="G224" s="274"/>
      <c r="H224" s="274"/>
      <c r="I224" s="274"/>
      <c r="J224" s="274"/>
      <c r="K224" s="274"/>
    </row>
    <row r="225" customFormat="false" ht="12.75" hidden="false" customHeight="false" outlineLevel="0" collapsed="false">
      <c r="A225" s="274"/>
      <c r="B225" s="274"/>
      <c r="C225" s="274"/>
      <c r="D225" s="274"/>
      <c r="E225" s="274"/>
      <c r="F225" s="274"/>
      <c r="G225" s="274"/>
      <c r="H225" s="274"/>
      <c r="I225" s="274"/>
      <c r="J225" s="274"/>
      <c r="K225" s="274"/>
    </row>
    <row r="226" customFormat="false" ht="12.75" hidden="false" customHeight="false" outlineLevel="0" collapsed="false">
      <c r="A226" s="274"/>
      <c r="B226" s="274"/>
      <c r="C226" s="274"/>
      <c r="D226" s="274"/>
      <c r="E226" s="274"/>
      <c r="F226" s="274"/>
      <c r="G226" s="274"/>
      <c r="H226" s="274"/>
      <c r="I226" s="274"/>
      <c r="J226" s="274"/>
      <c r="K226" s="274"/>
    </row>
    <row r="227" customFormat="false" ht="12.75" hidden="false" customHeight="false" outlineLevel="0" collapsed="false">
      <c r="A227" s="274"/>
      <c r="B227" s="274"/>
      <c r="C227" s="274"/>
      <c r="D227" s="274"/>
      <c r="E227" s="274"/>
      <c r="F227" s="274"/>
      <c r="G227" s="274"/>
      <c r="H227" s="274"/>
      <c r="I227" s="274"/>
      <c r="J227" s="274"/>
      <c r="K227" s="274"/>
    </row>
    <row r="228" customFormat="false" ht="12.75" hidden="false" customHeight="false" outlineLevel="0" collapsed="false">
      <c r="A228" s="274"/>
      <c r="B228" s="274"/>
      <c r="C228" s="274"/>
      <c r="D228" s="274"/>
      <c r="E228" s="274"/>
      <c r="F228" s="274"/>
      <c r="G228" s="274"/>
      <c r="H228" s="274"/>
      <c r="I228" s="274"/>
      <c r="J228" s="274"/>
      <c r="K228" s="274"/>
    </row>
    <row r="229" customFormat="false" ht="12.75" hidden="false" customHeight="false" outlineLevel="0" collapsed="false">
      <c r="A229" s="274"/>
      <c r="B229" s="274"/>
      <c r="C229" s="274"/>
      <c r="D229" s="274"/>
      <c r="E229" s="274"/>
      <c r="F229" s="274"/>
      <c r="G229" s="274"/>
      <c r="H229" s="274"/>
      <c r="I229" s="274"/>
      <c r="J229" s="274"/>
      <c r="K229" s="274"/>
    </row>
    <row r="230" customFormat="false" ht="12.75" hidden="false" customHeight="false" outlineLevel="0" collapsed="false">
      <c r="A230" s="274"/>
      <c r="B230" s="274"/>
      <c r="C230" s="274"/>
      <c r="D230" s="274"/>
      <c r="E230" s="274"/>
      <c r="F230" s="274"/>
      <c r="G230" s="274"/>
      <c r="H230" s="274"/>
      <c r="I230" s="274"/>
      <c r="J230" s="274"/>
      <c r="K230" s="274"/>
    </row>
    <row r="231" customFormat="false" ht="12.75" hidden="false" customHeight="false" outlineLevel="0" collapsed="false">
      <c r="A231" s="274"/>
      <c r="B231" s="274"/>
      <c r="C231" s="274"/>
      <c r="D231" s="274"/>
      <c r="E231" s="274"/>
      <c r="F231" s="274"/>
      <c r="G231" s="274"/>
      <c r="H231" s="274"/>
      <c r="I231" s="274"/>
      <c r="J231" s="274"/>
      <c r="K231" s="274"/>
    </row>
    <row r="232" customFormat="false" ht="12.75" hidden="false" customHeight="false" outlineLevel="0" collapsed="false">
      <c r="A232" s="274"/>
      <c r="B232" s="274"/>
      <c r="C232" s="274"/>
      <c r="D232" s="274"/>
      <c r="E232" s="274"/>
      <c r="F232" s="274"/>
      <c r="G232" s="274"/>
      <c r="H232" s="274"/>
      <c r="I232" s="274"/>
      <c r="J232" s="274"/>
      <c r="K232" s="274"/>
    </row>
    <row r="233" customFormat="false" ht="12.75" hidden="false" customHeight="false" outlineLevel="0" collapsed="false">
      <c r="A233" s="274"/>
      <c r="B233" s="274"/>
      <c r="C233" s="274"/>
      <c r="D233" s="274"/>
      <c r="E233" s="274"/>
      <c r="F233" s="274"/>
      <c r="G233" s="274"/>
      <c r="H233" s="274"/>
      <c r="I233" s="274"/>
      <c r="J233" s="274"/>
      <c r="K233" s="274"/>
    </row>
    <row r="234" customFormat="false" ht="12.75" hidden="false" customHeight="false" outlineLevel="0" collapsed="false">
      <c r="A234" s="274"/>
      <c r="B234" s="274"/>
      <c r="C234" s="274"/>
      <c r="D234" s="274"/>
      <c r="E234" s="274"/>
      <c r="F234" s="274"/>
      <c r="G234" s="274"/>
      <c r="H234" s="274"/>
      <c r="I234" s="274"/>
      <c r="J234" s="274"/>
      <c r="K234" s="274"/>
    </row>
    <row r="235" customFormat="false" ht="12.75" hidden="false" customHeight="false" outlineLevel="0" collapsed="false">
      <c r="A235" s="274"/>
      <c r="B235" s="274"/>
      <c r="C235" s="274"/>
      <c r="D235" s="274"/>
      <c r="E235" s="274"/>
      <c r="F235" s="274"/>
      <c r="G235" s="274"/>
      <c r="H235" s="274"/>
      <c r="I235" s="274"/>
      <c r="J235" s="274"/>
      <c r="K235" s="274"/>
    </row>
    <row r="236" customFormat="false" ht="12.75" hidden="false" customHeight="false" outlineLevel="0" collapsed="false">
      <c r="A236" s="274"/>
      <c r="B236" s="274"/>
      <c r="C236" s="274"/>
      <c r="D236" s="274"/>
      <c r="E236" s="274"/>
      <c r="F236" s="274"/>
      <c r="G236" s="274"/>
      <c r="H236" s="274"/>
      <c r="I236" s="274"/>
      <c r="J236" s="274"/>
      <c r="K236" s="274"/>
    </row>
    <row r="237" customFormat="false" ht="12.75" hidden="false" customHeight="false" outlineLevel="0" collapsed="false">
      <c r="A237" s="274"/>
      <c r="B237" s="274"/>
      <c r="C237" s="274"/>
      <c r="D237" s="274"/>
      <c r="E237" s="274"/>
      <c r="F237" s="274"/>
      <c r="G237" s="274"/>
      <c r="H237" s="274"/>
      <c r="I237" s="274"/>
      <c r="J237" s="274"/>
      <c r="K237" s="274"/>
    </row>
    <row r="238" customFormat="false" ht="12.75" hidden="false" customHeight="false" outlineLevel="0" collapsed="false">
      <c r="A238" s="274"/>
      <c r="B238" s="274"/>
      <c r="C238" s="274"/>
      <c r="D238" s="274"/>
      <c r="E238" s="274"/>
      <c r="F238" s="274"/>
      <c r="G238" s="274"/>
      <c r="H238" s="274"/>
      <c r="I238" s="274"/>
      <c r="J238" s="274"/>
      <c r="K238" s="274"/>
    </row>
    <row r="239" customFormat="false" ht="12.75" hidden="false" customHeight="false" outlineLevel="0" collapsed="false">
      <c r="A239" s="274"/>
      <c r="B239" s="274"/>
      <c r="C239" s="274"/>
      <c r="D239" s="274"/>
      <c r="E239" s="274"/>
      <c r="F239" s="274"/>
      <c r="G239" s="274"/>
      <c r="H239" s="274"/>
      <c r="I239" s="274"/>
      <c r="J239" s="274"/>
      <c r="K239" s="274"/>
    </row>
    <row r="240" customFormat="false" ht="12.75" hidden="false" customHeight="false" outlineLevel="0" collapsed="false">
      <c r="A240" s="274"/>
      <c r="B240" s="274"/>
      <c r="C240" s="274"/>
      <c r="D240" s="274"/>
      <c r="E240" s="274"/>
      <c r="F240" s="274"/>
      <c r="G240" s="274"/>
      <c r="H240" s="274"/>
      <c r="I240" s="274"/>
      <c r="J240" s="274"/>
      <c r="K240" s="274"/>
    </row>
    <row r="241" customFormat="false" ht="12.75" hidden="false" customHeight="false" outlineLevel="0" collapsed="false">
      <c r="A241" s="274"/>
      <c r="B241" s="274"/>
      <c r="C241" s="274"/>
      <c r="D241" s="274"/>
      <c r="E241" s="274"/>
      <c r="F241" s="274"/>
      <c r="G241" s="274"/>
      <c r="H241" s="274"/>
      <c r="I241" s="274"/>
      <c r="J241" s="274"/>
      <c r="K241" s="274"/>
    </row>
    <row r="242" customFormat="false" ht="12.75" hidden="false" customHeight="false" outlineLevel="0" collapsed="false">
      <c r="A242" s="274"/>
      <c r="B242" s="274"/>
      <c r="C242" s="274"/>
      <c r="D242" s="274"/>
      <c r="E242" s="274"/>
      <c r="F242" s="274"/>
      <c r="G242" s="274"/>
      <c r="H242" s="274"/>
      <c r="I242" s="274"/>
      <c r="J242" s="274"/>
      <c r="K242" s="274"/>
    </row>
    <row r="243" customFormat="false" ht="12.75" hidden="false" customHeight="false" outlineLevel="0" collapsed="false">
      <c r="A243" s="274"/>
      <c r="B243" s="274"/>
      <c r="C243" s="274"/>
      <c r="D243" s="274"/>
      <c r="E243" s="274"/>
      <c r="F243" s="274"/>
      <c r="G243" s="274"/>
      <c r="H243" s="274"/>
      <c r="I243" s="274"/>
      <c r="J243" s="274"/>
      <c r="K243" s="274"/>
    </row>
    <row r="244" customFormat="false" ht="12.75" hidden="false" customHeight="false" outlineLevel="0" collapsed="false">
      <c r="A244" s="274"/>
      <c r="B244" s="274"/>
      <c r="C244" s="274"/>
      <c r="D244" s="274"/>
      <c r="E244" s="274"/>
      <c r="F244" s="274"/>
      <c r="G244" s="274"/>
      <c r="H244" s="274"/>
      <c r="I244" s="274"/>
      <c r="J244" s="274"/>
      <c r="K244" s="274"/>
    </row>
    <row r="245" customFormat="false" ht="12.75" hidden="false" customHeight="false" outlineLevel="0" collapsed="false">
      <c r="A245" s="274"/>
      <c r="B245" s="274"/>
      <c r="C245" s="274"/>
      <c r="D245" s="274"/>
      <c r="E245" s="274"/>
      <c r="F245" s="274"/>
      <c r="G245" s="274"/>
      <c r="H245" s="274"/>
      <c r="I245" s="274"/>
      <c r="J245" s="274"/>
      <c r="K245" s="274"/>
    </row>
    <row r="246" customFormat="false" ht="12.75" hidden="false" customHeight="false" outlineLevel="0" collapsed="false">
      <c r="A246" s="274"/>
      <c r="B246" s="274"/>
      <c r="C246" s="274"/>
      <c r="D246" s="274"/>
      <c r="E246" s="274"/>
      <c r="F246" s="274"/>
      <c r="G246" s="274"/>
      <c r="H246" s="274"/>
      <c r="I246" s="274"/>
      <c r="J246" s="274"/>
      <c r="K246" s="274"/>
    </row>
    <row r="247" customFormat="false" ht="12.75" hidden="false" customHeight="false" outlineLevel="0" collapsed="false">
      <c r="A247" s="274"/>
      <c r="B247" s="274"/>
      <c r="C247" s="274"/>
      <c r="D247" s="274"/>
      <c r="E247" s="274"/>
      <c r="F247" s="274"/>
      <c r="G247" s="274"/>
      <c r="H247" s="274"/>
      <c r="I247" s="274"/>
      <c r="J247" s="274"/>
      <c r="K247" s="274"/>
    </row>
    <row r="248" customFormat="false" ht="12.75" hidden="false" customHeight="false" outlineLevel="0" collapsed="false">
      <c r="A248" s="274"/>
      <c r="B248" s="274"/>
      <c r="C248" s="274"/>
      <c r="D248" s="274"/>
      <c r="E248" s="274"/>
      <c r="F248" s="274"/>
      <c r="G248" s="274"/>
      <c r="H248" s="274"/>
      <c r="I248" s="274"/>
      <c r="J248" s="274"/>
      <c r="K248" s="274"/>
    </row>
    <row r="249" customFormat="false" ht="12.75" hidden="false" customHeight="false" outlineLevel="0" collapsed="false">
      <c r="A249" s="274"/>
      <c r="B249" s="274"/>
      <c r="C249" s="274"/>
      <c r="D249" s="274"/>
      <c r="E249" s="274"/>
      <c r="F249" s="274"/>
      <c r="G249" s="274"/>
      <c r="H249" s="274"/>
      <c r="I249" s="274"/>
      <c r="J249" s="274"/>
      <c r="K249" s="274"/>
    </row>
    <row r="250" customFormat="false" ht="12.75" hidden="false" customHeight="false" outlineLevel="0" collapsed="false">
      <c r="A250" s="274"/>
      <c r="B250" s="274"/>
      <c r="C250" s="274"/>
      <c r="D250" s="274"/>
      <c r="E250" s="274"/>
      <c r="F250" s="274"/>
      <c r="G250" s="274"/>
      <c r="H250" s="274"/>
      <c r="I250" s="274"/>
      <c r="J250" s="274"/>
      <c r="K250" s="274"/>
    </row>
    <row r="251" customFormat="false" ht="12.75" hidden="false" customHeight="false" outlineLevel="0" collapsed="false">
      <c r="A251" s="274"/>
      <c r="B251" s="274"/>
      <c r="C251" s="274"/>
      <c r="D251" s="274"/>
      <c r="E251" s="274"/>
      <c r="F251" s="274"/>
      <c r="G251" s="274"/>
      <c r="H251" s="274"/>
      <c r="I251" s="274"/>
      <c r="J251" s="274"/>
      <c r="K251" s="274"/>
    </row>
    <row r="252" customFormat="false" ht="12.75" hidden="false" customHeight="false" outlineLevel="0" collapsed="false">
      <c r="A252" s="274"/>
      <c r="B252" s="274"/>
      <c r="C252" s="274"/>
      <c r="D252" s="274"/>
      <c r="E252" s="274"/>
      <c r="F252" s="274"/>
      <c r="G252" s="274"/>
      <c r="H252" s="274"/>
      <c r="I252" s="274"/>
      <c r="J252" s="274"/>
      <c r="K252" s="274"/>
    </row>
    <row r="253" customFormat="false" ht="12.75" hidden="false" customHeight="false" outlineLevel="0" collapsed="false">
      <c r="A253" s="274"/>
      <c r="B253" s="274"/>
      <c r="C253" s="274"/>
      <c r="D253" s="274"/>
      <c r="E253" s="274"/>
      <c r="F253" s="274"/>
      <c r="G253" s="274"/>
      <c r="H253" s="274"/>
      <c r="I253" s="274"/>
      <c r="J253" s="274"/>
      <c r="K253" s="274"/>
    </row>
    <row r="254" customFormat="false" ht="12.75" hidden="false" customHeight="false" outlineLevel="0" collapsed="false">
      <c r="A254" s="274"/>
      <c r="B254" s="274"/>
      <c r="C254" s="274"/>
      <c r="D254" s="274"/>
      <c r="E254" s="274"/>
      <c r="F254" s="274"/>
      <c r="G254" s="274"/>
      <c r="H254" s="274"/>
      <c r="I254" s="274"/>
      <c r="J254" s="274"/>
      <c r="K254" s="274"/>
    </row>
    <row r="255" customFormat="false" ht="12.75" hidden="false" customHeight="false" outlineLevel="0" collapsed="false">
      <c r="A255" s="274"/>
      <c r="B255" s="274"/>
      <c r="C255" s="274"/>
      <c r="D255" s="274"/>
      <c r="E255" s="274"/>
      <c r="F255" s="274"/>
      <c r="G255" s="274"/>
      <c r="H255" s="274"/>
      <c r="I255" s="274"/>
      <c r="J255" s="274"/>
      <c r="K255" s="274"/>
    </row>
    <row r="256" customFormat="false" ht="12.75" hidden="false" customHeight="false" outlineLevel="0" collapsed="false">
      <c r="A256" s="274"/>
      <c r="B256" s="274"/>
      <c r="C256" s="274"/>
      <c r="D256" s="274"/>
      <c r="E256" s="274"/>
      <c r="F256" s="274"/>
      <c r="G256" s="274"/>
      <c r="H256" s="274"/>
      <c r="I256" s="274"/>
      <c r="J256" s="274"/>
      <c r="K256" s="274"/>
    </row>
    <row r="257" customFormat="false" ht="12.75" hidden="false" customHeight="false" outlineLevel="0" collapsed="false">
      <c r="A257" s="274"/>
      <c r="B257" s="274"/>
      <c r="C257" s="274"/>
      <c r="D257" s="274"/>
      <c r="E257" s="274"/>
      <c r="F257" s="274"/>
      <c r="G257" s="274"/>
      <c r="H257" s="274"/>
      <c r="I257" s="274"/>
      <c r="J257" s="274"/>
      <c r="K257" s="274"/>
    </row>
    <row r="258" customFormat="false" ht="12.75" hidden="false" customHeight="false" outlineLevel="0" collapsed="false">
      <c r="A258" s="274"/>
      <c r="B258" s="274"/>
      <c r="C258" s="274"/>
      <c r="D258" s="274"/>
      <c r="E258" s="274"/>
      <c r="F258" s="274"/>
      <c r="G258" s="274"/>
      <c r="H258" s="274"/>
      <c r="I258" s="274"/>
      <c r="J258" s="274"/>
      <c r="K258" s="274"/>
    </row>
    <row r="259" customFormat="false" ht="12.75" hidden="false" customHeight="false" outlineLevel="0" collapsed="false">
      <c r="A259" s="274"/>
      <c r="B259" s="274"/>
      <c r="C259" s="274"/>
      <c r="D259" s="274"/>
      <c r="E259" s="274"/>
      <c r="F259" s="274"/>
      <c r="G259" s="274"/>
      <c r="H259" s="274"/>
      <c r="I259" s="274"/>
      <c r="J259" s="274"/>
      <c r="K259" s="274"/>
    </row>
    <row r="260" customFormat="false" ht="12.75" hidden="false" customHeight="false" outlineLevel="0" collapsed="false">
      <c r="A260" s="274"/>
      <c r="B260" s="274"/>
      <c r="C260" s="274"/>
      <c r="D260" s="274"/>
      <c r="E260" s="274"/>
      <c r="F260" s="274"/>
      <c r="G260" s="274"/>
      <c r="H260" s="274"/>
      <c r="I260" s="274"/>
      <c r="J260" s="274"/>
      <c r="K260" s="274"/>
    </row>
    <row r="261" customFormat="false" ht="12.75" hidden="false" customHeight="false" outlineLevel="0" collapsed="false">
      <c r="A261" s="274"/>
      <c r="B261" s="274"/>
      <c r="C261" s="274"/>
      <c r="D261" s="274"/>
      <c r="E261" s="274"/>
      <c r="F261" s="274"/>
      <c r="G261" s="274"/>
      <c r="H261" s="274"/>
      <c r="I261" s="274"/>
      <c r="J261" s="274"/>
      <c r="K261" s="274"/>
    </row>
    <row r="262" customFormat="false" ht="12.75" hidden="false" customHeight="false" outlineLevel="0" collapsed="false">
      <c r="A262" s="274"/>
      <c r="B262" s="274"/>
      <c r="C262" s="274"/>
      <c r="D262" s="274"/>
      <c r="E262" s="274"/>
      <c r="F262" s="274"/>
      <c r="G262" s="274"/>
      <c r="H262" s="274"/>
      <c r="I262" s="274"/>
      <c r="J262" s="274"/>
      <c r="K262" s="274"/>
    </row>
    <row r="263" customFormat="false" ht="12.75" hidden="false" customHeight="false" outlineLevel="0" collapsed="false">
      <c r="A263" s="274"/>
      <c r="B263" s="274"/>
      <c r="C263" s="274"/>
      <c r="D263" s="274"/>
      <c r="E263" s="274"/>
      <c r="F263" s="274"/>
      <c r="G263" s="274"/>
      <c r="H263" s="274"/>
      <c r="I263" s="274"/>
      <c r="J263" s="274"/>
      <c r="K263" s="274"/>
    </row>
    <row r="264" customFormat="false" ht="12.75" hidden="false" customHeight="false" outlineLevel="0" collapsed="false">
      <c r="A264" s="274"/>
      <c r="B264" s="274"/>
      <c r="C264" s="274"/>
      <c r="D264" s="274"/>
      <c r="E264" s="274"/>
      <c r="F264" s="274"/>
      <c r="G264" s="274"/>
      <c r="H264" s="274"/>
      <c r="I264" s="274"/>
      <c r="J264" s="274"/>
      <c r="K264" s="274"/>
    </row>
    <row r="265" customFormat="false" ht="12.75" hidden="false" customHeight="false" outlineLevel="0" collapsed="false">
      <c r="A265" s="274"/>
      <c r="B265" s="274"/>
      <c r="C265" s="274"/>
      <c r="D265" s="274"/>
      <c r="E265" s="274"/>
      <c r="F265" s="274"/>
      <c r="G265" s="274"/>
      <c r="H265" s="274"/>
      <c r="I265" s="274"/>
      <c r="J265" s="274"/>
      <c r="K265" s="274"/>
    </row>
    <row r="266" customFormat="false" ht="12.75" hidden="false" customHeight="false" outlineLevel="0" collapsed="false">
      <c r="A266" s="274"/>
      <c r="B266" s="274"/>
      <c r="C266" s="274"/>
      <c r="D266" s="274"/>
      <c r="E266" s="274"/>
      <c r="F266" s="274"/>
      <c r="G266" s="274"/>
      <c r="H266" s="274"/>
      <c r="I266" s="274"/>
      <c r="J266" s="274"/>
      <c r="K266" s="274"/>
    </row>
    <row r="267" customFormat="false" ht="12.75" hidden="false" customHeight="false" outlineLevel="0" collapsed="false">
      <c r="A267" s="274"/>
      <c r="B267" s="274"/>
      <c r="C267" s="274"/>
      <c r="D267" s="274"/>
      <c r="E267" s="274"/>
      <c r="F267" s="274"/>
      <c r="G267" s="274"/>
      <c r="H267" s="274"/>
      <c r="I267" s="274"/>
      <c r="J267" s="274"/>
      <c r="K267" s="274"/>
    </row>
    <row r="268" customFormat="false" ht="12.75" hidden="false" customHeight="false" outlineLevel="0" collapsed="false">
      <c r="A268" s="274"/>
      <c r="B268" s="274"/>
      <c r="C268" s="274"/>
      <c r="D268" s="274"/>
      <c r="E268" s="274"/>
      <c r="F268" s="274"/>
      <c r="G268" s="274"/>
      <c r="H268" s="274"/>
      <c r="I268" s="274"/>
      <c r="J268" s="274"/>
      <c r="K268" s="274"/>
    </row>
    <row r="269" customFormat="false" ht="12.75" hidden="false" customHeight="false" outlineLevel="0" collapsed="false">
      <c r="A269" s="274"/>
      <c r="B269" s="274"/>
      <c r="C269" s="274"/>
      <c r="D269" s="274"/>
      <c r="E269" s="274"/>
      <c r="F269" s="274"/>
      <c r="G269" s="274"/>
      <c r="H269" s="274"/>
      <c r="I269" s="274"/>
      <c r="J269" s="274"/>
      <c r="K269" s="274"/>
    </row>
    <row r="270" customFormat="false" ht="12.75" hidden="false" customHeight="false" outlineLevel="0" collapsed="false">
      <c r="A270" s="274"/>
      <c r="B270" s="274"/>
      <c r="C270" s="274"/>
      <c r="D270" s="274"/>
      <c r="E270" s="274"/>
      <c r="F270" s="274"/>
      <c r="G270" s="274"/>
      <c r="H270" s="274"/>
      <c r="I270" s="274"/>
      <c r="J270" s="274"/>
      <c r="K270" s="274"/>
    </row>
    <row r="271" customFormat="false" ht="12.75" hidden="false" customHeight="false" outlineLevel="0" collapsed="false">
      <c r="A271" s="274"/>
      <c r="B271" s="274"/>
      <c r="C271" s="274"/>
      <c r="D271" s="274"/>
      <c r="E271" s="274"/>
      <c r="F271" s="274"/>
      <c r="G271" s="274"/>
      <c r="H271" s="274"/>
      <c r="I271" s="274"/>
      <c r="J271" s="274"/>
      <c r="K271" s="274"/>
    </row>
    <row r="272" customFormat="false" ht="12.75" hidden="false" customHeight="false" outlineLevel="0" collapsed="false">
      <c r="A272" s="274"/>
      <c r="B272" s="274"/>
      <c r="C272" s="274"/>
      <c r="D272" s="274"/>
      <c r="E272" s="274"/>
      <c r="F272" s="274"/>
      <c r="G272" s="274"/>
      <c r="H272" s="274"/>
      <c r="I272" s="274"/>
      <c r="J272" s="274"/>
      <c r="K272" s="274"/>
    </row>
    <row r="273" customFormat="false" ht="12.75" hidden="false" customHeight="false" outlineLevel="0" collapsed="false">
      <c r="A273" s="274"/>
      <c r="B273" s="274"/>
      <c r="C273" s="274"/>
      <c r="D273" s="274"/>
      <c r="E273" s="274"/>
      <c r="F273" s="274"/>
      <c r="G273" s="274"/>
      <c r="H273" s="274"/>
      <c r="I273" s="274"/>
      <c r="J273" s="274"/>
      <c r="K273" s="274"/>
    </row>
    <row r="274" customFormat="false" ht="12.75" hidden="false" customHeight="false" outlineLevel="0" collapsed="false">
      <c r="A274" s="274"/>
      <c r="B274" s="274"/>
      <c r="C274" s="274"/>
      <c r="D274" s="274"/>
      <c r="E274" s="274"/>
      <c r="F274" s="274"/>
      <c r="G274" s="274"/>
      <c r="H274" s="274"/>
      <c r="I274" s="274"/>
      <c r="J274" s="274"/>
      <c r="K274" s="274"/>
    </row>
    <row r="275" customFormat="false" ht="12.75" hidden="false" customHeight="false" outlineLevel="0" collapsed="false">
      <c r="A275" s="274"/>
      <c r="B275" s="274"/>
      <c r="C275" s="274"/>
      <c r="D275" s="274"/>
      <c r="E275" s="274"/>
      <c r="F275" s="274"/>
      <c r="G275" s="274"/>
      <c r="H275" s="274"/>
      <c r="I275" s="274"/>
      <c r="J275" s="274"/>
      <c r="K275" s="274"/>
    </row>
    <row r="276" customFormat="false" ht="12.75" hidden="false" customHeight="false" outlineLevel="0" collapsed="false">
      <c r="A276" s="274"/>
      <c r="B276" s="274"/>
      <c r="C276" s="274"/>
      <c r="D276" s="274"/>
      <c r="E276" s="274"/>
      <c r="F276" s="274"/>
      <c r="G276" s="274"/>
      <c r="H276" s="274"/>
      <c r="I276" s="274"/>
      <c r="J276" s="274"/>
      <c r="K276" s="274"/>
    </row>
    <row r="277" customFormat="false" ht="12.75" hidden="false" customHeight="false" outlineLevel="0" collapsed="false">
      <c r="A277" s="274"/>
      <c r="B277" s="274"/>
      <c r="C277" s="274"/>
      <c r="D277" s="274"/>
      <c r="E277" s="274"/>
      <c r="F277" s="274"/>
      <c r="G277" s="274"/>
      <c r="H277" s="274"/>
      <c r="I277" s="274"/>
      <c r="J277" s="274"/>
      <c r="K277" s="274"/>
    </row>
    <row r="278" customFormat="false" ht="12.75" hidden="false" customHeight="false" outlineLevel="0" collapsed="false">
      <c r="A278" s="274"/>
      <c r="B278" s="274"/>
      <c r="C278" s="274"/>
      <c r="D278" s="274"/>
      <c r="E278" s="274"/>
      <c r="F278" s="274"/>
      <c r="G278" s="274"/>
      <c r="H278" s="274"/>
      <c r="I278" s="274"/>
      <c r="J278" s="274"/>
      <c r="K278" s="274"/>
    </row>
    <row r="279" customFormat="false" ht="12.75" hidden="false" customHeight="false" outlineLevel="0" collapsed="false">
      <c r="A279" s="274"/>
      <c r="B279" s="274"/>
      <c r="C279" s="274"/>
      <c r="D279" s="274"/>
      <c r="E279" s="274"/>
      <c r="F279" s="274"/>
      <c r="G279" s="274"/>
      <c r="H279" s="274"/>
      <c r="I279" s="274"/>
      <c r="J279" s="274"/>
      <c r="K279" s="274"/>
    </row>
    <row r="280" customFormat="false" ht="12.75" hidden="false" customHeight="false" outlineLevel="0" collapsed="false">
      <c r="A280" s="274"/>
      <c r="B280" s="274"/>
      <c r="C280" s="274"/>
      <c r="D280" s="274"/>
      <c r="E280" s="274"/>
      <c r="F280" s="274"/>
      <c r="G280" s="274"/>
      <c r="H280" s="274"/>
      <c r="I280" s="274"/>
      <c r="J280" s="274"/>
      <c r="K280" s="274"/>
    </row>
    <row r="281" customFormat="false" ht="12.75" hidden="false" customHeight="false" outlineLevel="0" collapsed="false">
      <c r="A281" s="274"/>
      <c r="B281" s="274"/>
      <c r="C281" s="274"/>
      <c r="D281" s="274"/>
      <c r="E281" s="274"/>
      <c r="F281" s="274"/>
      <c r="G281" s="274"/>
      <c r="H281" s="274"/>
      <c r="I281" s="274"/>
      <c r="J281" s="274"/>
      <c r="K281" s="274"/>
    </row>
    <row r="282" customFormat="false" ht="12.75" hidden="false" customHeight="false" outlineLevel="0" collapsed="false">
      <c r="A282" s="274"/>
      <c r="B282" s="274"/>
      <c r="C282" s="274"/>
      <c r="D282" s="274"/>
      <c r="E282" s="274"/>
      <c r="F282" s="274"/>
      <c r="G282" s="274"/>
      <c r="H282" s="274"/>
      <c r="I282" s="274"/>
      <c r="J282" s="274"/>
      <c r="K282" s="274"/>
    </row>
    <row r="283" customFormat="false" ht="12.75" hidden="false" customHeight="false" outlineLevel="0" collapsed="false">
      <c r="A283" s="274"/>
      <c r="B283" s="274"/>
      <c r="C283" s="274"/>
      <c r="D283" s="274"/>
      <c r="E283" s="274"/>
      <c r="F283" s="274"/>
      <c r="G283" s="274"/>
      <c r="H283" s="274"/>
      <c r="I283" s="274"/>
      <c r="J283" s="274"/>
      <c r="K283" s="274"/>
    </row>
    <row r="284" customFormat="false" ht="12.75" hidden="false" customHeight="false" outlineLevel="0" collapsed="false">
      <c r="A284" s="274"/>
      <c r="B284" s="274"/>
      <c r="C284" s="274"/>
      <c r="D284" s="274"/>
      <c r="E284" s="274"/>
      <c r="F284" s="274"/>
      <c r="G284" s="274"/>
      <c r="H284" s="274"/>
      <c r="I284" s="274"/>
      <c r="J284" s="274"/>
      <c r="K284" s="274"/>
    </row>
    <row r="285" customFormat="false" ht="12.75" hidden="false" customHeight="false" outlineLevel="0" collapsed="false">
      <c r="A285" s="274"/>
      <c r="B285" s="274"/>
      <c r="C285" s="274"/>
      <c r="D285" s="274"/>
      <c r="E285" s="274"/>
      <c r="F285" s="274"/>
      <c r="G285" s="274"/>
      <c r="H285" s="274"/>
      <c r="I285" s="274"/>
      <c r="J285" s="274"/>
      <c r="K285" s="274"/>
    </row>
    <row r="286" customFormat="false" ht="12.75" hidden="false" customHeight="false" outlineLevel="0" collapsed="false">
      <c r="A286" s="274"/>
      <c r="B286" s="274"/>
      <c r="C286" s="274"/>
      <c r="D286" s="274"/>
      <c r="E286" s="274"/>
      <c r="F286" s="274"/>
      <c r="G286" s="274"/>
      <c r="H286" s="274"/>
      <c r="I286" s="274"/>
      <c r="J286" s="274"/>
      <c r="K286" s="274"/>
    </row>
    <row r="287" customFormat="false" ht="12.75" hidden="false" customHeight="false" outlineLevel="0" collapsed="false">
      <c r="A287" s="274"/>
      <c r="B287" s="274"/>
      <c r="C287" s="274"/>
      <c r="D287" s="274"/>
      <c r="E287" s="274"/>
      <c r="F287" s="274"/>
      <c r="G287" s="274"/>
      <c r="H287" s="274"/>
      <c r="I287" s="274"/>
      <c r="J287" s="274"/>
      <c r="K287" s="274"/>
    </row>
    <row r="288" customFormat="false" ht="12.75" hidden="false" customHeight="false" outlineLevel="0" collapsed="false">
      <c r="A288" s="274"/>
      <c r="B288" s="274"/>
      <c r="C288" s="274"/>
      <c r="D288" s="274"/>
      <c r="E288" s="274"/>
      <c r="F288" s="274"/>
      <c r="G288" s="274"/>
      <c r="H288" s="274"/>
      <c r="I288" s="274"/>
      <c r="J288" s="274"/>
      <c r="K288" s="274"/>
    </row>
    <row r="289" customFormat="false" ht="12.75" hidden="false" customHeight="false" outlineLevel="0" collapsed="false">
      <c r="A289" s="274"/>
      <c r="B289" s="274"/>
      <c r="C289" s="274"/>
      <c r="D289" s="274"/>
      <c r="E289" s="274"/>
      <c r="F289" s="274"/>
      <c r="G289" s="274"/>
      <c r="H289" s="274"/>
      <c r="I289" s="274"/>
      <c r="J289" s="274"/>
      <c r="K289" s="274"/>
    </row>
    <row r="290" customFormat="false" ht="12.75" hidden="false" customHeight="false" outlineLevel="0" collapsed="false">
      <c r="A290" s="274"/>
      <c r="B290" s="274"/>
      <c r="C290" s="274"/>
      <c r="D290" s="274"/>
      <c r="E290" s="274"/>
      <c r="F290" s="274"/>
      <c r="G290" s="274"/>
      <c r="H290" s="274"/>
      <c r="I290" s="274"/>
      <c r="J290" s="274"/>
      <c r="K290" s="274"/>
    </row>
    <row r="291" customFormat="false" ht="12.75" hidden="false" customHeight="false" outlineLevel="0" collapsed="false">
      <c r="A291" s="274"/>
      <c r="B291" s="274"/>
      <c r="C291" s="274"/>
      <c r="D291" s="274"/>
      <c r="E291" s="274"/>
      <c r="F291" s="274"/>
      <c r="G291" s="274"/>
      <c r="H291" s="274"/>
      <c r="I291" s="274"/>
      <c r="J291" s="274"/>
      <c r="K291" s="274"/>
    </row>
    <row r="292" customFormat="false" ht="12.75" hidden="false" customHeight="false" outlineLevel="0" collapsed="false">
      <c r="A292" s="274"/>
      <c r="B292" s="274"/>
      <c r="C292" s="274"/>
      <c r="D292" s="274"/>
      <c r="E292" s="274"/>
      <c r="F292" s="274"/>
      <c r="G292" s="274"/>
      <c r="H292" s="274"/>
      <c r="I292" s="274"/>
      <c r="J292" s="274"/>
      <c r="K292" s="274"/>
    </row>
    <row r="293" customFormat="false" ht="12.75" hidden="false" customHeight="false" outlineLevel="0" collapsed="false">
      <c r="A293" s="274"/>
      <c r="B293" s="274"/>
      <c r="C293" s="274"/>
      <c r="D293" s="274"/>
      <c r="E293" s="274"/>
      <c r="F293" s="274"/>
      <c r="G293" s="274"/>
      <c r="H293" s="274"/>
      <c r="I293" s="274"/>
      <c r="J293" s="274"/>
      <c r="K293" s="274"/>
    </row>
    <row r="294" customFormat="false" ht="12.75" hidden="false" customHeight="false" outlineLevel="0" collapsed="false">
      <c r="A294" s="274"/>
      <c r="B294" s="274"/>
      <c r="C294" s="274"/>
      <c r="D294" s="274"/>
      <c r="E294" s="274"/>
      <c r="F294" s="274"/>
      <c r="G294" s="274"/>
      <c r="H294" s="274"/>
      <c r="I294" s="274"/>
      <c r="J294" s="274"/>
      <c r="K294" s="274"/>
    </row>
    <row r="295" customFormat="false" ht="12.75" hidden="false" customHeight="false" outlineLevel="0" collapsed="false">
      <c r="A295" s="274"/>
      <c r="B295" s="274"/>
      <c r="C295" s="274"/>
      <c r="D295" s="274"/>
      <c r="E295" s="274"/>
      <c r="F295" s="274"/>
      <c r="G295" s="274"/>
      <c r="H295" s="274"/>
      <c r="I295" s="274"/>
      <c r="J295" s="274"/>
      <c r="K295" s="274"/>
    </row>
    <row r="296" customFormat="false" ht="12.75" hidden="false" customHeight="false" outlineLevel="0" collapsed="false">
      <c r="A296" s="274"/>
      <c r="B296" s="274"/>
      <c r="C296" s="274"/>
      <c r="D296" s="274"/>
      <c r="E296" s="274"/>
      <c r="F296" s="274"/>
      <c r="G296" s="274"/>
      <c r="H296" s="274"/>
      <c r="I296" s="274"/>
      <c r="J296" s="274"/>
      <c r="K296" s="274"/>
    </row>
    <row r="297" customFormat="false" ht="12.75" hidden="false" customHeight="false" outlineLevel="0" collapsed="false">
      <c r="A297" s="274"/>
      <c r="B297" s="274"/>
      <c r="C297" s="274"/>
      <c r="D297" s="274"/>
      <c r="E297" s="274"/>
      <c r="F297" s="274"/>
      <c r="G297" s="274"/>
      <c r="H297" s="274"/>
      <c r="I297" s="274"/>
      <c r="J297" s="274"/>
      <c r="K297" s="274"/>
    </row>
    <row r="298" customFormat="false" ht="12.75" hidden="false" customHeight="false" outlineLevel="0" collapsed="false">
      <c r="A298" s="274"/>
      <c r="B298" s="274"/>
      <c r="C298" s="274"/>
      <c r="D298" s="274"/>
      <c r="E298" s="274"/>
      <c r="F298" s="274"/>
      <c r="G298" s="274"/>
      <c r="H298" s="274"/>
      <c r="I298" s="274"/>
      <c r="J298" s="274"/>
      <c r="K298" s="274"/>
    </row>
    <row r="299" customFormat="false" ht="12.75" hidden="false" customHeight="false" outlineLevel="0" collapsed="false">
      <c r="A299" s="274"/>
      <c r="B299" s="274"/>
      <c r="C299" s="274"/>
      <c r="D299" s="274"/>
      <c r="E299" s="274"/>
      <c r="F299" s="274"/>
      <c r="G299" s="274"/>
      <c r="H299" s="274"/>
      <c r="I299" s="274"/>
      <c r="J299" s="274"/>
      <c r="K299" s="274"/>
    </row>
    <row r="300" customFormat="false" ht="12.75" hidden="false" customHeight="false" outlineLevel="0" collapsed="false">
      <c r="A300" s="274"/>
      <c r="B300" s="274"/>
      <c r="C300" s="274"/>
      <c r="D300" s="274"/>
      <c r="E300" s="274"/>
      <c r="F300" s="274"/>
      <c r="G300" s="274"/>
      <c r="H300" s="274"/>
      <c r="I300" s="274"/>
      <c r="J300" s="274"/>
      <c r="K300" s="274"/>
    </row>
    <row r="301" customFormat="false" ht="12.75" hidden="false" customHeight="false" outlineLevel="0" collapsed="false">
      <c r="A301" s="274"/>
      <c r="B301" s="274"/>
      <c r="C301" s="274"/>
      <c r="D301" s="274"/>
      <c r="E301" s="274"/>
      <c r="F301" s="274"/>
      <c r="G301" s="274"/>
      <c r="H301" s="274"/>
      <c r="I301" s="274"/>
      <c r="J301" s="274"/>
      <c r="K301" s="274"/>
    </row>
    <row r="302" customFormat="false" ht="12.75" hidden="false" customHeight="false" outlineLevel="0" collapsed="false">
      <c r="A302" s="274"/>
      <c r="B302" s="274"/>
      <c r="C302" s="274"/>
      <c r="D302" s="274"/>
      <c r="E302" s="274"/>
      <c r="F302" s="274"/>
      <c r="G302" s="274"/>
      <c r="H302" s="274"/>
      <c r="I302" s="274"/>
      <c r="J302" s="274"/>
      <c r="K302" s="274"/>
    </row>
    <row r="303" customFormat="false" ht="12.75" hidden="false" customHeight="false" outlineLevel="0" collapsed="false">
      <c r="A303" s="274"/>
      <c r="B303" s="274"/>
      <c r="C303" s="274"/>
      <c r="D303" s="274"/>
      <c r="E303" s="274"/>
      <c r="F303" s="274"/>
      <c r="G303" s="274"/>
      <c r="H303" s="274"/>
      <c r="I303" s="274"/>
      <c r="J303" s="274"/>
      <c r="K303" s="274"/>
    </row>
    <row r="304" customFormat="false" ht="12.75" hidden="false" customHeight="false" outlineLevel="0" collapsed="false">
      <c r="A304" s="274"/>
      <c r="B304" s="274"/>
      <c r="C304" s="274"/>
      <c r="D304" s="274"/>
      <c r="E304" s="274"/>
      <c r="F304" s="274"/>
      <c r="G304" s="274"/>
      <c r="H304" s="274"/>
      <c r="I304" s="274"/>
      <c r="J304" s="274"/>
      <c r="K304" s="274"/>
    </row>
    <row r="305" customFormat="false" ht="12.75" hidden="false" customHeight="false" outlineLevel="0" collapsed="false">
      <c r="A305" s="274"/>
      <c r="B305" s="274"/>
      <c r="C305" s="274"/>
      <c r="D305" s="274"/>
      <c r="E305" s="274"/>
      <c r="F305" s="274"/>
      <c r="G305" s="274"/>
      <c r="H305" s="274"/>
      <c r="I305" s="274"/>
      <c r="J305" s="274"/>
      <c r="K305" s="274"/>
    </row>
    <row r="306" customFormat="false" ht="12.75" hidden="false" customHeight="false" outlineLevel="0" collapsed="false">
      <c r="A306" s="274"/>
      <c r="B306" s="274"/>
      <c r="C306" s="274"/>
      <c r="D306" s="274"/>
      <c r="E306" s="274"/>
      <c r="F306" s="274"/>
      <c r="G306" s="274"/>
      <c r="H306" s="274"/>
      <c r="I306" s="274"/>
      <c r="J306" s="274"/>
      <c r="K306" s="274"/>
    </row>
    <row r="307" customFormat="false" ht="12.75" hidden="false" customHeight="false" outlineLevel="0" collapsed="false">
      <c r="A307" s="274"/>
      <c r="B307" s="274"/>
      <c r="C307" s="274"/>
      <c r="D307" s="274"/>
      <c r="E307" s="274"/>
      <c r="F307" s="274"/>
      <c r="G307" s="274"/>
      <c r="H307" s="274"/>
      <c r="I307" s="274"/>
      <c r="J307" s="274"/>
      <c r="K307" s="274"/>
    </row>
    <row r="308" customFormat="false" ht="12.75" hidden="false" customHeight="false" outlineLevel="0" collapsed="false">
      <c r="A308" s="274"/>
      <c r="B308" s="274"/>
      <c r="C308" s="274"/>
      <c r="D308" s="274"/>
      <c r="E308" s="274"/>
      <c r="F308" s="274"/>
      <c r="G308" s="274"/>
      <c r="H308" s="274"/>
      <c r="I308" s="274"/>
      <c r="J308" s="274"/>
      <c r="K308" s="274"/>
    </row>
    <row r="309" customFormat="false" ht="12.75" hidden="false" customHeight="false" outlineLevel="0" collapsed="false">
      <c r="A309" s="274"/>
      <c r="B309" s="274"/>
      <c r="C309" s="274"/>
      <c r="D309" s="274"/>
      <c r="E309" s="274"/>
      <c r="F309" s="274"/>
      <c r="G309" s="274"/>
      <c r="H309" s="274"/>
      <c r="I309" s="274"/>
      <c r="J309" s="274"/>
      <c r="K309" s="274"/>
    </row>
    <row r="310" customFormat="false" ht="12.75" hidden="false" customHeight="false" outlineLevel="0" collapsed="false">
      <c r="A310" s="274"/>
      <c r="B310" s="274"/>
      <c r="C310" s="274"/>
      <c r="D310" s="274"/>
      <c r="E310" s="274"/>
      <c r="F310" s="274"/>
      <c r="G310" s="274"/>
      <c r="H310" s="274"/>
      <c r="I310" s="274"/>
      <c r="J310" s="274"/>
      <c r="K310" s="274"/>
    </row>
    <row r="311" customFormat="false" ht="12.75" hidden="false" customHeight="false" outlineLevel="0" collapsed="false">
      <c r="A311" s="274"/>
      <c r="B311" s="274"/>
      <c r="C311" s="274"/>
      <c r="D311" s="274"/>
      <c r="E311" s="274"/>
      <c r="F311" s="274"/>
      <c r="G311" s="274"/>
      <c r="H311" s="274"/>
      <c r="I311" s="274"/>
      <c r="J311" s="274"/>
      <c r="K311" s="274"/>
    </row>
    <row r="312" customFormat="false" ht="12.75" hidden="false" customHeight="false" outlineLevel="0" collapsed="false">
      <c r="A312" s="274"/>
      <c r="B312" s="274"/>
      <c r="C312" s="274"/>
      <c r="D312" s="274"/>
      <c r="E312" s="274"/>
      <c r="F312" s="274"/>
      <c r="G312" s="274"/>
      <c r="H312" s="274"/>
      <c r="I312" s="274"/>
      <c r="J312" s="274"/>
      <c r="K312" s="274"/>
    </row>
    <row r="313" customFormat="false" ht="12.75" hidden="false" customHeight="false" outlineLevel="0" collapsed="false">
      <c r="A313" s="274"/>
      <c r="B313" s="274"/>
      <c r="C313" s="274"/>
      <c r="D313" s="274"/>
      <c r="E313" s="274"/>
      <c r="F313" s="274"/>
      <c r="G313" s="274"/>
      <c r="H313" s="274"/>
      <c r="I313" s="274"/>
      <c r="J313" s="274"/>
      <c r="K313" s="274"/>
    </row>
    <row r="314" customFormat="false" ht="12.75" hidden="false" customHeight="false" outlineLevel="0" collapsed="false">
      <c r="A314" s="274"/>
      <c r="B314" s="274"/>
      <c r="C314" s="274"/>
      <c r="D314" s="274"/>
      <c r="E314" s="274"/>
      <c r="F314" s="274"/>
      <c r="G314" s="274"/>
      <c r="H314" s="274"/>
      <c r="I314" s="274"/>
      <c r="J314" s="274"/>
      <c r="K314" s="274"/>
    </row>
    <row r="315" customFormat="false" ht="12.75" hidden="false" customHeight="false" outlineLevel="0" collapsed="false">
      <c r="A315" s="274"/>
      <c r="B315" s="274"/>
      <c r="C315" s="274"/>
      <c r="D315" s="274"/>
      <c r="E315" s="274"/>
      <c r="F315" s="274"/>
      <c r="G315" s="274"/>
      <c r="H315" s="274"/>
      <c r="I315" s="274"/>
      <c r="J315" s="274"/>
      <c r="K315" s="274"/>
    </row>
    <row r="316" customFormat="false" ht="12.75" hidden="false" customHeight="false" outlineLevel="0" collapsed="false">
      <c r="A316" s="274"/>
      <c r="B316" s="274"/>
      <c r="C316" s="274"/>
      <c r="D316" s="274"/>
      <c r="E316" s="274"/>
      <c r="F316" s="274"/>
      <c r="G316" s="274"/>
      <c r="H316" s="274"/>
      <c r="I316" s="274"/>
      <c r="J316" s="274"/>
      <c r="K316" s="274"/>
    </row>
    <row r="317" customFormat="false" ht="12.75" hidden="false" customHeight="false" outlineLevel="0" collapsed="false">
      <c r="A317" s="274"/>
      <c r="B317" s="274"/>
      <c r="C317" s="274"/>
      <c r="D317" s="274"/>
      <c r="E317" s="274"/>
      <c r="F317" s="274"/>
      <c r="G317" s="274"/>
      <c r="H317" s="274"/>
      <c r="I317" s="274"/>
      <c r="J317" s="274"/>
      <c r="K317" s="274"/>
    </row>
    <row r="318" customFormat="false" ht="12.75" hidden="false" customHeight="false" outlineLevel="0" collapsed="false">
      <c r="A318" s="274"/>
      <c r="B318" s="274"/>
      <c r="C318" s="274"/>
      <c r="D318" s="274"/>
      <c r="E318" s="274"/>
      <c r="F318" s="274"/>
      <c r="G318" s="274"/>
      <c r="H318" s="274"/>
      <c r="I318" s="274"/>
      <c r="J318" s="274"/>
      <c r="K318" s="274"/>
    </row>
    <row r="319" customFormat="false" ht="12.75" hidden="false" customHeight="false" outlineLevel="0" collapsed="false">
      <c r="A319" s="274"/>
      <c r="B319" s="274"/>
      <c r="C319" s="274"/>
      <c r="D319" s="274"/>
      <c r="E319" s="274"/>
      <c r="F319" s="274"/>
      <c r="G319" s="274"/>
      <c r="H319" s="274"/>
      <c r="I319" s="274"/>
      <c r="J319" s="274"/>
      <c r="K319" s="274"/>
    </row>
    <row r="320" customFormat="false" ht="12.75" hidden="false" customHeight="false" outlineLevel="0" collapsed="false">
      <c r="A320" s="274"/>
      <c r="B320" s="274"/>
      <c r="C320" s="274"/>
      <c r="D320" s="274"/>
      <c r="E320" s="274"/>
      <c r="F320" s="274"/>
      <c r="G320" s="274"/>
      <c r="H320" s="274"/>
      <c r="I320" s="274"/>
      <c r="J320" s="274"/>
      <c r="K320" s="274"/>
    </row>
    <row r="321" customFormat="false" ht="12.75" hidden="false" customHeight="false" outlineLevel="0" collapsed="false">
      <c r="A321" s="274"/>
      <c r="B321" s="274"/>
      <c r="C321" s="274"/>
      <c r="D321" s="274"/>
      <c r="E321" s="274"/>
      <c r="F321" s="274"/>
      <c r="G321" s="274"/>
      <c r="H321" s="274"/>
      <c r="I321" s="274"/>
      <c r="J321" s="274"/>
      <c r="K321" s="274"/>
    </row>
    <row r="322" customFormat="false" ht="12.75" hidden="false" customHeight="false" outlineLevel="0" collapsed="false">
      <c r="A322" s="274"/>
      <c r="B322" s="274"/>
      <c r="C322" s="274"/>
      <c r="D322" s="274"/>
      <c r="E322" s="274"/>
      <c r="F322" s="274"/>
      <c r="G322" s="274"/>
      <c r="H322" s="274"/>
      <c r="I322" s="274"/>
      <c r="J322" s="274"/>
      <c r="K322" s="274"/>
    </row>
    <row r="323" customFormat="false" ht="12.75" hidden="false" customHeight="false" outlineLevel="0" collapsed="false">
      <c r="A323" s="274"/>
      <c r="B323" s="274"/>
      <c r="C323" s="274"/>
      <c r="D323" s="274"/>
      <c r="E323" s="274"/>
      <c r="F323" s="274"/>
      <c r="G323" s="274"/>
      <c r="H323" s="274"/>
      <c r="I323" s="274"/>
      <c r="J323" s="274"/>
      <c r="K323" s="274"/>
    </row>
    <row r="324" customFormat="false" ht="12.75" hidden="false" customHeight="false" outlineLevel="0" collapsed="false">
      <c r="A324" s="274"/>
      <c r="B324" s="274"/>
      <c r="C324" s="274"/>
      <c r="D324" s="274"/>
      <c r="E324" s="274"/>
      <c r="F324" s="274"/>
      <c r="G324" s="274"/>
      <c r="H324" s="274"/>
      <c r="I324" s="274"/>
      <c r="J324" s="274"/>
      <c r="K324" s="274"/>
    </row>
    <row r="325" customFormat="false" ht="12.75" hidden="false" customHeight="false" outlineLevel="0" collapsed="false">
      <c r="A325" s="274"/>
      <c r="B325" s="274"/>
      <c r="C325" s="274"/>
      <c r="D325" s="274"/>
      <c r="E325" s="274"/>
      <c r="F325" s="274"/>
      <c r="G325" s="274"/>
      <c r="H325" s="274"/>
      <c r="I325" s="274"/>
      <c r="J325" s="274"/>
      <c r="K325" s="274"/>
    </row>
    <row r="326" customFormat="false" ht="12.75" hidden="false" customHeight="false" outlineLevel="0" collapsed="false">
      <c r="A326" s="274"/>
      <c r="B326" s="274"/>
      <c r="C326" s="274"/>
      <c r="D326" s="274"/>
      <c r="E326" s="274"/>
      <c r="F326" s="274"/>
      <c r="G326" s="274"/>
      <c r="H326" s="274"/>
      <c r="I326" s="274"/>
      <c r="J326" s="274"/>
      <c r="K326" s="274"/>
    </row>
    <row r="327" customFormat="false" ht="12.75" hidden="false" customHeight="false" outlineLevel="0" collapsed="false">
      <c r="A327" s="274"/>
      <c r="B327" s="274"/>
      <c r="C327" s="274"/>
      <c r="D327" s="274"/>
      <c r="E327" s="274"/>
      <c r="F327" s="274"/>
      <c r="G327" s="274"/>
      <c r="H327" s="274"/>
      <c r="I327" s="274"/>
      <c r="J327" s="274"/>
      <c r="K327" s="274"/>
    </row>
    <row r="328" customFormat="false" ht="12.75" hidden="false" customHeight="false" outlineLevel="0" collapsed="false">
      <c r="A328" s="274"/>
      <c r="B328" s="274"/>
      <c r="C328" s="274"/>
      <c r="D328" s="274"/>
      <c r="E328" s="274"/>
      <c r="F328" s="274"/>
      <c r="G328" s="274"/>
      <c r="H328" s="274"/>
      <c r="I328" s="274"/>
      <c r="J328" s="274"/>
      <c r="K328" s="274"/>
    </row>
    <row r="329" customFormat="false" ht="12.75" hidden="false" customHeight="false" outlineLevel="0" collapsed="false">
      <c r="A329" s="274"/>
      <c r="B329" s="274"/>
      <c r="C329" s="274"/>
      <c r="D329" s="274"/>
      <c r="E329" s="274"/>
      <c r="F329" s="274"/>
      <c r="G329" s="274"/>
      <c r="H329" s="274"/>
      <c r="I329" s="274"/>
      <c r="J329" s="274"/>
      <c r="K329" s="274"/>
    </row>
    <row r="330" customFormat="false" ht="12.75" hidden="false" customHeight="false" outlineLevel="0" collapsed="false">
      <c r="A330" s="274"/>
      <c r="B330" s="274"/>
      <c r="C330" s="274"/>
      <c r="D330" s="274"/>
      <c r="E330" s="274"/>
      <c r="F330" s="274"/>
      <c r="G330" s="274"/>
      <c r="H330" s="274"/>
      <c r="I330" s="274"/>
      <c r="J330" s="274"/>
      <c r="K330" s="274"/>
    </row>
    <row r="331" customFormat="false" ht="12.75" hidden="false" customHeight="false" outlineLevel="0" collapsed="false">
      <c r="A331" s="274"/>
      <c r="B331" s="274"/>
      <c r="C331" s="274"/>
      <c r="D331" s="274"/>
      <c r="E331" s="274"/>
      <c r="F331" s="274"/>
      <c r="G331" s="274"/>
      <c r="H331" s="274"/>
      <c r="I331" s="274"/>
      <c r="J331" s="274"/>
      <c r="K331" s="274"/>
    </row>
    <row r="332" customFormat="false" ht="12.75" hidden="false" customHeight="false" outlineLevel="0" collapsed="false">
      <c r="A332" s="274"/>
      <c r="B332" s="274"/>
      <c r="C332" s="274"/>
      <c r="D332" s="274"/>
      <c r="E332" s="274"/>
      <c r="F332" s="274"/>
      <c r="G332" s="274"/>
      <c r="H332" s="274"/>
      <c r="I332" s="274"/>
      <c r="J332" s="274"/>
      <c r="K332" s="274"/>
    </row>
    <row r="333" customFormat="false" ht="12.75" hidden="false" customHeight="false" outlineLevel="0" collapsed="false">
      <c r="A333" s="274"/>
      <c r="B333" s="274"/>
      <c r="C333" s="274"/>
      <c r="D333" s="274"/>
      <c r="E333" s="274"/>
      <c r="F333" s="274"/>
      <c r="G333" s="274"/>
      <c r="H333" s="274"/>
      <c r="I333" s="274"/>
      <c r="J333" s="274"/>
      <c r="K333" s="274"/>
    </row>
    <row r="334" customFormat="false" ht="12.75" hidden="false" customHeight="false" outlineLevel="0" collapsed="false">
      <c r="A334" s="274"/>
      <c r="B334" s="274"/>
      <c r="C334" s="274"/>
      <c r="D334" s="274"/>
      <c r="E334" s="274"/>
      <c r="F334" s="274"/>
      <c r="G334" s="274"/>
      <c r="H334" s="274"/>
      <c r="I334" s="274"/>
      <c r="J334" s="274"/>
      <c r="K334" s="274"/>
    </row>
    <row r="335" customFormat="false" ht="12.75" hidden="false" customHeight="false" outlineLevel="0" collapsed="false">
      <c r="A335" s="274"/>
      <c r="B335" s="274"/>
      <c r="C335" s="274"/>
      <c r="D335" s="274"/>
      <c r="E335" s="274"/>
      <c r="F335" s="274"/>
      <c r="G335" s="274"/>
      <c r="H335" s="274"/>
      <c r="I335" s="274"/>
      <c r="J335" s="274"/>
      <c r="K335" s="274"/>
    </row>
    <row r="336" customFormat="false" ht="12.75" hidden="false" customHeight="false" outlineLevel="0" collapsed="false">
      <c r="A336" s="274"/>
      <c r="B336" s="274"/>
      <c r="C336" s="274"/>
      <c r="D336" s="274"/>
      <c r="E336" s="274"/>
      <c r="F336" s="274"/>
      <c r="G336" s="274"/>
      <c r="H336" s="274"/>
      <c r="I336" s="274"/>
      <c r="J336" s="274"/>
      <c r="K336" s="274"/>
    </row>
    <row r="337" customFormat="false" ht="12.75" hidden="false" customHeight="false" outlineLevel="0" collapsed="false">
      <c r="A337" s="274"/>
      <c r="B337" s="274"/>
      <c r="C337" s="274"/>
      <c r="D337" s="274"/>
      <c r="E337" s="274"/>
      <c r="F337" s="274"/>
      <c r="G337" s="274"/>
      <c r="H337" s="274"/>
      <c r="I337" s="274"/>
      <c r="J337" s="274"/>
      <c r="K337" s="274"/>
    </row>
    <row r="338" customFormat="false" ht="12.75" hidden="false" customHeight="false" outlineLevel="0" collapsed="false">
      <c r="A338" s="274"/>
      <c r="B338" s="274"/>
      <c r="C338" s="274"/>
      <c r="D338" s="274"/>
      <c r="E338" s="274"/>
      <c r="F338" s="274"/>
      <c r="G338" s="274"/>
      <c r="H338" s="274"/>
      <c r="I338" s="274"/>
      <c r="J338" s="274"/>
      <c r="K338" s="274"/>
    </row>
    <row r="339" customFormat="false" ht="12.75" hidden="false" customHeight="false" outlineLevel="0" collapsed="false">
      <c r="A339" s="274"/>
      <c r="B339" s="274"/>
      <c r="C339" s="274"/>
      <c r="D339" s="274"/>
      <c r="E339" s="274"/>
      <c r="F339" s="274"/>
      <c r="G339" s="274"/>
      <c r="H339" s="274"/>
      <c r="I339" s="274"/>
      <c r="J339" s="274"/>
      <c r="K339" s="274"/>
    </row>
    <row r="340" customFormat="false" ht="12.75" hidden="false" customHeight="false" outlineLevel="0" collapsed="false">
      <c r="A340" s="274"/>
      <c r="B340" s="274"/>
      <c r="C340" s="274"/>
      <c r="D340" s="274"/>
      <c r="E340" s="274"/>
      <c r="F340" s="274"/>
      <c r="G340" s="274"/>
      <c r="H340" s="274"/>
      <c r="I340" s="274"/>
      <c r="J340" s="274"/>
      <c r="K340" s="274"/>
    </row>
    <row r="341" customFormat="false" ht="12.75" hidden="false" customHeight="false" outlineLevel="0" collapsed="false">
      <c r="A341" s="274"/>
      <c r="B341" s="274"/>
      <c r="C341" s="274"/>
      <c r="D341" s="274"/>
      <c r="E341" s="274"/>
      <c r="F341" s="274"/>
      <c r="G341" s="274"/>
      <c r="H341" s="274"/>
      <c r="I341" s="274"/>
      <c r="J341" s="274"/>
      <c r="K341" s="274"/>
    </row>
    <row r="342" customFormat="false" ht="12.75" hidden="false" customHeight="false" outlineLevel="0" collapsed="false">
      <c r="A342" s="274"/>
      <c r="B342" s="274"/>
      <c r="C342" s="274"/>
      <c r="D342" s="274"/>
      <c r="E342" s="274"/>
      <c r="F342" s="274"/>
      <c r="G342" s="274"/>
      <c r="H342" s="274"/>
      <c r="I342" s="274"/>
      <c r="J342" s="274"/>
      <c r="K342" s="274"/>
    </row>
    <row r="343" customFormat="false" ht="12.75" hidden="false" customHeight="false" outlineLevel="0" collapsed="false">
      <c r="A343" s="274"/>
      <c r="B343" s="274"/>
      <c r="C343" s="274"/>
      <c r="D343" s="274"/>
      <c r="E343" s="274"/>
      <c r="F343" s="274"/>
      <c r="G343" s="274"/>
      <c r="H343" s="274"/>
      <c r="I343" s="274"/>
      <c r="J343" s="274"/>
      <c r="K343" s="274"/>
    </row>
    <row r="344" customFormat="false" ht="12.75" hidden="false" customHeight="false" outlineLevel="0" collapsed="false">
      <c r="A344" s="274"/>
      <c r="B344" s="274"/>
      <c r="C344" s="274"/>
      <c r="D344" s="274"/>
      <c r="E344" s="274"/>
      <c r="F344" s="274"/>
      <c r="G344" s="274"/>
      <c r="H344" s="274"/>
      <c r="I344" s="274"/>
      <c r="J344" s="274"/>
      <c r="K344" s="274"/>
    </row>
    <row r="345" customFormat="false" ht="12.75" hidden="false" customHeight="false" outlineLevel="0" collapsed="false">
      <c r="A345" s="274"/>
      <c r="B345" s="274"/>
      <c r="C345" s="274"/>
      <c r="D345" s="274"/>
      <c r="E345" s="274"/>
      <c r="F345" s="274"/>
      <c r="G345" s="274"/>
      <c r="H345" s="274"/>
      <c r="I345" s="274"/>
      <c r="J345" s="274"/>
      <c r="K345" s="274"/>
    </row>
    <row r="346" customFormat="false" ht="12.75" hidden="false" customHeight="false" outlineLevel="0" collapsed="false">
      <c r="A346" s="274"/>
      <c r="B346" s="274"/>
      <c r="C346" s="274"/>
      <c r="D346" s="274"/>
      <c r="E346" s="274"/>
      <c r="F346" s="274"/>
      <c r="G346" s="274"/>
      <c r="H346" s="274"/>
      <c r="I346" s="274"/>
      <c r="J346" s="274"/>
      <c r="K346" s="274"/>
    </row>
    <row r="347" customFormat="false" ht="12.75" hidden="false" customHeight="false" outlineLevel="0" collapsed="false">
      <c r="A347" s="274"/>
      <c r="B347" s="274"/>
      <c r="C347" s="274"/>
      <c r="D347" s="274"/>
      <c r="E347" s="274"/>
      <c r="F347" s="274"/>
      <c r="G347" s="274"/>
      <c r="H347" s="274"/>
      <c r="I347" s="274"/>
      <c r="J347" s="274"/>
      <c r="K347" s="274"/>
    </row>
    <row r="348" customFormat="false" ht="12.75" hidden="false" customHeight="false" outlineLevel="0" collapsed="false">
      <c r="A348" s="274"/>
      <c r="B348" s="274"/>
      <c r="C348" s="274"/>
      <c r="D348" s="274"/>
      <c r="E348" s="274"/>
      <c r="F348" s="274"/>
      <c r="G348" s="274"/>
      <c r="H348" s="274"/>
      <c r="I348" s="274"/>
      <c r="J348" s="274"/>
      <c r="K348" s="274"/>
    </row>
    <row r="349" customFormat="false" ht="12.75" hidden="false" customHeight="false" outlineLevel="0" collapsed="false">
      <c r="A349" s="274"/>
      <c r="B349" s="274"/>
      <c r="C349" s="274"/>
      <c r="D349" s="274"/>
      <c r="E349" s="274"/>
      <c r="F349" s="274"/>
      <c r="G349" s="274"/>
      <c r="H349" s="274"/>
      <c r="I349" s="274"/>
      <c r="J349" s="274"/>
      <c r="K349" s="274"/>
    </row>
    <row r="350" customFormat="false" ht="12.75" hidden="false" customHeight="false" outlineLevel="0" collapsed="false">
      <c r="A350" s="274"/>
      <c r="B350" s="274"/>
      <c r="C350" s="274"/>
      <c r="D350" s="274"/>
      <c r="E350" s="274"/>
      <c r="F350" s="274"/>
      <c r="G350" s="274"/>
      <c r="H350" s="274"/>
      <c r="I350" s="274"/>
      <c r="J350" s="274"/>
      <c r="K350" s="274"/>
    </row>
    <row r="351" customFormat="false" ht="12.75" hidden="false" customHeight="false" outlineLevel="0" collapsed="false">
      <c r="A351" s="274"/>
      <c r="B351" s="274"/>
      <c r="C351" s="274"/>
      <c r="D351" s="274"/>
      <c r="E351" s="274"/>
      <c r="F351" s="274"/>
      <c r="G351" s="274"/>
      <c r="H351" s="274"/>
      <c r="I351" s="274"/>
      <c r="J351" s="274"/>
      <c r="K351" s="274"/>
    </row>
    <row r="352" customFormat="false" ht="12.75" hidden="false" customHeight="false" outlineLevel="0" collapsed="false">
      <c r="A352" s="274"/>
      <c r="B352" s="274"/>
      <c r="C352" s="274"/>
      <c r="D352" s="274"/>
      <c r="E352" s="274"/>
      <c r="F352" s="274"/>
      <c r="G352" s="274"/>
      <c r="H352" s="274"/>
      <c r="I352" s="274"/>
      <c r="J352" s="274"/>
      <c r="K352" s="274"/>
    </row>
    <row r="353" customFormat="false" ht="12.75" hidden="false" customHeight="false" outlineLevel="0" collapsed="false">
      <c r="A353" s="274"/>
      <c r="B353" s="274"/>
      <c r="C353" s="274"/>
      <c r="D353" s="274"/>
      <c r="E353" s="274"/>
      <c r="F353" s="274"/>
      <c r="G353" s="274"/>
      <c r="H353" s="274"/>
      <c r="I353" s="274"/>
      <c r="J353" s="274"/>
      <c r="K353" s="274"/>
    </row>
    <row r="354" customFormat="false" ht="12.75" hidden="false" customHeight="false" outlineLevel="0" collapsed="false">
      <c r="A354" s="274"/>
      <c r="B354" s="274"/>
      <c r="C354" s="274"/>
      <c r="D354" s="274"/>
      <c r="E354" s="274"/>
      <c r="F354" s="274"/>
      <c r="G354" s="274"/>
      <c r="H354" s="274"/>
      <c r="I354" s="274"/>
      <c r="J354" s="274"/>
      <c r="K354" s="274"/>
    </row>
    <row r="355" customFormat="false" ht="12.75" hidden="false" customHeight="false" outlineLevel="0" collapsed="false">
      <c r="A355" s="274"/>
      <c r="B355" s="274"/>
      <c r="C355" s="274"/>
      <c r="D355" s="274"/>
      <c r="E355" s="274"/>
      <c r="F355" s="274"/>
      <c r="G355" s="274"/>
      <c r="H355" s="274"/>
      <c r="I355" s="274"/>
      <c r="J355" s="274"/>
      <c r="K355" s="274"/>
    </row>
    <row r="356" customFormat="false" ht="12.75" hidden="false" customHeight="false" outlineLevel="0" collapsed="false">
      <c r="A356" s="274"/>
      <c r="B356" s="274"/>
      <c r="C356" s="274"/>
      <c r="D356" s="274"/>
      <c r="E356" s="274"/>
      <c r="F356" s="274"/>
      <c r="G356" s="274"/>
      <c r="H356" s="274"/>
      <c r="I356" s="274"/>
      <c r="J356" s="274"/>
      <c r="K356" s="274"/>
    </row>
    <row r="357" customFormat="false" ht="12.75" hidden="false" customHeight="false" outlineLevel="0" collapsed="false">
      <c r="A357" s="274"/>
      <c r="B357" s="274"/>
      <c r="C357" s="274"/>
      <c r="D357" s="274"/>
      <c r="E357" s="274"/>
      <c r="F357" s="274"/>
      <c r="G357" s="274"/>
      <c r="H357" s="274"/>
      <c r="I357" s="274"/>
      <c r="J357" s="274"/>
      <c r="K357" s="274"/>
    </row>
    <row r="358" customFormat="false" ht="12.75" hidden="false" customHeight="false" outlineLevel="0" collapsed="false">
      <c r="A358" s="274"/>
      <c r="B358" s="274"/>
      <c r="C358" s="274"/>
      <c r="D358" s="274"/>
      <c r="E358" s="274"/>
      <c r="F358" s="274"/>
      <c r="G358" s="274"/>
      <c r="H358" s="274"/>
      <c r="I358" s="274"/>
      <c r="J358" s="274"/>
      <c r="K358" s="274"/>
    </row>
    <row r="359" customFormat="false" ht="12.75" hidden="false" customHeight="false" outlineLevel="0" collapsed="false">
      <c r="A359" s="274"/>
      <c r="B359" s="274"/>
      <c r="C359" s="274"/>
      <c r="D359" s="274"/>
      <c r="E359" s="274"/>
      <c r="F359" s="274"/>
      <c r="G359" s="274"/>
      <c r="H359" s="274"/>
      <c r="I359" s="274"/>
      <c r="J359" s="274"/>
      <c r="K359" s="274"/>
    </row>
    <row r="360" customFormat="false" ht="12.75" hidden="false" customHeight="false" outlineLevel="0" collapsed="false">
      <c r="A360" s="274"/>
      <c r="B360" s="274"/>
      <c r="C360" s="274"/>
      <c r="D360" s="274"/>
      <c r="E360" s="274"/>
      <c r="F360" s="274"/>
      <c r="G360" s="274"/>
      <c r="H360" s="274"/>
      <c r="I360" s="274"/>
      <c r="J360" s="274"/>
      <c r="K360" s="274"/>
    </row>
    <row r="361" customFormat="false" ht="12.75" hidden="false" customHeight="false" outlineLevel="0" collapsed="false">
      <c r="A361" s="274"/>
      <c r="B361" s="274"/>
      <c r="C361" s="274"/>
      <c r="D361" s="274"/>
      <c r="E361" s="274"/>
      <c r="F361" s="274"/>
      <c r="G361" s="274"/>
      <c r="H361" s="274"/>
      <c r="I361" s="274"/>
      <c r="J361" s="274"/>
      <c r="K361" s="274"/>
    </row>
    <row r="362" customFormat="false" ht="12.75" hidden="false" customHeight="false" outlineLevel="0" collapsed="false">
      <c r="A362" s="274"/>
      <c r="B362" s="274"/>
      <c r="C362" s="274"/>
      <c r="D362" s="274"/>
      <c r="E362" s="274"/>
      <c r="F362" s="274"/>
      <c r="G362" s="274"/>
      <c r="H362" s="274"/>
      <c r="I362" s="274"/>
      <c r="J362" s="274"/>
      <c r="K362" s="274"/>
    </row>
    <row r="363" customFormat="false" ht="12.75" hidden="false" customHeight="false" outlineLevel="0" collapsed="false">
      <c r="A363" s="274"/>
      <c r="B363" s="274"/>
      <c r="C363" s="274"/>
      <c r="D363" s="274"/>
      <c r="E363" s="274"/>
      <c r="F363" s="274"/>
      <c r="G363" s="274"/>
      <c r="H363" s="274"/>
      <c r="I363" s="274"/>
      <c r="J363" s="274"/>
      <c r="K363" s="274"/>
    </row>
    <row r="364" customFormat="false" ht="12.75" hidden="false" customHeight="false" outlineLevel="0" collapsed="false">
      <c r="A364" s="274"/>
      <c r="B364" s="274"/>
      <c r="C364" s="274"/>
      <c r="D364" s="274"/>
      <c r="E364" s="274"/>
      <c r="F364" s="274"/>
      <c r="G364" s="274"/>
      <c r="H364" s="274"/>
      <c r="I364" s="274"/>
      <c r="J364" s="274"/>
      <c r="K364" s="274"/>
    </row>
    <row r="365" customFormat="false" ht="12.75" hidden="false" customHeight="false" outlineLevel="0" collapsed="false">
      <c r="A365" s="274"/>
      <c r="B365" s="274"/>
      <c r="C365" s="274"/>
      <c r="D365" s="274"/>
      <c r="E365" s="274"/>
      <c r="F365" s="274"/>
      <c r="G365" s="274"/>
      <c r="H365" s="274"/>
      <c r="I365" s="274"/>
      <c r="J365" s="274"/>
      <c r="K365" s="274"/>
    </row>
    <row r="366" customFormat="false" ht="12.75" hidden="false" customHeight="false" outlineLevel="0" collapsed="false">
      <c r="A366" s="274"/>
      <c r="B366" s="274"/>
      <c r="C366" s="274"/>
      <c r="D366" s="274"/>
      <c r="E366" s="274"/>
      <c r="F366" s="274"/>
      <c r="G366" s="274"/>
      <c r="H366" s="274"/>
      <c r="I366" s="274"/>
      <c r="J366" s="274"/>
      <c r="K366" s="274"/>
    </row>
    <row r="367" customFormat="false" ht="12.75" hidden="false" customHeight="false" outlineLevel="0" collapsed="false">
      <c r="A367" s="274"/>
      <c r="B367" s="274"/>
      <c r="C367" s="274"/>
      <c r="D367" s="274"/>
      <c r="E367" s="274"/>
      <c r="F367" s="274"/>
      <c r="G367" s="274"/>
      <c r="H367" s="274"/>
      <c r="I367" s="274"/>
      <c r="J367" s="274"/>
      <c r="K367" s="274"/>
    </row>
    <row r="368" customFormat="false" ht="12.75" hidden="false" customHeight="false" outlineLevel="0" collapsed="false">
      <c r="A368" s="274"/>
      <c r="B368" s="274"/>
      <c r="C368" s="274"/>
      <c r="D368" s="274"/>
      <c r="E368" s="274"/>
      <c r="F368" s="274"/>
      <c r="G368" s="274"/>
      <c r="H368" s="274"/>
      <c r="I368" s="274"/>
      <c r="J368" s="274"/>
      <c r="K368" s="274"/>
    </row>
    <row r="369" customFormat="false" ht="12.75" hidden="false" customHeight="false" outlineLevel="0" collapsed="false">
      <c r="A369" s="274"/>
      <c r="B369" s="274"/>
      <c r="C369" s="274"/>
      <c r="D369" s="274"/>
      <c r="E369" s="274"/>
      <c r="F369" s="274"/>
      <c r="G369" s="274"/>
      <c r="H369" s="274"/>
      <c r="I369" s="274"/>
      <c r="J369" s="274"/>
      <c r="K369" s="274"/>
    </row>
    <row r="370" customFormat="false" ht="12.75" hidden="false" customHeight="false" outlineLevel="0" collapsed="false">
      <c r="A370" s="274"/>
      <c r="B370" s="274"/>
      <c r="C370" s="274"/>
      <c r="D370" s="274"/>
      <c r="E370" s="274"/>
      <c r="F370" s="274"/>
      <c r="G370" s="274"/>
      <c r="H370" s="274"/>
      <c r="I370" s="274"/>
      <c r="J370" s="274"/>
      <c r="K370" s="274"/>
    </row>
    <row r="371" customFormat="false" ht="12.75" hidden="false" customHeight="false" outlineLevel="0" collapsed="false">
      <c r="A371" s="274"/>
      <c r="B371" s="274"/>
      <c r="C371" s="274"/>
      <c r="D371" s="274"/>
      <c r="E371" s="274"/>
      <c r="F371" s="274"/>
      <c r="G371" s="274"/>
      <c r="H371" s="274"/>
      <c r="I371" s="274"/>
      <c r="J371" s="274"/>
      <c r="K371" s="274"/>
    </row>
    <row r="372" customFormat="false" ht="12.75" hidden="false" customHeight="false" outlineLevel="0" collapsed="false">
      <c r="A372" s="274"/>
      <c r="B372" s="274"/>
      <c r="C372" s="274"/>
      <c r="D372" s="274"/>
      <c r="E372" s="274"/>
      <c r="F372" s="274"/>
      <c r="G372" s="274"/>
      <c r="H372" s="274"/>
      <c r="I372" s="274"/>
      <c r="J372" s="274"/>
      <c r="K372" s="274"/>
    </row>
    <row r="373" customFormat="false" ht="12.75" hidden="false" customHeight="false" outlineLevel="0" collapsed="false">
      <c r="A373" s="274"/>
      <c r="B373" s="274"/>
      <c r="C373" s="274"/>
      <c r="D373" s="274"/>
      <c r="E373" s="274"/>
      <c r="F373" s="274"/>
      <c r="G373" s="274"/>
      <c r="H373" s="274"/>
      <c r="I373" s="274"/>
      <c r="J373" s="274"/>
      <c r="K373" s="274"/>
    </row>
    <row r="374" customFormat="false" ht="12.75" hidden="false" customHeight="false" outlineLevel="0" collapsed="false">
      <c r="A374" s="274"/>
      <c r="B374" s="274"/>
      <c r="C374" s="274"/>
      <c r="D374" s="274"/>
      <c r="E374" s="274"/>
      <c r="F374" s="274"/>
      <c r="G374" s="274"/>
      <c r="H374" s="274"/>
      <c r="I374" s="274"/>
      <c r="J374" s="274"/>
      <c r="K374" s="274"/>
    </row>
    <row r="375" customFormat="false" ht="12.75" hidden="false" customHeight="false" outlineLevel="0" collapsed="false">
      <c r="A375" s="274"/>
      <c r="B375" s="274"/>
      <c r="C375" s="274"/>
      <c r="D375" s="274"/>
      <c r="E375" s="274"/>
      <c r="F375" s="274"/>
      <c r="G375" s="274"/>
      <c r="H375" s="274"/>
      <c r="I375" s="274"/>
      <c r="J375" s="274"/>
      <c r="K375" s="274"/>
    </row>
    <row r="376" customFormat="false" ht="12.75" hidden="false" customHeight="false" outlineLevel="0" collapsed="false">
      <c r="A376" s="274"/>
      <c r="B376" s="274"/>
      <c r="C376" s="274"/>
      <c r="D376" s="274"/>
      <c r="E376" s="274"/>
      <c r="F376" s="274"/>
      <c r="G376" s="274"/>
      <c r="H376" s="274"/>
      <c r="I376" s="274"/>
      <c r="J376" s="274"/>
      <c r="K376" s="274"/>
    </row>
    <row r="377" customFormat="false" ht="12.75" hidden="false" customHeight="false" outlineLevel="0" collapsed="false">
      <c r="A377" s="274"/>
      <c r="B377" s="274"/>
      <c r="C377" s="274"/>
      <c r="D377" s="274"/>
      <c r="E377" s="274"/>
      <c r="F377" s="274"/>
      <c r="G377" s="274"/>
      <c r="H377" s="274"/>
      <c r="I377" s="274"/>
      <c r="J377" s="274"/>
      <c r="K377" s="274"/>
    </row>
    <row r="378" customFormat="false" ht="12.75" hidden="false" customHeight="false" outlineLevel="0" collapsed="false">
      <c r="A378" s="274"/>
      <c r="B378" s="274"/>
      <c r="C378" s="274"/>
      <c r="D378" s="274"/>
      <c r="E378" s="274"/>
      <c r="F378" s="274"/>
      <c r="G378" s="274"/>
      <c r="H378" s="274"/>
      <c r="I378" s="274"/>
      <c r="J378" s="274"/>
      <c r="K378" s="274"/>
    </row>
    <row r="379" customFormat="false" ht="12.75" hidden="false" customHeight="false" outlineLevel="0" collapsed="false">
      <c r="A379" s="274"/>
      <c r="B379" s="274"/>
      <c r="C379" s="274"/>
      <c r="D379" s="274"/>
      <c r="E379" s="274"/>
      <c r="F379" s="274"/>
      <c r="G379" s="274"/>
      <c r="H379" s="274"/>
      <c r="I379" s="274"/>
      <c r="J379" s="274"/>
      <c r="K379" s="274"/>
    </row>
    <row r="380" customFormat="false" ht="12.75" hidden="false" customHeight="false" outlineLevel="0" collapsed="false">
      <c r="A380" s="274"/>
      <c r="B380" s="274"/>
      <c r="C380" s="274"/>
      <c r="D380" s="274"/>
      <c r="E380" s="274"/>
      <c r="F380" s="274"/>
      <c r="G380" s="274"/>
      <c r="H380" s="274"/>
      <c r="I380" s="274"/>
      <c r="J380" s="274"/>
      <c r="K380" s="274"/>
    </row>
    <row r="381" customFormat="false" ht="12.75" hidden="false" customHeight="false" outlineLevel="0" collapsed="false">
      <c r="A381" s="274"/>
      <c r="B381" s="274"/>
      <c r="C381" s="274"/>
      <c r="D381" s="274"/>
      <c r="E381" s="274"/>
      <c r="F381" s="274"/>
      <c r="G381" s="274"/>
      <c r="H381" s="274"/>
      <c r="I381" s="274"/>
      <c r="J381" s="274"/>
      <c r="K381" s="274"/>
    </row>
    <row r="382" customFormat="false" ht="12.75" hidden="false" customHeight="false" outlineLevel="0" collapsed="false">
      <c r="A382" s="274"/>
      <c r="B382" s="274"/>
      <c r="C382" s="274"/>
      <c r="D382" s="274"/>
      <c r="E382" s="274"/>
      <c r="F382" s="274"/>
      <c r="G382" s="274"/>
      <c r="H382" s="274"/>
      <c r="I382" s="274"/>
      <c r="J382" s="274"/>
      <c r="K382" s="274"/>
    </row>
    <row r="383" customFormat="false" ht="12.75" hidden="false" customHeight="false" outlineLevel="0" collapsed="false">
      <c r="A383" s="274"/>
      <c r="B383" s="274"/>
      <c r="C383" s="274"/>
      <c r="D383" s="274"/>
      <c r="E383" s="274"/>
      <c r="F383" s="274"/>
      <c r="G383" s="274"/>
      <c r="H383" s="274"/>
      <c r="I383" s="274"/>
      <c r="J383" s="274"/>
      <c r="K383" s="274"/>
    </row>
    <row r="384" customFormat="false" ht="12.75" hidden="false" customHeight="false" outlineLevel="0" collapsed="false">
      <c r="A384" s="274"/>
      <c r="B384" s="274"/>
      <c r="C384" s="274"/>
      <c r="D384" s="274"/>
      <c r="E384" s="274"/>
      <c r="F384" s="274"/>
      <c r="G384" s="274"/>
      <c r="H384" s="274"/>
      <c r="I384" s="274"/>
      <c r="J384" s="274"/>
      <c r="K384" s="274"/>
    </row>
    <row r="385" customFormat="false" ht="12.75" hidden="false" customHeight="false" outlineLevel="0" collapsed="false">
      <c r="A385" s="274"/>
      <c r="B385" s="274"/>
      <c r="C385" s="274"/>
      <c r="D385" s="274"/>
      <c r="E385" s="274"/>
      <c r="F385" s="274"/>
      <c r="G385" s="274"/>
      <c r="H385" s="274"/>
      <c r="I385" s="274"/>
      <c r="J385" s="274"/>
      <c r="K385" s="274"/>
    </row>
    <row r="386" customFormat="false" ht="12.75" hidden="false" customHeight="false" outlineLevel="0" collapsed="false">
      <c r="A386" s="274"/>
      <c r="B386" s="274"/>
      <c r="C386" s="274"/>
      <c r="D386" s="274"/>
      <c r="E386" s="274"/>
      <c r="F386" s="274"/>
      <c r="G386" s="274"/>
      <c r="H386" s="274"/>
      <c r="I386" s="274"/>
      <c r="J386" s="274"/>
      <c r="K386" s="274"/>
    </row>
    <row r="387" customFormat="false" ht="12.75" hidden="false" customHeight="false" outlineLevel="0" collapsed="false">
      <c r="A387" s="274"/>
      <c r="B387" s="274"/>
      <c r="C387" s="274"/>
      <c r="D387" s="274"/>
      <c r="E387" s="274"/>
      <c r="F387" s="274"/>
      <c r="G387" s="274"/>
      <c r="H387" s="274"/>
      <c r="I387" s="274"/>
      <c r="J387" s="274"/>
      <c r="K387" s="274"/>
    </row>
    <row r="388" customFormat="false" ht="12.75" hidden="false" customHeight="false" outlineLevel="0" collapsed="false">
      <c r="A388" s="274"/>
      <c r="B388" s="274"/>
      <c r="C388" s="274"/>
      <c r="D388" s="274"/>
      <c r="E388" s="274"/>
      <c r="F388" s="274"/>
      <c r="G388" s="274"/>
      <c r="H388" s="274"/>
      <c r="I388" s="274"/>
      <c r="J388" s="274"/>
      <c r="K388" s="274"/>
    </row>
    <row r="389" customFormat="false" ht="12.75" hidden="false" customHeight="false" outlineLevel="0" collapsed="false">
      <c r="A389" s="274"/>
      <c r="B389" s="274"/>
      <c r="C389" s="274"/>
      <c r="D389" s="274"/>
      <c r="E389" s="274"/>
      <c r="F389" s="274"/>
      <c r="G389" s="274"/>
      <c r="H389" s="274"/>
      <c r="I389" s="274"/>
      <c r="J389" s="274"/>
      <c r="K389" s="274"/>
    </row>
    <row r="390" customFormat="false" ht="12.75" hidden="false" customHeight="false" outlineLevel="0" collapsed="false">
      <c r="A390" s="274"/>
      <c r="B390" s="274"/>
      <c r="C390" s="274"/>
      <c r="D390" s="274"/>
      <c r="E390" s="274"/>
      <c r="F390" s="274"/>
      <c r="G390" s="274"/>
      <c r="H390" s="274"/>
      <c r="I390" s="274"/>
      <c r="J390" s="274"/>
      <c r="K390" s="274"/>
    </row>
    <row r="391" customFormat="false" ht="12.75" hidden="false" customHeight="false" outlineLevel="0" collapsed="false">
      <c r="A391" s="274"/>
      <c r="B391" s="274"/>
      <c r="C391" s="274"/>
      <c r="D391" s="274"/>
      <c r="E391" s="274"/>
      <c r="F391" s="274"/>
      <c r="G391" s="274"/>
      <c r="H391" s="274"/>
      <c r="I391" s="274"/>
      <c r="J391" s="274"/>
      <c r="K391" s="274"/>
    </row>
    <row r="392" customFormat="false" ht="12.75" hidden="false" customHeight="false" outlineLevel="0" collapsed="false">
      <c r="A392" s="274"/>
      <c r="B392" s="274"/>
      <c r="C392" s="274"/>
      <c r="D392" s="274"/>
      <c r="E392" s="274"/>
      <c r="F392" s="274"/>
      <c r="G392" s="274"/>
      <c r="H392" s="274"/>
      <c r="I392" s="274"/>
      <c r="J392" s="274"/>
      <c r="K392" s="274"/>
    </row>
    <row r="393" customFormat="false" ht="12.75" hidden="false" customHeight="false" outlineLevel="0" collapsed="false">
      <c r="A393" s="274"/>
      <c r="B393" s="274"/>
      <c r="C393" s="274"/>
      <c r="D393" s="274"/>
      <c r="E393" s="274"/>
      <c r="F393" s="274"/>
      <c r="G393" s="274"/>
      <c r="H393" s="274"/>
      <c r="I393" s="274"/>
      <c r="J393" s="274"/>
      <c r="K393" s="274"/>
    </row>
    <row r="394" customFormat="false" ht="12.75" hidden="false" customHeight="false" outlineLevel="0" collapsed="false">
      <c r="A394" s="274"/>
      <c r="B394" s="274"/>
      <c r="C394" s="274"/>
      <c r="D394" s="274"/>
      <c r="E394" s="274"/>
      <c r="F394" s="274"/>
      <c r="G394" s="274"/>
      <c r="H394" s="274"/>
      <c r="I394" s="274"/>
      <c r="J394" s="274"/>
      <c r="K394" s="274"/>
    </row>
    <row r="395" customFormat="false" ht="12.75" hidden="false" customHeight="false" outlineLevel="0" collapsed="false">
      <c r="A395" s="274"/>
      <c r="B395" s="274"/>
      <c r="C395" s="274"/>
      <c r="D395" s="274"/>
      <c r="E395" s="274"/>
      <c r="F395" s="274"/>
      <c r="G395" s="274"/>
      <c r="H395" s="274"/>
      <c r="I395" s="274"/>
      <c r="J395" s="274"/>
      <c r="K395" s="274"/>
    </row>
    <row r="396" customFormat="false" ht="12.75" hidden="false" customHeight="false" outlineLevel="0" collapsed="false">
      <c r="A396" s="274"/>
      <c r="B396" s="274"/>
      <c r="C396" s="274"/>
      <c r="D396" s="274"/>
      <c r="E396" s="274"/>
      <c r="F396" s="274"/>
      <c r="G396" s="274"/>
      <c r="H396" s="274"/>
      <c r="I396" s="274"/>
      <c r="J396" s="274"/>
      <c r="K396" s="274"/>
    </row>
    <row r="397" customFormat="false" ht="12.75" hidden="false" customHeight="false" outlineLevel="0" collapsed="false">
      <c r="A397" s="274"/>
      <c r="B397" s="274"/>
      <c r="C397" s="274"/>
      <c r="D397" s="274"/>
      <c r="E397" s="274"/>
      <c r="F397" s="274"/>
      <c r="G397" s="274"/>
      <c r="H397" s="274"/>
      <c r="I397" s="274"/>
      <c r="J397" s="274"/>
      <c r="K397" s="274"/>
    </row>
    <row r="398" customFormat="false" ht="12.75" hidden="false" customHeight="false" outlineLevel="0" collapsed="false">
      <c r="A398" s="274"/>
      <c r="B398" s="274"/>
      <c r="C398" s="274"/>
      <c r="D398" s="274"/>
      <c r="E398" s="274"/>
      <c r="F398" s="274"/>
      <c r="G398" s="274"/>
      <c r="H398" s="274"/>
      <c r="I398" s="274"/>
      <c r="J398" s="274"/>
      <c r="K398" s="274"/>
    </row>
    <row r="399" customFormat="false" ht="12.75" hidden="false" customHeight="false" outlineLevel="0" collapsed="false">
      <c r="A399" s="274"/>
      <c r="B399" s="274"/>
      <c r="C399" s="274"/>
      <c r="D399" s="274"/>
      <c r="E399" s="274"/>
      <c r="F399" s="274"/>
      <c r="G399" s="274"/>
      <c r="H399" s="274"/>
      <c r="I399" s="274"/>
      <c r="J399" s="274"/>
      <c r="K399" s="274"/>
    </row>
    <row r="400" customFormat="false" ht="12.75" hidden="false" customHeight="false" outlineLevel="0" collapsed="false">
      <c r="A400" s="274"/>
      <c r="B400" s="274"/>
      <c r="C400" s="274"/>
      <c r="D400" s="274"/>
      <c r="E400" s="274"/>
      <c r="F400" s="274"/>
      <c r="G400" s="274"/>
      <c r="H400" s="274"/>
      <c r="I400" s="274"/>
      <c r="J400" s="274"/>
      <c r="K400" s="274"/>
    </row>
    <row r="401" customFormat="false" ht="12.75" hidden="false" customHeight="false" outlineLevel="0" collapsed="false">
      <c r="A401" s="274"/>
      <c r="B401" s="274"/>
      <c r="C401" s="274"/>
      <c r="D401" s="274"/>
      <c r="E401" s="274"/>
      <c r="F401" s="274"/>
      <c r="G401" s="274"/>
      <c r="H401" s="274"/>
      <c r="I401" s="274"/>
      <c r="J401" s="274"/>
      <c r="K401" s="274"/>
    </row>
    <row r="402" customFormat="false" ht="12.75" hidden="false" customHeight="false" outlineLevel="0" collapsed="false">
      <c r="A402" s="274"/>
      <c r="B402" s="274"/>
      <c r="C402" s="274"/>
      <c r="D402" s="274"/>
      <c r="E402" s="274"/>
      <c r="F402" s="274"/>
      <c r="G402" s="274"/>
      <c r="H402" s="274"/>
      <c r="I402" s="274"/>
      <c r="J402" s="274"/>
      <c r="K402" s="274"/>
    </row>
    <row r="403" customFormat="false" ht="12.75" hidden="false" customHeight="false" outlineLevel="0" collapsed="false">
      <c r="A403" s="274"/>
      <c r="B403" s="274"/>
      <c r="C403" s="274"/>
      <c r="D403" s="274"/>
      <c r="E403" s="274"/>
      <c r="F403" s="274"/>
      <c r="G403" s="274"/>
      <c r="H403" s="274"/>
      <c r="I403" s="274"/>
      <c r="J403" s="274"/>
      <c r="K403" s="274"/>
    </row>
    <row r="404" customFormat="false" ht="12.75" hidden="false" customHeight="false" outlineLevel="0" collapsed="false">
      <c r="A404" s="274"/>
      <c r="B404" s="274"/>
      <c r="C404" s="274"/>
      <c r="D404" s="274"/>
      <c r="E404" s="274"/>
      <c r="F404" s="274"/>
      <c r="G404" s="274"/>
      <c r="H404" s="274"/>
      <c r="I404" s="274"/>
      <c r="J404" s="274"/>
      <c r="K404" s="274"/>
    </row>
    <row r="405" customFormat="false" ht="12.75" hidden="false" customHeight="false" outlineLevel="0" collapsed="false">
      <c r="A405" s="274"/>
      <c r="B405" s="274"/>
      <c r="C405" s="274"/>
      <c r="D405" s="274"/>
      <c r="E405" s="274"/>
      <c r="F405" s="274"/>
      <c r="G405" s="274"/>
      <c r="H405" s="274"/>
      <c r="I405" s="274"/>
      <c r="J405" s="274"/>
      <c r="K405" s="274"/>
    </row>
    <row r="406" customFormat="false" ht="12.75" hidden="false" customHeight="false" outlineLevel="0" collapsed="false">
      <c r="A406" s="274"/>
      <c r="B406" s="274"/>
      <c r="C406" s="274"/>
      <c r="D406" s="274"/>
      <c r="E406" s="274"/>
      <c r="F406" s="274"/>
      <c r="G406" s="274"/>
      <c r="H406" s="274"/>
      <c r="I406" s="274"/>
      <c r="J406" s="274"/>
      <c r="K406" s="274"/>
    </row>
    <row r="407" customFormat="false" ht="12.75" hidden="false" customHeight="false" outlineLevel="0" collapsed="false">
      <c r="A407" s="274"/>
      <c r="B407" s="274"/>
      <c r="C407" s="274"/>
      <c r="D407" s="274"/>
      <c r="E407" s="274"/>
      <c r="F407" s="274"/>
      <c r="G407" s="274"/>
      <c r="H407" s="274"/>
      <c r="I407" s="274"/>
      <c r="J407" s="274"/>
      <c r="K407" s="274"/>
    </row>
    <row r="408" customFormat="false" ht="12.75" hidden="false" customHeight="false" outlineLevel="0" collapsed="false">
      <c r="A408" s="274"/>
      <c r="B408" s="274"/>
      <c r="C408" s="274"/>
      <c r="D408" s="274"/>
      <c r="E408" s="274"/>
      <c r="F408" s="274"/>
      <c r="G408" s="274"/>
      <c r="H408" s="274"/>
      <c r="I408" s="274"/>
      <c r="J408" s="274"/>
      <c r="K408" s="274"/>
    </row>
    <row r="409" customFormat="false" ht="12.75" hidden="false" customHeight="false" outlineLevel="0" collapsed="false">
      <c r="A409" s="274"/>
      <c r="B409" s="274"/>
      <c r="C409" s="274"/>
      <c r="D409" s="274"/>
      <c r="E409" s="274"/>
      <c r="F409" s="274"/>
      <c r="G409" s="274"/>
      <c r="H409" s="274"/>
      <c r="I409" s="274"/>
      <c r="J409" s="274"/>
      <c r="K409" s="274"/>
    </row>
    <row r="410" customFormat="false" ht="12.75" hidden="false" customHeight="false" outlineLevel="0" collapsed="false">
      <c r="A410" s="274"/>
      <c r="B410" s="274"/>
      <c r="C410" s="274"/>
      <c r="D410" s="274"/>
      <c r="E410" s="274"/>
      <c r="F410" s="274"/>
      <c r="G410" s="274"/>
      <c r="H410" s="274"/>
      <c r="I410" s="274"/>
      <c r="J410" s="274"/>
      <c r="K410" s="274"/>
    </row>
    <row r="411" customFormat="false" ht="12.75" hidden="false" customHeight="false" outlineLevel="0" collapsed="false">
      <c r="A411" s="274"/>
      <c r="B411" s="274"/>
      <c r="C411" s="274"/>
      <c r="D411" s="274"/>
      <c r="E411" s="274"/>
      <c r="F411" s="274"/>
      <c r="G411" s="274"/>
      <c r="H411" s="274"/>
      <c r="I411" s="274"/>
      <c r="J411" s="274"/>
      <c r="K411" s="274"/>
    </row>
    <row r="412" customFormat="false" ht="12.75" hidden="false" customHeight="false" outlineLevel="0" collapsed="false">
      <c r="A412" s="274"/>
      <c r="B412" s="274"/>
      <c r="C412" s="274"/>
      <c r="D412" s="274"/>
      <c r="E412" s="274"/>
      <c r="F412" s="274"/>
      <c r="G412" s="274"/>
      <c r="H412" s="274"/>
      <c r="I412" s="274"/>
      <c r="J412" s="274"/>
      <c r="K412" s="274"/>
    </row>
    <row r="413" customFormat="false" ht="12.75" hidden="false" customHeight="false" outlineLevel="0" collapsed="false">
      <c r="A413" s="274"/>
      <c r="B413" s="274"/>
      <c r="C413" s="274"/>
      <c r="D413" s="274"/>
      <c r="E413" s="274"/>
      <c r="F413" s="274"/>
      <c r="G413" s="274"/>
      <c r="H413" s="274"/>
      <c r="I413" s="274"/>
      <c r="J413" s="274"/>
      <c r="K413" s="274"/>
    </row>
    <row r="414" customFormat="false" ht="12.75" hidden="false" customHeight="false" outlineLevel="0" collapsed="false">
      <c r="A414" s="274"/>
      <c r="B414" s="274"/>
      <c r="C414" s="274"/>
      <c r="D414" s="274"/>
      <c r="E414" s="274"/>
      <c r="F414" s="274"/>
      <c r="G414" s="274"/>
      <c r="H414" s="274"/>
      <c r="I414" s="274"/>
      <c r="J414" s="274"/>
      <c r="K414" s="274"/>
    </row>
    <row r="415" customFormat="false" ht="12.75" hidden="false" customHeight="false" outlineLevel="0" collapsed="false">
      <c r="A415" s="274"/>
      <c r="B415" s="274"/>
      <c r="C415" s="274"/>
      <c r="D415" s="274"/>
      <c r="E415" s="274"/>
      <c r="F415" s="274"/>
      <c r="G415" s="274"/>
      <c r="H415" s="274"/>
      <c r="I415" s="274"/>
      <c r="J415" s="274"/>
      <c r="K415" s="274"/>
    </row>
    <row r="416" customFormat="false" ht="12.75" hidden="false" customHeight="false" outlineLevel="0" collapsed="false">
      <c r="A416" s="274"/>
      <c r="B416" s="274"/>
      <c r="C416" s="274"/>
      <c r="D416" s="274"/>
      <c r="E416" s="274"/>
      <c r="F416" s="274"/>
      <c r="G416" s="274"/>
      <c r="H416" s="274"/>
      <c r="I416" s="274"/>
      <c r="J416" s="274"/>
      <c r="K416" s="2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rowBreaks count="1" manualBreakCount="1">
    <brk id="4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2001-01-17T15:18:43Z</dcterms:created>
  <dc:creator>wconwell</dc:creator>
  <dc:description/>
  <dc:language>en-US</dc:language>
  <cp:lastModifiedBy>wconwell</cp:lastModifiedBy>
  <cp:lastPrinted>2001-01-22T13:03:13Z</cp:lastPrinted>
  <cp:revision>0</cp:revision>
  <dc:subject/>
  <dc:title/>
</cp:coreProperties>
</file>