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_rels/sheet10.xml.rels" ContentType="application/vnd.openxmlformats-package.relationships+xml"/>
  <Override PartName="/xl/worksheets/_rels/sheet4.xml.rels" ContentType="application/vnd.openxmlformats-package.relationships+xml"/>
  <Override PartName="/xl/worksheets/_rels/sheet9.xml.rels" ContentType="application/vnd.openxmlformats-package.relationships+xml"/>
  <Override PartName="/xl/worksheets/_rels/sheet8.xml.rels" ContentType="application/vnd.openxmlformats-package.relationships+xml"/>
  <Override PartName="/xl/worksheets/_rels/sheet7.xml.rels" ContentType="application/vnd.openxmlformats-package.relationships+xml"/>
  <Override PartName="/xl/worksheets/_rels/sheet6.xml.rels" ContentType="application/vnd.openxmlformats-package.relationships+xml"/>
  <Override PartName="/xl/worksheets/_rels/sheet5.xml.rels" ContentType="application/vnd.openxmlformats-package.relationships+xml"/>
  <Override PartName="/xl/worksheets/_rels/sheet3.xml.rels" ContentType="application/vnd.openxmlformats-package.relationships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_rels/drawing8.xml.rels" ContentType="application/vnd.openxmlformats-package.relationships+xml"/>
  <Override PartName="/xl/drawings/_rels/drawing7.xml.rels" ContentType="application/vnd.openxmlformats-package.relationships+xml"/>
  <Override PartName="/xl/drawings/_rels/drawing6.xml.rels" ContentType="application/vnd.openxmlformats-package.relationships+xml"/>
  <Override PartName="/xl/drawings/_rels/drawing5.xml.rels" ContentType="application/vnd.openxmlformats-package.relationships+xml"/>
  <Override PartName="/xl/drawings/_rels/drawing4.xml.rels" ContentType="application/vnd.openxmlformats-package.relationships+xml"/>
  <Override PartName="/xl/drawings/_rels/drawing3.xml.rels" ContentType="application/vnd.openxmlformats-package.relationships+xml"/>
  <Override PartName="/xl/drawings/_rels/drawing2.xml.rels" ContentType="application/vnd.openxmlformats-package.relationships+xml"/>
  <Override PartName="/xl/drawings/_rels/drawing1.xml.rels" ContentType="application/vnd.openxmlformats-package.relationship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Prices" sheetId="1" state="visible" r:id="rId3"/>
    <sheet name="Tolls" sheetId="2" state="visible" r:id="rId4"/>
    <sheet name="Kern - Opal to SoCal" sheetId="3" state="visible" r:id="rId5"/>
    <sheet name="Kern - Opal to PG&amp;E" sheetId="4" state="visible" r:id="rId6"/>
    <sheet name="TW - Perm to SoCal" sheetId="5" state="visible" r:id="rId7"/>
    <sheet name="EPNG - Perm to SoCal" sheetId="6" state="visible" r:id="rId8"/>
    <sheet name="EPNG - SJ to SoCal" sheetId="7" state="visible" r:id="rId9"/>
    <sheet name="PGT - AECO to Malin" sheetId="8" state="visible" r:id="rId10"/>
    <sheet name="PGT - Malin to PG&amp;E" sheetId="9" state="visible" r:id="rId11"/>
    <sheet name="PGT - AECO to PG&amp;E" sheetId="10" state="visible" r:id="rId12"/>
  </sheets>
  <calcPr iterateCount="100" refMode="A1" iterate="tru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<sst xmlns="http://schemas.openxmlformats.org/spreadsheetml/2006/main" count="70" uniqueCount="32">
  <si>
    <t xml:space="preserve">PRICES</t>
  </si>
  <si>
    <t xml:space="preserve">NYMEX</t>
  </si>
  <si>
    <t xml:space="preserve">Kern</t>
  </si>
  <si>
    <t xml:space="preserve">Transwestern</t>
  </si>
  <si>
    <t xml:space="preserve">El Paso</t>
  </si>
  <si>
    <t xml:space="preserve">PGT</t>
  </si>
  <si>
    <t xml:space="preserve">OPAL</t>
  </si>
  <si>
    <t xml:space="preserve">SoCal</t>
  </si>
  <si>
    <t xml:space="preserve">PG&amp;E</t>
  </si>
  <si>
    <t xml:space="preserve">Permian</t>
  </si>
  <si>
    <t xml:space="preserve">San Juan</t>
  </si>
  <si>
    <t xml:space="preserve">AECO</t>
  </si>
  <si>
    <t xml:space="preserve">Malin</t>
  </si>
  <si>
    <t xml:space="preserve">IF KERN WYOMING</t>
  </si>
  <si>
    <t xml:space="preserve">NGI (Kern) SOCAL BORDER</t>
  </si>
  <si>
    <t xml:space="preserve">PG&amp;E Daily Avg. (Kern)</t>
  </si>
  <si>
    <t xml:space="preserve">IF TW PERMIAN</t>
  </si>
  <si>
    <t xml:space="preserve">NGW TW SOCAL BORDER</t>
  </si>
  <si>
    <t xml:space="preserve">NGW EPNG PERMIAN</t>
  </si>
  <si>
    <t xml:space="preserve">NGW EPNG SAN JUAN</t>
  </si>
  <si>
    <t xml:space="preserve">NGW EPNG SOCAL BORDER</t>
  </si>
  <si>
    <t xml:space="preserve">AECO (PGT)</t>
  </si>
  <si>
    <t xml:space="preserve">NGW PGT MALIN</t>
  </si>
  <si>
    <t xml:space="preserve">PG&amp;E Daily Avg. (PGT)</t>
  </si>
  <si>
    <t xml:space="preserve">TRANSPORT RATES</t>
  </si>
  <si>
    <t xml:space="preserve">Receipt</t>
  </si>
  <si>
    <t xml:space="preserve">Delivery</t>
  </si>
  <si>
    <t xml:space="preserve">Kern/PG&amp;E</t>
  </si>
  <si>
    <t xml:space="preserve">Spread vs Transport</t>
  </si>
  <si>
    <t xml:space="preserve">Receipt Point</t>
  </si>
  <si>
    <t xml:space="preserve">Delivery Point</t>
  </si>
  <si>
    <t xml:space="preserve">Tranport Value</t>
  </si>
</sst>
</file>

<file path=xl/styles.xml><?xml version="1.0" encoding="utf-8"?>
<styleSheet xmlns="http://schemas.openxmlformats.org/spreadsheetml/2006/main">
  <numFmts count="8">
    <numFmt numFmtId="164" formatCode="General"/>
    <numFmt numFmtId="165" formatCode="[$-409]mmm\-yy"/>
    <numFmt numFmtId="166" formatCode="_(* #,##0.00_);_(* \(#,##0.00\);_(* \-??_);_(@_)"/>
    <numFmt numFmtId="167" formatCode="_(* #,##0.000_);_(* \(#,##0.000\);_(* \-??_);_(@_)"/>
    <numFmt numFmtId="168" formatCode="_(* #,##0_);_(* \(#,##0\);_(* \-??_);_(@_)"/>
    <numFmt numFmtId="169" formatCode="_(\$* #,##0.00_);_(\$* \(#,##0.00\);_(\$* \-??_);_(@_)"/>
    <numFmt numFmtId="170" formatCode="\$#,##0.000_);&quot;($&quot;#,##0.000\)"/>
    <numFmt numFmtId="171" formatCode="[$-409]#,##0.00_);\(#,##0.00\)"/>
  </numFmts>
  <fonts count="17">
    <font>
      <sz val="10"/>
      <name val="Arial Narrow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0"/>
      <color rgb="FFFFFFFF"/>
      <name val="Arial Narrow"/>
      <family val="2"/>
    </font>
    <font>
      <b val="true"/>
      <sz val="10"/>
      <name val="Arial Narrow"/>
      <family val="2"/>
    </font>
    <font>
      <sz val="8"/>
      <color rgb="FF99CCFF"/>
      <name val="Arial Narrow"/>
      <family val="2"/>
    </font>
    <font>
      <sz val="8"/>
      <color rgb="FFC0C0C0"/>
      <name val="Arial Narrow"/>
      <family val="2"/>
    </font>
    <font>
      <sz val="8"/>
      <name val="Arial Narrow"/>
      <family val="2"/>
    </font>
    <font>
      <sz val="8"/>
      <color rgb="FF0000FF"/>
      <name val="Arial Narrow"/>
      <family val="2"/>
    </font>
    <font>
      <b val="true"/>
      <sz val="10"/>
      <color rgb="FF0000FF"/>
      <name val="Arial Narrow"/>
      <family val="2"/>
    </font>
    <font>
      <sz val="10"/>
      <color rgb="FF0000FF"/>
      <name val="Arial Narrow"/>
      <family val="2"/>
    </font>
    <font>
      <sz val="10"/>
      <color rgb="FFFFFFFF"/>
      <name val="Arial Narrow"/>
      <family val="2"/>
    </font>
    <font>
      <sz val="10"/>
      <color rgb="FF000000"/>
      <name val="Arial Narrow"/>
      <family val="2"/>
    </font>
    <font>
      <b val="true"/>
      <sz val="14"/>
      <color rgb="FFFFFFFF"/>
      <name val="Arial"/>
      <family val="2"/>
    </font>
    <font>
      <sz val="10.25"/>
      <color rgb="FF000000"/>
      <name val="Arial Narrow"/>
      <family val="2"/>
    </font>
    <font>
      <b val="true"/>
      <sz val="10.25"/>
      <color rgb="FF000000"/>
      <name val="Arial Narrow"/>
      <family val="2"/>
    </font>
  </fonts>
  <fills count="9">
    <fill>
      <patternFill patternType="none"/>
    </fill>
    <fill>
      <patternFill patternType="gray125"/>
    </fill>
    <fill>
      <patternFill patternType="solid">
        <fgColor rgb="FFFF0000"/>
        <bgColor rgb="FF993300"/>
      </patternFill>
    </fill>
    <fill>
      <patternFill patternType="solid">
        <fgColor rgb="FFFFFF99"/>
        <bgColor rgb="FFFFFFCC"/>
      </patternFill>
    </fill>
    <fill>
      <patternFill patternType="solid">
        <fgColor rgb="FFC0C0C0"/>
        <bgColor rgb="FFD9D9D9"/>
      </patternFill>
    </fill>
    <fill>
      <patternFill patternType="solid">
        <fgColor rgb="FFFFFF00"/>
        <bgColor rgb="FFFFFF00"/>
      </patternFill>
    </fill>
    <fill>
      <patternFill patternType="solid">
        <fgColor rgb="FF0000FF"/>
        <bgColor rgb="FF0000FF"/>
      </patternFill>
    </fill>
    <fill>
      <patternFill patternType="solid">
        <fgColor rgb="FF3366FF"/>
        <bgColor rgb="FF0066CC"/>
      </patternFill>
    </fill>
    <fill>
      <patternFill patternType="solid">
        <fgColor rgb="FF333399"/>
        <bgColor rgb="FF003366"/>
      </patternFill>
    </fill>
  </fills>
  <borders count="3">
    <border diagonalUp="false" diagonalDown="false">
      <left/>
      <right/>
      <top/>
      <bottom/>
      <diagonal/>
    </border>
    <border diagonalUp="false" diagonalDown="false">
      <left/>
      <right/>
      <top/>
      <bottom style="medium"/>
      <diagonal/>
    </border>
    <border diagonalUp="false" diagonalDown="false">
      <left/>
      <right/>
      <top style="medium"/>
      <bottom style="medium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69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32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4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3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7" fillId="0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9" fillId="0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8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11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11" fillId="5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12" fillId="6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12" fillId="6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7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8" fillId="0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6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3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4" fillId="8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sharedStrings" Target="sharedStrings.xml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autoTitleDeleted val="1"/>
    <c:plotArea>
      <c:areaChart>
        <c:grouping val="stacked"/>
        <c:ser>
          <c:idx val="0"/>
          <c:order val="0"/>
          <c:tx>
            <c:strRef>
              <c:f>'Kern - Opal to SoCal'!$J$21</c:f>
              <c:strCache>
                <c:ptCount val="1"/>
                <c:pt idx="0">
                  <c:v>Tranport Value</c:v>
                </c:pt>
              </c:strCache>
            </c:strRef>
          </c:tx>
          <c:spPr>
            <a:solidFill>
              <a:srgbClr val="969696"/>
            </a:solidFill>
            <a:ln w="0">
              <a:noFill/>
            </a:ln>
          </c:spP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'Kern - Opal to SoCal'!$J$23:$J$72</c:f>
              <c:numCache>
                <c:formatCode>\$#,##0.000_);"($"#,##0.000\)</c:formatCode>
                <c:ptCount val="50"/>
                <c:pt idx="0">
                  <c:v>-0.629</c:v>
                </c:pt>
                <c:pt idx="1">
                  <c:v>-0.419</c:v>
                </c:pt>
                <c:pt idx="2">
                  <c:v>-0.41</c:v>
                </c:pt>
                <c:pt idx="3">
                  <c:v>-0.3245</c:v>
                </c:pt>
                <c:pt idx="4">
                  <c:v>-0.3485</c:v>
                </c:pt>
                <c:pt idx="5">
                  <c:v>-0.3265</c:v>
                </c:pt>
                <c:pt idx="6">
                  <c:v>-0.3235</c:v>
                </c:pt>
                <c:pt idx="7">
                  <c:v>-0.3065</c:v>
                </c:pt>
                <c:pt idx="8">
                  <c:v>-0.4015</c:v>
                </c:pt>
                <c:pt idx="9">
                  <c:v>-0.276</c:v>
                </c:pt>
                <c:pt idx="10">
                  <c:v>-0.227</c:v>
                </c:pt>
                <c:pt idx="11">
                  <c:v>-0.404</c:v>
                </c:pt>
                <c:pt idx="12">
                  <c:v>-0.3385</c:v>
                </c:pt>
                <c:pt idx="13">
                  <c:v>-0.2575</c:v>
                </c:pt>
                <c:pt idx="14">
                  <c:v>-0.2275</c:v>
                </c:pt>
                <c:pt idx="15">
                  <c:v>-0.2515</c:v>
                </c:pt>
                <c:pt idx="16">
                  <c:v>-0.24</c:v>
                </c:pt>
                <c:pt idx="17">
                  <c:v>-0.2585</c:v>
                </c:pt>
                <c:pt idx="18">
                  <c:v>-0.4225</c:v>
                </c:pt>
                <c:pt idx="19">
                  <c:v>-0.141</c:v>
                </c:pt>
                <c:pt idx="20">
                  <c:v>-0.0535000000000001</c:v>
                </c:pt>
                <c:pt idx="21">
                  <c:v>-0.5585</c:v>
                </c:pt>
                <c:pt idx="22">
                  <c:v>-0.1435</c:v>
                </c:pt>
                <c:pt idx="23">
                  <c:v>-0.1935</c:v>
                </c:pt>
                <c:pt idx="24">
                  <c:v>-0.191</c:v>
                </c:pt>
                <c:pt idx="25">
                  <c:v>-0.3175</c:v>
                </c:pt>
                <c:pt idx="26">
                  <c:v>-0.3025</c:v>
                </c:pt>
                <c:pt idx="27">
                  <c:v>-0.337</c:v>
                </c:pt>
                <c:pt idx="28">
                  <c:v>-0.422</c:v>
                </c:pt>
                <c:pt idx="29">
                  <c:v>-0.348</c:v>
                </c:pt>
                <c:pt idx="30">
                  <c:v>-0.2825</c:v>
                </c:pt>
                <c:pt idx="31">
                  <c:v>-0.3665</c:v>
                </c:pt>
                <c:pt idx="32">
                  <c:v>-0.3625</c:v>
                </c:pt>
                <c:pt idx="33">
                  <c:v>-0.2775</c:v>
                </c:pt>
                <c:pt idx="34">
                  <c:v>-0.348</c:v>
                </c:pt>
                <c:pt idx="35">
                  <c:v>-0.1685</c:v>
                </c:pt>
                <c:pt idx="36">
                  <c:v>-0.293</c:v>
                </c:pt>
                <c:pt idx="37">
                  <c:v>-0.3855</c:v>
                </c:pt>
                <c:pt idx="38">
                  <c:v>-0.3345</c:v>
                </c:pt>
                <c:pt idx="39">
                  <c:v>-0.2735</c:v>
                </c:pt>
                <c:pt idx="40">
                  <c:v>-0.3785</c:v>
                </c:pt>
                <c:pt idx="41">
                  <c:v>-0.400000000000001</c:v>
                </c:pt>
                <c:pt idx="42">
                  <c:v>-0.0620000000000001</c:v>
                </c:pt>
                <c:pt idx="43">
                  <c:v>0.186</c:v>
                </c:pt>
                <c:pt idx="44">
                  <c:v>1.8805</c:v>
                </c:pt>
                <c:pt idx="45">
                  <c:v>-0.2425</c:v>
                </c:pt>
                <c:pt idx="46">
                  <c:v>0.133</c:v>
                </c:pt>
                <c:pt idx="47">
                  <c:v>6.8005</c:v>
                </c:pt>
                <c:pt idx="48">
                  <c:v>5.2985</c:v>
                </c:pt>
                <c:pt idx="49">
                  <c:v>4.941</c:v>
                </c:pt>
              </c:numCache>
            </c:numRef>
          </c:val>
        </c:ser>
        <c:axId val="41747426"/>
        <c:axId val="4772543"/>
      </c:areaChart>
      <c:lineChart>
        <c:grouping val="stacked"/>
        <c:varyColors val="0"/>
        <c:ser>
          <c:idx val="1"/>
          <c:order val="1"/>
          <c:tx>
            <c:strRef>
              <c:f>'Kern - Opal to SoCal'!$F$21</c:f>
              <c:strCache>
                <c:ptCount val="1"/>
                <c:pt idx="0">
                  <c:v>Permian/SoCal Spread</c:v>
                </c:pt>
              </c:strCache>
            </c:strRef>
          </c:tx>
          <c:spPr>
            <a:solidFill>
              <a:srgbClr val="0000ff"/>
            </a:solidFill>
            <a:ln w="25200">
              <a:solidFill>
                <a:srgbClr val="0000ff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'Kern - Opal to SoCal'!$F$23:$F$72</c:f>
              <c:numCache>
                <c:formatCode>\$#,##0.000_);"($"#,##0.000\)</c:formatCode>
                <c:ptCount val="50"/>
                <c:pt idx="0">
                  <c:v>-0.04</c:v>
                </c:pt>
                <c:pt idx="1">
                  <c:v>0.0899999999999999</c:v>
                </c:pt>
                <c:pt idx="2">
                  <c:v>0.05</c:v>
                </c:pt>
                <c:pt idx="3">
                  <c:v>0.14</c:v>
                </c:pt>
                <c:pt idx="4">
                  <c:v>0.13</c:v>
                </c:pt>
                <c:pt idx="5">
                  <c:v>0.16</c:v>
                </c:pt>
                <c:pt idx="6">
                  <c:v>0.16</c:v>
                </c:pt>
                <c:pt idx="7">
                  <c:v>0.18</c:v>
                </c:pt>
                <c:pt idx="8">
                  <c:v>0.1</c:v>
                </c:pt>
                <c:pt idx="9">
                  <c:v>0.25</c:v>
                </c:pt>
                <c:pt idx="10">
                  <c:v>0.31</c:v>
                </c:pt>
                <c:pt idx="11">
                  <c:v>0.0899999999999999</c:v>
                </c:pt>
                <c:pt idx="12">
                  <c:v>0.15</c:v>
                </c:pt>
                <c:pt idx="13">
                  <c:v>0.22</c:v>
                </c:pt>
                <c:pt idx="14">
                  <c:v>0.26</c:v>
                </c:pt>
                <c:pt idx="15">
                  <c:v>0.24</c:v>
                </c:pt>
                <c:pt idx="16">
                  <c:v>0.25</c:v>
                </c:pt>
                <c:pt idx="17">
                  <c:v>0.22</c:v>
                </c:pt>
                <c:pt idx="18">
                  <c:v>0.0700000000000003</c:v>
                </c:pt>
                <c:pt idx="19">
                  <c:v>0.34</c:v>
                </c:pt>
                <c:pt idx="20">
                  <c:v>0.41</c:v>
                </c:pt>
                <c:pt idx="21">
                  <c:v>-0.0699999999999998</c:v>
                </c:pt>
                <c:pt idx="22">
                  <c:v>0.34</c:v>
                </c:pt>
                <c:pt idx="23">
                  <c:v>0.29</c:v>
                </c:pt>
                <c:pt idx="24">
                  <c:v>0.28</c:v>
                </c:pt>
                <c:pt idx="25">
                  <c:v>0.15</c:v>
                </c:pt>
                <c:pt idx="26">
                  <c:v>0.16</c:v>
                </c:pt>
                <c:pt idx="27">
                  <c:v>0.13</c:v>
                </c:pt>
                <c:pt idx="28">
                  <c:v>0.0699999999999998</c:v>
                </c:pt>
                <c:pt idx="29">
                  <c:v>0.14</c:v>
                </c:pt>
                <c:pt idx="30">
                  <c:v>0.21</c:v>
                </c:pt>
                <c:pt idx="31">
                  <c:v>0.14</c:v>
                </c:pt>
                <c:pt idx="32">
                  <c:v>0.16</c:v>
                </c:pt>
                <c:pt idx="33">
                  <c:v>0.23</c:v>
                </c:pt>
                <c:pt idx="34">
                  <c:v>0.18</c:v>
                </c:pt>
                <c:pt idx="35">
                  <c:v>0.32</c:v>
                </c:pt>
                <c:pt idx="36">
                  <c:v>0.2</c:v>
                </c:pt>
                <c:pt idx="37">
                  <c:v>0.12</c:v>
                </c:pt>
                <c:pt idx="38">
                  <c:v>0.17</c:v>
                </c:pt>
                <c:pt idx="39">
                  <c:v>0.25</c:v>
                </c:pt>
                <c:pt idx="40">
                  <c:v>0.15</c:v>
                </c:pt>
                <c:pt idx="41">
                  <c:v>0.19</c:v>
                </c:pt>
                <c:pt idx="42">
                  <c:v>0.54</c:v>
                </c:pt>
                <c:pt idx="43">
                  <c:v>0.76</c:v>
                </c:pt>
                <c:pt idx="44">
                  <c:v>2.49</c:v>
                </c:pt>
                <c:pt idx="45">
                  <c:v>0.4</c:v>
                </c:pt>
                <c:pt idx="46">
                  <c:v>0.74</c:v>
                </c:pt>
                <c:pt idx="47">
                  <c:v>7.5</c:v>
                </c:pt>
                <c:pt idx="48">
                  <c:v>6.18</c:v>
                </c:pt>
                <c:pt idx="49">
                  <c:v>5.67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'Kern - Opal to SoCal'!$H$21</c:f>
              <c:strCache>
                <c:ptCount val="1"/>
                <c:pt idx="0">
                  <c:v>Transwestern Toll</c:v>
                </c:pt>
              </c:strCache>
            </c:strRef>
          </c:tx>
          <c:spPr>
            <a:solidFill>
              <a:srgbClr val="ff0000"/>
            </a:solidFill>
            <a:ln w="25200">
              <a:solidFill>
                <a:srgbClr val="ff000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'Kern - Opal to SoCal'!$H$23:$H$72</c:f>
              <c:numCache>
                <c:formatCode>\$#,##0.000_);"($"#,##0.000\)</c:formatCode>
                <c:ptCount val="50"/>
                <c:pt idx="0">
                  <c:v>0.589</c:v>
                </c:pt>
                <c:pt idx="1">
                  <c:v>0.509</c:v>
                </c:pt>
                <c:pt idx="2">
                  <c:v>0.46</c:v>
                </c:pt>
                <c:pt idx="3">
                  <c:v>0.4645</c:v>
                </c:pt>
                <c:pt idx="4">
                  <c:v>0.4785</c:v>
                </c:pt>
                <c:pt idx="5">
                  <c:v>0.4865</c:v>
                </c:pt>
                <c:pt idx="6">
                  <c:v>0.4835</c:v>
                </c:pt>
                <c:pt idx="7">
                  <c:v>0.4865</c:v>
                </c:pt>
                <c:pt idx="8">
                  <c:v>0.5015</c:v>
                </c:pt>
                <c:pt idx="9">
                  <c:v>0.526</c:v>
                </c:pt>
                <c:pt idx="10">
                  <c:v>0.537</c:v>
                </c:pt>
                <c:pt idx="11">
                  <c:v>0.494</c:v>
                </c:pt>
                <c:pt idx="12">
                  <c:v>0.4885</c:v>
                </c:pt>
                <c:pt idx="13">
                  <c:v>0.4775</c:v>
                </c:pt>
                <c:pt idx="14">
                  <c:v>0.4875</c:v>
                </c:pt>
                <c:pt idx="15">
                  <c:v>0.4915</c:v>
                </c:pt>
                <c:pt idx="16">
                  <c:v>0.49</c:v>
                </c:pt>
                <c:pt idx="17">
                  <c:v>0.4785</c:v>
                </c:pt>
                <c:pt idx="18">
                  <c:v>0.4925</c:v>
                </c:pt>
                <c:pt idx="19">
                  <c:v>0.481</c:v>
                </c:pt>
                <c:pt idx="20">
                  <c:v>0.4635</c:v>
                </c:pt>
                <c:pt idx="21">
                  <c:v>0.4885</c:v>
                </c:pt>
                <c:pt idx="22">
                  <c:v>0.4835</c:v>
                </c:pt>
                <c:pt idx="23">
                  <c:v>0.4835</c:v>
                </c:pt>
                <c:pt idx="24">
                  <c:v>0.471</c:v>
                </c:pt>
                <c:pt idx="25">
                  <c:v>0.4675</c:v>
                </c:pt>
                <c:pt idx="26">
                  <c:v>0.4625</c:v>
                </c:pt>
                <c:pt idx="27">
                  <c:v>0.467</c:v>
                </c:pt>
                <c:pt idx="28">
                  <c:v>0.492</c:v>
                </c:pt>
                <c:pt idx="29">
                  <c:v>0.488</c:v>
                </c:pt>
                <c:pt idx="30">
                  <c:v>0.4925</c:v>
                </c:pt>
                <c:pt idx="31">
                  <c:v>0.5065</c:v>
                </c:pt>
                <c:pt idx="32">
                  <c:v>0.5225</c:v>
                </c:pt>
                <c:pt idx="33">
                  <c:v>0.5075</c:v>
                </c:pt>
                <c:pt idx="34">
                  <c:v>0.528</c:v>
                </c:pt>
                <c:pt idx="35">
                  <c:v>0.4885</c:v>
                </c:pt>
                <c:pt idx="36">
                  <c:v>0.493</c:v>
                </c:pt>
                <c:pt idx="37">
                  <c:v>0.5055</c:v>
                </c:pt>
                <c:pt idx="38">
                  <c:v>0.5045</c:v>
                </c:pt>
                <c:pt idx="39">
                  <c:v>0.5235</c:v>
                </c:pt>
                <c:pt idx="40">
                  <c:v>0.5285</c:v>
                </c:pt>
                <c:pt idx="41">
                  <c:v>0.59</c:v>
                </c:pt>
                <c:pt idx="42">
                  <c:v>0.602</c:v>
                </c:pt>
                <c:pt idx="43">
                  <c:v>0.574</c:v>
                </c:pt>
                <c:pt idx="44">
                  <c:v>0.6095</c:v>
                </c:pt>
                <c:pt idx="45">
                  <c:v>0.6425</c:v>
                </c:pt>
                <c:pt idx="46">
                  <c:v>0.607</c:v>
                </c:pt>
                <c:pt idx="47">
                  <c:v>0.6995</c:v>
                </c:pt>
                <c:pt idx="48">
                  <c:v>0.8815</c:v>
                </c:pt>
                <c:pt idx="49">
                  <c:v>0.729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0"/>
        <c:axId val="41747426"/>
        <c:axId val="4772543"/>
      </c:lineChart>
      <c:catAx>
        <c:axId val="4174742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025" strike="noStrike" u="none">
                <a:solidFill>
                  <a:srgbClr val="000000"/>
                </a:solidFill>
                <a:uFillTx/>
                <a:latin typeface="Arial Narrow"/>
              </a:defRPr>
            </a:pPr>
          </a:p>
        </c:txPr>
        <c:crossAx val="4772543"/>
        <c:crossesAt val="0"/>
        <c:auto val="1"/>
        <c:lblAlgn val="ctr"/>
        <c:lblOffset val="100"/>
        <c:noMultiLvlLbl val="0"/>
      </c:catAx>
      <c:valAx>
        <c:axId val="4772543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025" strike="noStrike" u="none">
                    <a:solidFill>
                      <a:srgbClr val="000000"/>
                    </a:solidFill>
                    <a:uFillTx/>
                    <a:latin typeface="Arial Narrow"/>
                  </a:rPr>
                  <a:t>$/MMBtu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[$-409]#,##0.00_);\(#,##0.00\)" sourceLinked="0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25" strike="noStrike" u="none">
                <a:solidFill>
                  <a:srgbClr val="000000"/>
                </a:solidFill>
                <a:uFillTx/>
                <a:latin typeface="Arial Narrow"/>
              </a:defRPr>
            </a:pPr>
          </a:p>
        </c:txPr>
        <c:crossAx val="41747426"/>
        <c:crossesAt val="1"/>
        <c:crossBetween val="midCat"/>
      </c:valAx>
      <c:spPr>
        <a:gradFill>
          <a:gsLst>
            <a:gs pos="0">
              <a:srgbClr val="c0c0c0"/>
            </a:gs>
            <a:gs pos="50000">
              <a:srgbClr val="ffffff"/>
            </a:gs>
            <a:gs pos="100000">
              <a:srgbClr val="c0c0c0"/>
            </a:gs>
          </a:gsLst>
          <a:lin ang="5400000"/>
        </a:gradFill>
        <a:ln w="12600">
          <a:solidFill>
            <a:srgbClr val="808080"/>
          </a:solidFill>
          <a:round/>
        </a:ln>
      </c:spPr>
    </c:plotArea>
    <c:legend>
      <c:legendPos val="b"/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25" strike="noStrike" u="none">
              <a:solidFill>
                <a:srgbClr val="000000"/>
              </a:solidFill>
              <a:uFillTx/>
              <a:latin typeface="Arial Narrow"/>
            </a:defRPr>
          </a:pPr>
        </a:p>
      </c:txPr>
    </c:legend>
    <c:plotVisOnly val="1"/>
    <c:dispBlanksAs val="gap"/>
  </c:chart>
  <c:spPr>
    <a:solidFill>
      <a:srgbClr val="ffffff"/>
    </a:solidFill>
    <a:ln w="0">
      <a:noFill/>
    </a:ln>
  </c:sp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autoTitleDeleted val="1"/>
    <c:plotArea>
      <c:areaChart>
        <c:grouping val="stacked"/>
        <c:ser>
          <c:idx val="0"/>
          <c:order val="0"/>
          <c:tx>
            <c:strRef>
              <c:f>'Kern - Opal to PG&amp;E'!$J$21</c:f>
              <c:strCache>
                <c:ptCount val="1"/>
                <c:pt idx="0">
                  <c:v>Tranport Value</c:v>
                </c:pt>
              </c:strCache>
            </c:strRef>
          </c:tx>
          <c:spPr>
            <a:solidFill>
              <a:srgbClr val="969696"/>
            </a:solidFill>
            <a:ln w="0">
              <a:noFill/>
            </a:ln>
          </c:spP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'Kern - Opal to PG&amp;E'!$J$23:$J$72</c:f>
              <c:numCache>
                <c:formatCode>\$#,##0.000_);"($"#,##0.000\)</c:formatCode>
                <c:ptCount val="50"/>
                <c:pt idx="0">
                  <c:v>-1.0017475</c:v>
                </c:pt>
                <c:pt idx="1">
                  <c:v>-0.608315025139664</c:v>
                </c:pt>
                <c:pt idx="2">
                  <c:v>-0.540162216216216</c:v>
                </c:pt>
                <c:pt idx="3">
                  <c:v>-0.16068318877551</c:v>
                </c:pt>
                <c:pt idx="4">
                  <c:v>-0.378679803329865</c:v>
                </c:pt>
                <c:pt idx="5">
                  <c:v>-0.0929545234567901</c:v>
                </c:pt>
                <c:pt idx="6">
                  <c:v>-0.256691800337339</c:v>
                </c:pt>
                <c:pt idx="7">
                  <c:v>-0.114699991902297</c:v>
                </c:pt>
                <c:pt idx="8">
                  <c:v>-0.214921925224417</c:v>
                </c:pt>
                <c:pt idx="9">
                  <c:v>0.254456933368086</c:v>
                </c:pt>
                <c:pt idx="10">
                  <c:v>-1.10186798245614</c:v>
                </c:pt>
                <c:pt idx="11">
                  <c:v>-0.50245077016129</c:v>
                </c:pt>
                <c:pt idx="12">
                  <c:v>-0.615370195744681</c:v>
                </c:pt>
                <c:pt idx="13">
                  <c:v>-0.469969995210727</c:v>
                </c:pt>
                <c:pt idx="14">
                  <c:v>-0.239310808151093</c:v>
                </c:pt>
                <c:pt idx="15">
                  <c:v>-0.499885934121622</c:v>
                </c:pt>
                <c:pt idx="16">
                  <c:v>-0.5775955</c:v>
                </c:pt>
                <c:pt idx="17">
                  <c:v>-0.429488733333334</c:v>
                </c:pt>
                <c:pt idx="18">
                  <c:v>-0.0421145166666667</c:v>
                </c:pt>
                <c:pt idx="19">
                  <c:v>-0.192347887096775</c:v>
                </c:pt>
                <c:pt idx="20">
                  <c:v>-0.142822758620691</c:v>
                </c:pt>
                <c:pt idx="21">
                  <c:v>-0.114216661290322</c:v>
                </c:pt>
                <c:pt idx="22">
                  <c:v>-0.279571124999999</c:v>
                </c:pt>
                <c:pt idx="23">
                  <c:v>-0.315264431034483</c:v>
                </c:pt>
                <c:pt idx="24">
                  <c:v>-0.5823075</c:v>
                </c:pt>
                <c:pt idx="25">
                  <c:v>-0.545757</c:v>
                </c:pt>
                <c:pt idx="26">
                  <c:v>-0.44037</c:v>
                </c:pt>
                <c:pt idx="27">
                  <c:v>-0.11826575</c:v>
                </c:pt>
                <c:pt idx="28">
                  <c:v>-0.444096516129033</c:v>
                </c:pt>
                <c:pt idx="29">
                  <c:v>-0.346221066666666</c:v>
                </c:pt>
                <c:pt idx="30">
                  <c:v>-0.389039451612903</c:v>
                </c:pt>
                <c:pt idx="31">
                  <c:v>-0.30890806451613</c:v>
                </c:pt>
                <c:pt idx="32">
                  <c:v>-0.65119845</c:v>
                </c:pt>
                <c:pt idx="33">
                  <c:v>-0.11562485483871</c:v>
                </c:pt>
                <c:pt idx="34">
                  <c:v>-1.07634266666667</c:v>
                </c:pt>
                <c:pt idx="35">
                  <c:v>-0.458406080645161</c:v>
                </c:pt>
                <c:pt idx="36">
                  <c:v>-0.58060264516129</c:v>
                </c:pt>
                <c:pt idx="37">
                  <c:v>-0.559409189655171</c:v>
                </c:pt>
                <c:pt idx="38">
                  <c:v>-0.2636305</c:v>
                </c:pt>
                <c:pt idx="39">
                  <c:v>-0.5010845</c:v>
                </c:pt>
                <c:pt idx="40">
                  <c:v>0.0428728709677423</c:v>
                </c:pt>
                <c:pt idx="41">
                  <c:v>0.1331498</c:v>
                </c:pt>
                <c:pt idx="42">
                  <c:v>-0.479622419354839</c:v>
                </c:pt>
                <c:pt idx="43">
                  <c:v>0.826603016129032</c:v>
                </c:pt>
                <c:pt idx="44">
                  <c:v>1.50867756666667</c:v>
                </c:pt>
                <c:pt idx="45">
                  <c:v>0.336052612903227</c:v>
                </c:pt>
                <c:pt idx="46">
                  <c:v>4.39148571666667</c:v>
                </c:pt>
                <c:pt idx="47">
                  <c:v>13.7374474193548</c:v>
                </c:pt>
                <c:pt idx="48">
                  <c:v>0.877166435483869</c:v>
                </c:pt>
                <c:pt idx="49">
                  <c:v>3.75625981818182</c:v>
                </c:pt>
              </c:numCache>
            </c:numRef>
          </c:val>
        </c:ser>
        <c:axId val="4699782"/>
        <c:axId val="70225464"/>
      </c:areaChart>
      <c:lineChart>
        <c:grouping val="stacked"/>
        <c:varyColors val="0"/>
        <c:ser>
          <c:idx val="1"/>
          <c:order val="1"/>
          <c:tx>
            <c:strRef>
              <c:f>'Kern - Opal to PG&amp;E'!$F$21</c:f>
              <c:strCache>
                <c:ptCount val="1"/>
                <c:pt idx="0">
                  <c:v>OPAL/PG&amp;E Spread</c:v>
                </c:pt>
              </c:strCache>
            </c:strRef>
          </c:tx>
          <c:spPr>
            <a:solidFill>
              <a:srgbClr val="0000ff"/>
            </a:solidFill>
            <a:ln w="25200">
              <a:solidFill>
                <a:srgbClr val="0000ff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'Kern - Opal to PG&amp;E'!$F$23:$F$72</c:f>
              <c:numCache>
                <c:formatCode>\$#,##0.000_);"($"#,##0.000\)</c:formatCode>
                <c:ptCount val="50"/>
                <c:pt idx="0">
                  <c:v>-0.0750000000000002</c:v>
                </c:pt>
                <c:pt idx="1">
                  <c:v>0.271057462090982</c:v>
                </c:pt>
                <c:pt idx="2">
                  <c:v>0.305135135135135</c:v>
                </c:pt>
                <c:pt idx="3">
                  <c:v>0.691421282798834</c:v>
                </c:pt>
                <c:pt idx="4">
                  <c:v>0.476540805708339</c:v>
                </c:pt>
                <c:pt idx="5">
                  <c:v>0.761012345679012</c:v>
                </c:pt>
                <c:pt idx="6">
                  <c:v>0.593771874341134</c:v>
                </c:pt>
                <c:pt idx="7">
                  <c:v>0.735892738616753</c:v>
                </c:pt>
                <c:pt idx="8">
                  <c:v>0.637657989228007</c:v>
                </c:pt>
                <c:pt idx="9">
                  <c:v>1.13229639396541</c:v>
                </c:pt>
                <c:pt idx="10">
                  <c:v>-0.214912280701755</c:v>
                </c:pt>
                <c:pt idx="11">
                  <c:v>0.359959677419355</c:v>
                </c:pt>
                <c:pt idx="12">
                  <c:v>0.248851063829787</c:v>
                </c:pt>
                <c:pt idx="13">
                  <c:v>0.385518609742749</c:v>
                </c:pt>
                <c:pt idx="14">
                  <c:v>0.625218687872764</c:v>
                </c:pt>
                <c:pt idx="15">
                  <c:v>0.361638513513514</c:v>
                </c:pt>
                <c:pt idx="16">
                  <c:v>0.285</c:v>
                </c:pt>
                <c:pt idx="17">
                  <c:v>0.425333333333333</c:v>
                </c:pt>
                <c:pt idx="18">
                  <c:v>0.817166666666667</c:v>
                </c:pt>
                <c:pt idx="19">
                  <c:v>0.668225806451612</c:v>
                </c:pt>
                <c:pt idx="20">
                  <c:v>0.714137931034481</c:v>
                </c:pt>
                <c:pt idx="21">
                  <c:v>0.744677419354839</c:v>
                </c:pt>
                <c:pt idx="22">
                  <c:v>0.588392857142858</c:v>
                </c:pt>
                <c:pt idx="23">
                  <c:v>0.551896551724138</c:v>
                </c:pt>
                <c:pt idx="24">
                  <c:v>0.275</c:v>
                </c:pt>
                <c:pt idx="25">
                  <c:v>0.307142857142858</c:v>
                </c:pt>
                <c:pt idx="26">
                  <c:v>0.41</c:v>
                </c:pt>
                <c:pt idx="27">
                  <c:v>0.7375</c:v>
                </c:pt>
                <c:pt idx="28">
                  <c:v>0.420967741935483</c:v>
                </c:pt>
                <c:pt idx="29">
                  <c:v>0.518666666666667</c:v>
                </c:pt>
                <c:pt idx="30">
                  <c:v>0.477096774193548</c:v>
                </c:pt>
                <c:pt idx="31">
                  <c:v>0.563870967741935</c:v>
                </c:pt>
                <c:pt idx="32">
                  <c:v>0.228499999999999</c:v>
                </c:pt>
                <c:pt idx="33">
                  <c:v>0.766290322580645</c:v>
                </c:pt>
                <c:pt idx="34">
                  <c:v>-0.193333333333334</c:v>
                </c:pt>
                <c:pt idx="35">
                  <c:v>0.409838709677419</c:v>
                </c:pt>
                <c:pt idx="36">
                  <c:v>0.288709677419355</c:v>
                </c:pt>
                <c:pt idx="37">
                  <c:v>0.316034482758623</c:v>
                </c:pt>
                <c:pt idx="38">
                  <c:v>0.615</c:v>
                </c:pt>
                <c:pt idx="39">
                  <c:v>0.385</c:v>
                </c:pt>
                <c:pt idx="40">
                  <c:v>0.937741935483871</c:v>
                </c:pt>
                <c:pt idx="41">
                  <c:v>1.056</c:v>
                </c:pt>
                <c:pt idx="42">
                  <c:v>0.445161290322581</c:v>
                </c:pt>
                <c:pt idx="43">
                  <c:v>1.74403225806452</c:v>
                </c:pt>
                <c:pt idx="44">
                  <c:v>2.44633333333334</c:v>
                </c:pt>
                <c:pt idx="45">
                  <c:v>1.28322580645161</c:v>
                </c:pt>
                <c:pt idx="46">
                  <c:v>5.39683333333333</c:v>
                </c:pt>
                <c:pt idx="47">
                  <c:v>14.9248387096774</c:v>
                </c:pt>
                <c:pt idx="48">
                  <c:v>1.96887096774193</c:v>
                </c:pt>
                <c:pt idx="49">
                  <c:v>4.81545454545454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'Kern - Opal to PG&amp;E'!$H$21</c:f>
              <c:strCache>
                <c:ptCount val="1"/>
                <c:pt idx="0">
                  <c:v>Kern/PG&amp;E Toll</c:v>
                </c:pt>
              </c:strCache>
            </c:strRef>
          </c:tx>
          <c:spPr>
            <a:solidFill>
              <a:srgbClr val="ff0000"/>
            </a:solidFill>
            <a:ln w="25200">
              <a:solidFill>
                <a:srgbClr val="ff000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'Kern - Opal to PG&amp;E'!$H$23:$H$72</c:f>
              <c:numCache>
                <c:formatCode>\$#,##0.000_);"($"#,##0.000\)</c:formatCode>
                <c:ptCount val="50"/>
                <c:pt idx="0">
                  <c:v>0.9267475</c:v>
                </c:pt>
                <c:pt idx="1">
                  <c:v>0.879372487230646</c:v>
                </c:pt>
                <c:pt idx="2">
                  <c:v>0.845297351351351</c:v>
                </c:pt>
                <c:pt idx="3">
                  <c:v>0.852104471574344</c:v>
                </c:pt>
                <c:pt idx="4">
                  <c:v>0.855220609038204</c:v>
                </c:pt>
                <c:pt idx="5">
                  <c:v>0.853966869135802</c:v>
                </c:pt>
                <c:pt idx="6">
                  <c:v>0.850463674678474</c:v>
                </c:pt>
                <c:pt idx="7">
                  <c:v>0.85059273051905</c:v>
                </c:pt>
                <c:pt idx="8">
                  <c:v>0.852579914452424</c:v>
                </c:pt>
                <c:pt idx="9">
                  <c:v>0.877839460597326</c:v>
                </c:pt>
                <c:pt idx="10">
                  <c:v>0.886955701754386</c:v>
                </c:pt>
                <c:pt idx="11">
                  <c:v>0.862410447580645</c:v>
                </c:pt>
                <c:pt idx="12">
                  <c:v>0.864221259574468</c:v>
                </c:pt>
                <c:pt idx="13">
                  <c:v>0.855488604953476</c:v>
                </c:pt>
                <c:pt idx="14">
                  <c:v>0.864529496023857</c:v>
                </c:pt>
                <c:pt idx="15">
                  <c:v>0.861524447635135</c:v>
                </c:pt>
                <c:pt idx="16">
                  <c:v>0.8625955</c:v>
                </c:pt>
                <c:pt idx="17">
                  <c:v>0.854822066666667</c:v>
                </c:pt>
                <c:pt idx="18">
                  <c:v>0.859281183333333</c:v>
                </c:pt>
                <c:pt idx="19">
                  <c:v>0.860573693548387</c:v>
                </c:pt>
                <c:pt idx="20">
                  <c:v>0.856960689655172</c:v>
                </c:pt>
                <c:pt idx="21">
                  <c:v>0.858894080645161</c:v>
                </c:pt>
                <c:pt idx="22">
                  <c:v>0.867963982142857</c:v>
                </c:pt>
                <c:pt idx="23">
                  <c:v>0.867160982758621</c:v>
                </c:pt>
                <c:pt idx="24">
                  <c:v>0.8573075</c:v>
                </c:pt>
                <c:pt idx="25">
                  <c:v>0.852899857142857</c:v>
                </c:pt>
                <c:pt idx="26">
                  <c:v>0.85037</c:v>
                </c:pt>
                <c:pt idx="27">
                  <c:v>0.85576575</c:v>
                </c:pt>
                <c:pt idx="28">
                  <c:v>0.865064258064516</c:v>
                </c:pt>
                <c:pt idx="29">
                  <c:v>0.864887733333333</c:v>
                </c:pt>
                <c:pt idx="30">
                  <c:v>0.866136225806452</c:v>
                </c:pt>
                <c:pt idx="31">
                  <c:v>0.872779032258064</c:v>
                </c:pt>
                <c:pt idx="32">
                  <c:v>0.87969845</c:v>
                </c:pt>
                <c:pt idx="33">
                  <c:v>0.881915177419355</c:v>
                </c:pt>
                <c:pt idx="34">
                  <c:v>0.883009333333333</c:v>
                </c:pt>
                <c:pt idx="35">
                  <c:v>0.868244790322581</c:v>
                </c:pt>
                <c:pt idx="36">
                  <c:v>0.869312322580645</c:v>
                </c:pt>
                <c:pt idx="37">
                  <c:v>0.875443672413793</c:v>
                </c:pt>
                <c:pt idx="38">
                  <c:v>0.8786305</c:v>
                </c:pt>
                <c:pt idx="39">
                  <c:v>0.8860845</c:v>
                </c:pt>
                <c:pt idx="40">
                  <c:v>0.894869064516129</c:v>
                </c:pt>
                <c:pt idx="41">
                  <c:v>0.9228502</c:v>
                </c:pt>
                <c:pt idx="42">
                  <c:v>0.924783709677419</c:v>
                </c:pt>
                <c:pt idx="43">
                  <c:v>0.917429241935484</c:v>
                </c:pt>
                <c:pt idx="44">
                  <c:v>0.937655766666667</c:v>
                </c:pt>
                <c:pt idx="45">
                  <c:v>0.947173193548387</c:v>
                </c:pt>
                <c:pt idx="46">
                  <c:v>1.00534761666667</c:v>
                </c:pt>
                <c:pt idx="47">
                  <c:v>1.18739129032258</c:v>
                </c:pt>
                <c:pt idx="48">
                  <c:v>1.09170453225806</c:v>
                </c:pt>
                <c:pt idx="49">
                  <c:v>1.05919472727273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0"/>
        <c:axId val="4699782"/>
        <c:axId val="70225464"/>
      </c:lineChart>
      <c:catAx>
        <c:axId val="469978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025" strike="noStrike" u="none">
                <a:solidFill>
                  <a:srgbClr val="000000"/>
                </a:solidFill>
                <a:uFillTx/>
                <a:latin typeface="Arial Narrow"/>
              </a:defRPr>
            </a:pPr>
          </a:p>
        </c:txPr>
        <c:crossAx val="70225464"/>
        <c:crossesAt val="0"/>
        <c:auto val="1"/>
        <c:lblAlgn val="ctr"/>
        <c:lblOffset val="100"/>
        <c:noMultiLvlLbl val="0"/>
      </c:catAx>
      <c:valAx>
        <c:axId val="70225464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025" strike="noStrike" u="none">
                    <a:solidFill>
                      <a:srgbClr val="000000"/>
                    </a:solidFill>
                    <a:uFillTx/>
                    <a:latin typeface="Arial Narrow"/>
                  </a:rPr>
                  <a:t>$/MMBtu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[$-409]#,##0.00_);\(#,##0.00\)" sourceLinked="0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25" strike="noStrike" u="none">
                <a:solidFill>
                  <a:srgbClr val="000000"/>
                </a:solidFill>
                <a:uFillTx/>
                <a:latin typeface="Arial Narrow"/>
              </a:defRPr>
            </a:pPr>
          </a:p>
        </c:txPr>
        <c:crossAx val="4699782"/>
        <c:crossesAt val="1"/>
        <c:crossBetween val="midCat"/>
      </c:valAx>
      <c:spPr>
        <a:gradFill>
          <a:gsLst>
            <a:gs pos="0">
              <a:srgbClr val="c0c0c0"/>
            </a:gs>
            <a:gs pos="50000">
              <a:srgbClr val="ffffff"/>
            </a:gs>
            <a:gs pos="100000">
              <a:srgbClr val="c0c0c0"/>
            </a:gs>
          </a:gsLst>
          <a:lin ang="5400000"/>
        </a:gradFill>
        <a:ln w="12600">
          <a:solidFill>
            <a:srgbClr val="808080"/>
          </a:solidFill>
          <a:round/>
        </a:ln>
      </c:spPr>
    </c:plotArea>
    <c:legend>
      <c:legendPos val="b"/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25" strike="noStrike" u="none">
              <a:solidFill>
                <a:srgbClr val="000000"/>
              </a:solidFill>
              <a:uFillTx/>
              <a:latin typeface="Arial Narrow"/>
            </a:defRPr>
          </a:pPr>
        </a:p>
      </c:txPr>
    </c:legend>
    <c:plotVisOnly val="1"/>
    <c:dispBlanksAs val="gap"/>
  </c:chart>
  <c:spPr>
    <a:solidFill>
      <a:srgbClr val="ffffff"/>
    </a:solidFill>
    <a:ln w="0">
      <a:noFill/>
    </a:ln>
  </c:spPr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autoTitleDeleted val="1"/>
    <c:plotArea>
      <c:areaChart>
        <c:grouping val="stacked"/>
        <c:ser>
          <c:idx val="0"/>
          <c:order val="0"/>
          <c:tx>
            <c:strRef>
              <c:f>'TW - Perm to SoCal'!$J$21</c:f>
              <c:strCache>
                <c:ptCount val="1"/>
                <c:pt idx="0">
                  <c:v>Tranport Value</c:v>
                </c:pt>
              </c:strCache>
            </c:strRef>
          </c:tx>
          <c:spPr>
            <a:solidFill>
              <a:srgbClr val="969696"/>
            </a:solidFill>
            <a:ln w="0">
              <a:noFill/>
            </a:ln>
          </c:spP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'TW - Perm to SoCal'!$J$23:$J$72</c:f>
              <c:numCache>
                <c:formatCode>\$#,##0.000_);"($"#,##0.000\)</c:formatCode>
                <c:ptCount val="50"/>
                <c:pt idx="0">
                  <c:v>-0.629</c:v>
                </c:pt>
                <c:pt idx="1">
                  <c:v>-0.419</c:v>
                </c:pt>
                <c:pt idx="2">
                  <c:v>-0.41</c:v>
                </c:pt>
                <c:pt idx="3">
                  <c:v>-0.3245</c:v>
                </c:pt>
                <c:pt idx="4">
                  <c:v>-0.3485</c:v>
                </c:pt>
                <c:pt idx="5">
                  <c:v>-0.3265</c:v>
                </c:pt>
                <c:pt idx="6">
                  <c:v>-0.3235</c:v>
                </c:pt>
                <c:pt idx="7">
                  <c:v>-0.3065</c:v>
                </c:pt>
                <c:pt idx="8">
                  <c:v>-0.4015</c:v>
                </c:pt>
                <c:pt idx="9">
                  <c:v>-0.276</c:v>
                </c:pt>
                <c:pt idx="10">
                  <c:v>-0.227</c:v>
                </c:pt>
                <c:pt idx="11">
                  <c:v>-0.404</c:v>
                </c:pt>
                <c:pt idx="12">
                  <c:v>-0.3385</c:v>
                </c:pt>
                <c:pt idx="13">
                  <c:v>-0.2575</c:v>
                </c:pt>
                <c:pt idx="14">
                  <c:v>-0.2275</c:v>
                </c:pt>
                <c:pt idx="15">
                  <c:v>-0.2515</c:v>
                </c:pt>
                <c:pt idx="16">
                  <c:v>-0.24</c:v>
                </c:pt>
                <c:pt idx="17">
                  <c:v>-0.2585</c:v>
                </c:pt>
                <c:pt idx="18">
                  <c:v>-0.4225</c:v>
                </c:pt>
                <c:pt idx="19">
                  <c:v>-0.141</c:v>
                </c:pt>
                <c:pt idx="20">
                  <c:v>-0.0535000000000001</c:v>
                </c:pt>
                <c:pt idx="21">
                  <c:v>-0.5585</c:v>
                </c:pt>
                <c:pt idx="22">
                  <c:v>-0.1435</c:v>
                </c:pt>
                <c:pt idx="23">
                  <c:v>-0.1935</c:v>
                </c:pt>
                <c:pt idx="24">
                  <c:v>-0.191</c:v>
                </c:pt>
                <c:pt idx="25">
                  <c:v>-0.3175</c:v>
                </c:pt>
                <c:pt idx="26">
                  <c:v>-0.3025</c:v>
                </c:pt>
                <c:pt idx="27">
                  <c:v>-0.337</c:v>
                </c:pt>
                <c:pt idx="28">
                  <c:v>-0.422</c:v>
                </c:pt>
                <c:pt idx="29">
                  <c:v>-0.348</c:v>
                </c:pt>
                <c:pt idx="30">
                  <c:v>-0.2825</c:v>
                </c:pt>
                <c:pt idx="31">
                  <c:v>-0.3665</c:v>
                </c:pt>
                <c:pt idx="32">
                  <c:v>-0.3625</c:v>
                </c:pt>
                <c:pt idx="33">
                  <c:v>-0.2775</c:v>
                </c:pt>
                <c:pt idx="34">
                  <c:v>-0.348</c:v>
                </c:pt>
                <c:pt idx="35">
                  <c:v>-0.1685</c:v>
                </c:pt>
                <c:pt idx="36">
                  <c:v>-0.293</c:v>
                </c:pt>
                <c:pt idx="37">
                  <c:v>-0.3855</c:v>
                </c:pt>
                <c:pt idx="38">
                  <c:v>-0.3345</c:v>
                </c:pt>
                <c:pt idx="39">
                  <c:v>-0.2735</c:v>
                </c:pt>
                <c:pt idx="40">
                  <c:v>-0.3785</c:v>
                </c:pt>
                <c:pt idx="41">
                  <c:v>-0.400000000000001</c:v>
                </c:pt>
                <c:pt idx="42">
                  <c:v>-0.0620000000000001</c:v>
                </c:pt>
                <c:pt idx="43">
                  <c:v>0.186</c:v>
                </c:pt>
                <c:pt idx="44">
                  <c:v>1.8805</c:v>
                </c:pt>
                <c:pt idx="45">
                  <c:v>-0.2425</c:v>
                </c:pt>
                <c:pt idx="46">
                  <c:v>0.133</c:v>
                </c:pt>
                <c:pt idx="47">
                  <c:v>6.8005</c:v>
                </c:pt>
                <c:pt idx="48">
                  <c:v>5.2985</c:v>
                </c:pt>
                <c:pt idx="49">
                  <c:v>4.941</c:v>
                </c:pt>
              </c:numCache>
            </c:numRef>
          </c:val>
        </c:ser>
        <c:axId val="97423195"/>
        <c:axId val="51013629"/>
      </c:areaChart>
      <c:lineChart>
        <c:grouping val="stacked"/>
        <c:varyColors val="0"/>
        <c:ser>
          <c:idx val="1"/>
          <c:order val="1"/>
          <c:tx>
            <c:strRef>
              <c:f>'TW - Perm to SoCal'!$F$21</c:f>
              <c:strCache>
                <c:ptCount val="1"/>
                <c:pt idx="0">
                  <c:v>Permian/SoCal Spread</c:v>
                </c:pt>
              </c:strCache>
            </c:strRef>
          </c:tx>
          <c:spPr>
            <a:solidFill>
              <a:srgbClr val="0000ff"/>
            </a:solidFill>
            <a:ln w="25200">
              <a:solidFill>
                <a:srgbClr val="0000ff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'TW - Perm to SoCal'!$F$23:$F$72</c:f>
              <c:numCache>
                <c:formatCode>\$#,##0.000_);"($"#,##0.000\)</c:formatCode>
                <c:ptCount val="50"/>
                <c:pt idx="0">
                  <c:v>-0.04</c:v>
                </c:pt>
                <c:pt idx="1">
                  <c:v>0.0899999999999999</c:v>
                </c:pt>
                <c:pt idx="2">
                  <c:v>0.05</c:v>
                </c:pt>
                <c:pt idx="3">
                  <c:v>0.14</c:v>
                </c:pt>
                <c:pt idx="4">
                  <c:v>0.13</c:v>
                </c:pt>
                <c:pt idx="5">
                  <c:v>0.16</c:v>
                </c:pt>
                <c:pt idx="6">
                  <c:v>0.16</c:v>
                </c:pt>
                <c:pt idx="7">
                  <c:v>0.18</c:v>
                </c:pt>
                <c:pt idx="8">
                  <c:v>0.1</c:v>
                </c:pt>
                <c:pt idx="9">
                  <c:v>0.25</c:v>
                </c:pt>
                <c:pt idx="10">
                  <c:v>0.31</c:v>
                </c:pt>
                <c:pt idx="11">
                  <c:v>0.0899999999999999</c:v>
                </c:pt>
                <c:pt idx="12">
                  <c:v>0.15</c:v>
                </c:pt>
                <c:pt idx="13">
                  <c:v>0.22</c:v>
                </c:pt>
                <c:pt idx="14">
                  <c:v>0.26</c:v>
                </c:pt>
                <c:pt idx="15">
                  <c:v>0.24</c:v>
                </c:pt>
                <c:pt idx="16">
                  <c:v>0.25</c:v>
                </c:pt>
                <c:pt idx="17">
                  <c:v>0.22</c:v>
                </c:pt>
                <c:pt idx="18">
                  <c:v>0.0700000000000003</c:v>
                </c:pt>
                <c:pt idx="19">
                  <c:v>0.34</c:v>
                </c:pt>
                <c:pt idx="20">
                  <c:v>0.41</c:v>
                </c:pt>
                <c:pt idx="21">
                  <c:v>-0.0699999999999998</c:v>
                </c:pt>
                <c:pt idx="22">
                  <c:v>0.34</c:v>
                </c:pt>
                <c:pt idx="23">
                  <c:v>0.29</c:v>
                </c:pt>
                <c:pt idx="24">
                  <c:v>0.28</c:v>
                </c:pt>
                <c:pt idx="25">
                  <c:v>0.15</c:v>
                </c:pt>
                <c:pt idx="26">
                  <c:v>0.16</c:v>
                </c:pt>
                <c:pt idx="27">
                  <c:v>0.13</c:v>
                </c:pt>
                <c:pt idx="28">
                  <c:v>0.0699999999999998</c:v>
                </c:pt>
                <c:pt idx="29">
                  <c:v>0.14</c:v>
                </c:pt>
                <c:pt idx="30">
                  <c:v>0.21</c:v>
                </c:pt>
                <c:pt idx="31">
                  <c:v>0.14</c:v>
                </c:pt>
                <c:pt idx="32">
                  <c:v>0.16</c:v>
                </c:pt>
                <c:pt idx="33">
                  <c:v>0.23</c:v>
                </c:pt>
                <c:pt idx="34">
                  <c:v>0.18</c:v>
                </c:pt>
                <c:pt idx="35">
                  <c:v>0.32</c:v>
                </c:pt>
                <c:pt idx="36">
                  <c:v>0.2</c:v>
                </c:pt>
                <c:pt idx="37">
                  <c:v>0.12</c:v>
                </c:pt>
                <c:pt idx="38">
                  <c:v>0.17</c:v>
                </c:pt>
                <c:pt idx="39">
                  <c:v>0.25</c:v>
                </c:pt>
                <c:pt idx="40">
                  <c:v>0.15</c:v>
                </c:pt>
                <c:pt idx="41">
                  <c:v>0.19</c:v>
                </c:pt>
                <c:pt idx="42">
                  <c:v>0.54</c:v>
                </c:pt>
                <c:pt idx="43">
                  <c:v>0.76</c:v>
                </c:pt>
                <c:pt idx="44">
                  <c:v>2.49</c:v>
                </c:pt>
                <c:pt idx="45">
                  <c:v>0.4</c:v>
                </c:pt>
                <c:pt idx="46">
                  <c:v>0.74</c:v>
                </c:pt>
                <c:pt idx="47">
                  <c:v>7.5</c:v>
                </c:pt>
                <c:pt idx="48">
                  <c:v>6.18</c:v>
                </c:pt>
                <c:pt idx="49">
                  <c:v>5.67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'TW - Perm to SoCal'!$H$21</c:f>
              <c:strCache>
                <c:ptCount val="1"/>
                <c:pt idx="0">
                  <c:v>Transwestern Toll</c:v>
                </c:pt>
              </c:strCache>
            </c:strRef>
          </c:tx>
          <c:spPr>
            <a:solidFill>
              <a:srgbClr val="ff0000"/>
            </a:solidFill>
            <a:ln w="25200">
              <a:solidFill>
                <a:srgbClr val="ff000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'TW - Perm to SoCal'!$H$23:$H$72</c:f>
              <c:numCache>
                <c:formatCode>\$#,##0.000_);"($"#,##0.000\)</c:formatCode>
                <c:ptCount val="50"/>
                <c:pt idx="0">
                  <c:v>0.589</c:v>
                </c:pt>
                <c:pt idx="1">
                  <c:v>0.509</c:v>
                </c:pt>
                <c:pt idx="2">
                  <c:v>0.46</c:v>
                </c:pt>
                <c:pt idx="3">
                  <c:v>0.4645</c:v>
                </c:pt>
                <c:pt idx="4">
                  <c:v>0.4785</c:v>
                </c:pt>
                <c:pt idx="5">
                  <c:v>0.4865</c:v>
                </c:pt>
                <c:pt idx="6">
                  <c:v>0.4835</c:v>
                </c:pt>
                <c:pt idx="7">
                  <c:v>0.4865</c:v>
                </c:pt>
                <c:pt idx="8">
                  <c:v>0.5015</c:v>
                </c:pt>
                <c:pt idx="9">
                  <c:v>0.526</c:v>
                </c:pt>
                <c:pt idx="10">
                  <c:v>0.537</c:v>
                </c:pt>
                <c:pt idx="11">
                  <c:v>0.494</c:v>
                </c:pt>
                <c:pt idx="12">
                  <c:v>0.4885</c:v>
                </c:pt>
                <c:pt idx="13">
                  <c:v>0.4775</c:v>
                </c:pt>
                <c:pt idx="14">
                  <c:v>0.4875</c:v>
                </c:pt>
                <c:pt idx="15">
                  <c:v>0.4915</c:v>
                </c:pt>
                <c:pt idx="16">
                  <c:v>0.49</c:v>
                </c:pt>
                <c:pt idx="17">
                  <c:v>0.4785</c:v>
                </c:pt>
                <c:pt idx="18">
                  <c:v>0.4925</c:v>
                </c:pt>
                <c:pt idx="19">
                  <c:v>0.481</c:v>
                </c:pt>
                <c:pt idx="20">
                  <c:v>0.4635</c:v>
                </c:pt>
                <c:pt idx="21">
                  <c:v>0.4885</c:v>
                </c:pt>
                <c:pt idx="22">
                  <c:v>0.4835</c:v>
                </c:pt>
                <c:pt idx="23">
                  <c:v>0.4835</c:v>
                </c:pt>
                <c:pt idx="24">
                  <c:v>0.471</c:v>
                </c:pt>
                <c:pt idx="25">
                  <c:v>0.4675</c:v>
                </c:pt>
                <c:pt idx="26">
                  <c:v>0.4625</c:v>
                </c:pt>
                <c:pt idx="27">
                  <c:v>0.467</c:v>
                </c:pt>
                <c:pt idx="28">
                  <c:v>0.492</c:v>
                </c:pt>
                <c:pt idx="29">
                  <c:v>0.488</c:v>
                </c:pt>
                <c:pt idx="30">
                  <c:v>0.4925</c:v>
                </c:pt>
                <c:pt idx="31">
                  <c:v>0.5065</c:v>
                </c:pt>
                <c:pt idx="32">
                  <c:v>0.5225</c:v>
                </c:pt>
                <c:pt idx="33">
                  <c:v>0.5075</c:v>
                </c:pt>
                <c:pt idx="34">
                  <c:v>0.528</c:v>
                </c:pt>
                <c:pt idx="35">
                  <c:v>0.4885</c:v>
                </c:pt>
                <c:pt idx="36">
                  <c:v>0.493</c:v>
                </c:pt>
                <c:pt idx="37">
                  <c:v>0.5055</c:v>
                </c:pt>
                <c:pt idx="38">
                  <c:v>0.5045</c:v>
                </c:pt>
                <c:pt idx="39">
                  <c:v>0.5235</c:v>
                </c:pt>
                <c:pt idx="40">
                  <c:v>0.5285</c:v>
                </c:pt>
                <c:pt idx="41">
                  <c:v>0.59</c:v>
                </c:pt>
                <c:pt idx="42">
                  <c:v>0.602</c:v>
                </c:pt>
                <c:pt idx="43">
                  <c:v>0.574</c:v>
                </c:pt>
                <c:pt idx="44">
                  <c:v>0.6095</c:v>
                </c:pt>
                <c:pt idx="45">
                  <c:v>0.6425</c:v>
                </c:pt>
                <c:pt idx="46">
                  <c:v>0.607</c:v>
                </c:pt>
                <c:pt idx="47">
                  <c:v>0.6995</c:v>
                </c:pt>
                <c:pt idx="48">
                  <c:v>0.8815</c:v>
                </c:pt>
                <c:pt idx="49">
                  <c:v>0.729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0"/>
        <c:axId val="97423195"/>
        <c:axId val="51013629"/>
      </c:lineChart>
      <c:catAx>
        <c:axId val="9742319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025" strike="noStrike" u="none">
                <a:solidFill>
                  <a:srgbClr val="000000"/>
                </a:solidFill>
                <a:uFillTx/>
                <a:latin typeface="Arial Narrow"/>
              </a:defRPr>
            </a:pPr>
          </a:p>
        </c:txPr>
        <c:crossAx val="51013629"/>
        <c:crossesAt val="0"/>
        <c:auto val="1"/>
        <c:lblAlgn val="ctr"/>
        <c:lblOffset val="100"/>
        <c:noMultiLvlLbl val="0"/>
      </c:catAx>
      <c:valAx>
        <c:axId val="51013629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025" strike="noStrike" u="none">
                    <a:solidFill>
                      <a:srgbClr val="000000"/>
                    </a:solidFill>
                    <a:uFillTx/>
                    <a:latin typeface="Arial Narrow"/>
                  </a:rPr>
                  <a:t>$/MMBtu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[$-409]#,##0.00_);\(#,##0.00\)" sourceLinked="0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25" strike="noStrike" u="none">
                <a:solidFill>
                  <a:srgbClr val="000000"/>
                </a:solidFill>
                <a:uFillTx/>
                <a:latin typeface="Arial Narrow"/>
              </a:defRPr>
            </a:pPr>
          </a:p>
        </c:txPr>
        <c:crossAx val="97423195"/>
        <c:crossesAt val="1"/>
        <c:crossBetween val="midCat"/>
      </c:valAx>
      <c:spPr>
        <a:gradFill>
          <a:gsLst>
            <a:gs pos="0">
              <a:srgbClr val="c0c0c0"/>
            </a:gs>
            <a:gs pos="50000">
              <a:srgbClr val="ffffff"/>
            </a:gs>
            <a:gs pos="100000">
              <a:srgbClr val="c0c0c0"/>
            </a:gs>
          </a:gsLst>
          <a:lin ang="5400000"/>
        </a:gradFill>
        <a:ln w="12600">
          <a:solidFill>
            <a:srgbClr val="808080"/>
          </a:solidFill>
          <a:round/>
        </a:ln>
      </c:spPr>
    </c:plotArea>
    <c:legend>
      <c:legendPos val="b"/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25" strike="noStrike" u="none">
              <a:solidFill>
                <a:srgbClr val="000000"/>
              </a:solidFill>
              <a:uFillTx/>
              <a:latin typeface="Arial Narrow"/>
            </a:defRPr>
          </a:pPr>
        </a:p>
      </c:txPr>
    </c:legend>
    <c:plotVisOnly val="1"/>
    <c:dispBlanksAs val="gap"/>
  </c:chart>
  <c:spPr>
    <a:solidFill>
      <a:srgbClr val="ffffff"/>
    </a:solidFill>
    <a:ln w="0">
      <a:noFill/>
    </a:ln>
  </c:spPr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autoTitleDeleted val="1"/>
    <c:plotArea>
      <c:areaChart>
        <c:grouping val="stacked"/>
        <c:ser>
          <c:idx val="0"/>
          <c:order val="0"/>
          <c:tx>
            <c:strRef>
              <c:f>'EPNG - Perm to SoCal'!$J$21</c:f>
              <c:strCache>
                <c:ptCount val="1"/>
                <c:pt idx="0">
                  <c:v>Tranport Value</c:v>
                </c:pt>
              </c:strCache>
            </c:strRef>
          </c:tx>
          <c:spPr>
            <a:solidFill>
              <a:srgbClr val="969696"/>
            </a:solidFill>
            <a:ln w="0">
              <a:noFill/>
            </a:ln>
          </c:spP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'EPNG - Perm to SoCal'!$J$23:$J$72</c:f>
              <c:numCache>
                <c:formatCode>\$#,##0.000_);"($"#,##0.000\)</c:formatCode>
                <c:ptCount val="50"/>
                <c:pt idx="0">
                  <c:v>-0.5814</c:v>
                </c:pt>
                <c:pt idx="1">
                  <c:v>-0.50435</c:v>
                </c:pt>
                <c:pt idx="2">
                  <c:v>-0.52935</c:v>
                </c:pt>
                <c:pt idx="3">
                  <c:v>-0.35005</c:v>
                </c:pt>
                <c:pt idx="4">
                  <c:v>-0.3702</c:v>
                </c:pt>
                <c:pt idx="5">
                  <c:v>-0.2751</c:v>
                </c:pt>
                <c:pt idx="6">
                  <c:v>-0.3237</c:v>
                </c:pt>
                <c:pt idx="7">
                  <c:v>-0.31545</c:v>
                </c:pt>
                <c:pt idx="8">
                  <c:v>-0.42665</c:v>
                </c:pt>
                <c:pt idx="9">
                  <c:v>-0.3259</c:v>
                </c:pt>
                <c:pt idx="10">
                  <c:v>-0.2829</c:v>
                </c:pt>
                <c:pt idx="11">
                  <c:v>-0.3493</c:v>
                </c:pt>
                <c:pt idx="12">
                  <c:v>-0.26545</c:v>
                </c:pt>
                <c:pt idx="13">
                  <c:v>-0.21775</c:v>
                </c:pt>
                <c:pt idx="14">
                  <c:v>-0.18475</c:v>
                </c:pt>
                <c:pt idx="15">
                  <c:v>-0.19685</c:v>
                </c:pt>
                <c:pt idx="16">
                  <c:v>-0.2572</c:v>
                </c:pt>
                <c:pt idx="17">
                  <c:v>-0.2181</c:v>
                </c:pt>
                <c:pt idx="18">
                  <c:v>-0.4193</c:v>
                </c:pt>
                <c:pt idx="19">
                  <c:v>-0.12055</c:v>
                </c:pt>
                <c:pt idx="20">
                  <c:v>-0.0593500000000004</c:v>
                </c:pt>
                <c:pt idx="21">
                  <c:v>-0.2467</c:v>
                </c:pt>
                <c:pt idx="22">
                  <c:v>-0.0705499999999999</c:v>
                </c:pt>
                <c:pt idx="23">
                  <c:v>-0.193</c:v>
                </c:pt>
                <c:pt idx="24">
                  <c:v>-0.1632</c:v>
                </c:pt>
                <c:pt idx="25">
                  <c:v>-0.31145</c:v>
                </c:pt>
                <c:pt idx="26">
                  <c:v>-0.23585</c:v>
                </c:pt>
                <c:pt idx="27">
                  <c:v>-0.3518</c:v>
                </c:pt>
                <c:pt idx="28">
                  <c:v>-0.44895</c:v>
                </c:pt>
                <c:pt idx="29">
                  <c:v>-0.3358</c:v>
                </c:pt>
                <c:pt idx="30">
                  <c:v>-0.31035</c:v>
                </c:pt>
                <c:pt idx="31">
                  <c:v>-0.41085</c:v>
                </c:pt>
                <c:pt idx="32">
                  <c:v>-0.3503</c:v>
                </c:pt>
                <c:pt idx="33">
                  <c:v>-0.31085</c:v>
                </c:pt>
                <c:pt idx="34">
                  <c:v>-0.31345</c:v>
                </c:pt>
                <c:pt idx="35">
                  <c:v>-0.19755</c:v>
                </c:pt>
                <c:pt idx="36">
                  <c:v>-0.28965</c:v>
                </c:pt>
                <c:pt idx="37">
                  <c:v>-0.30595</c:v>
                </c:pt>
                <c:pt idx="38">
                  <c:v>-0.29665</c:v>
                </c:pt>
                <c:pt idx="39">
                  <c:v>-0.2817</c:v>
                </c:pt>
                <c:pt idx="40">
                  <c:v>-0.33345</c:v>
                </c:pt>
                <c:pt idx="41">
                  <c:v>-0.119150000000001</c:v>
                </c:pt>
                <c:pt idx="42">
                  <c:v>-0.1191</c:v>
                </c:pt>
                <c:pt idx="43">
                  <c:v>0.306799999999999</c:v>
                </c:pt>
                <c:pt idx="44">
                  <c:v>1.88775</c:v>
                </c:pt>
                <c:pt idx="45">
                  <c:v>-0.1736</c:v>
                </c:pt>
                <c:pt idx="46">
                  <c:v>0.0360000000000005</c:v>
                </c:pt>
                <c:pt idx="47">
                  <c:v>6.80335</c:v>
                </c:pt>
                <c:pt idx="48">
                  <c:v>5.3947</c:v>
                </c:pt>
                <c:pt idx="49">
                  <c:v>5.20145</c:v>
                </c:pt>
              </c:numCache>
            </c:numRef>
          </c:val>
        </c:ser>
        <c:axId val="79426766"/>
        <c:axId val="18269632"/>
      </c:areaChart>
      <c:lineChart>
        <c:grouping val="stacked"/>
        <c:varyColors val="0"/>
        <c:ser>
          <c:idx val="1"/>
          <c:order val="1"/>
          <c:tx>
            <c:strRef>
              <c:f>'EPNG - Perm to SoCal'!$F$21</c:f>
              <c:strCache>
                <c:ptCount val="1"/>
                <c:pt idx="0">
                  <c:v>Permian/SoCal Spread</c:v>
                </c:pt>
              </c:strCache>
            </c:strRef>
          </c:tx>
          <c:spPr>
            <a:solidFill>
              <a:srgbClr val="0000ff"/>
            </a:solidFill>
            <a:ln w="25200">
              <a:solidFill>
                <a:srgbClr val="0000ff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'EPNG - Perm to SoCal'!$F$23:$F$72</c:f>
              <c:numCache>
                <c:formatCode>\$#,##0.000_);"($"#,##0.000\)</c:formatCode>
                <c:ptCount val="50"/>
                <c:pt idx="0">
                  <c:v>-0.0300000000000003</c:v>
                </c:pt>
                <c:pt idx="1">
                  <c:v>-0.00999999999999979</c:v>
                </c:pt>
                <c:pt idx="2">
                  <c:v>-0.0700000000000001</c:v>
                </c:pt>
                <c:pt idx="3">
                  <c:v>0.11</c:v>
                </c:pt>
                <c:pt idx="4">
                  <c:v>0.1</c:v>
                </c:pt>
                <c:pt idx="5">
                  <c:v>0.2</c:v>
                </c:pt>
                <c:pt idx="6">
                  <c:v>0.15</c:v>
                </c:pt>
                <c:pt idx="7">
                  <c:v>0.16</c:v>
                </c:pt>
                <c:pt idx="8">
                  <c:v>0.0600000000000001</c:v>
                </c:pt>
                <c:pt idx="9">
                  <c:v>0.18</c:v>
                </c:pt>
                <c:pt idx="10">
                  <c:v>0.23</c:v>
                </c:pt>
                <c:pt idx="11">
                  <c:v>0.13</c:v>
                </c:pt>
                <c:pt idx="12">
                  <c:v>0.21</c:v>
                </c:pt>
                <c:pt idx="13">
                  <c:v>0.25</c:v>
                </c:pt>
                <c:pt idx="14">
                  <c:v>0.29</c:v>
                </c:pt>
                <c:pt idx="15">
                  <c:v>0.28</c:v>
                </c:pt>
                <c:pt idx="16">
                  <c:v>0.22</c:v>
                </c:pt>
                <c:pt idx="17">
                  <c:v>0.25</c:v>
                </c:pt>
                <c:pt idx="18">
                  <c:v>0.0600000000000001</c:v>
                </c:pt>
                <c:pt idx="19">
                  <c:v>0.35</c:v>
                </c:pt>
                <c:pt idx="20">
                  <c:v>0.4</c:v>
                </c:pt>
                <c:pt idx="21">
                  <c:v>0.22</c:v>
                </c:pt>
                <c:pt idx="22">
                  <c:v>0.4</c:v>
                </c:pt>
                <c:pt idx="23">
                  <c:v>0.28</c:v>
                </c:pt>
                <c:pt idx="24">
                  <c:v>0.3</c:v>
                </c:pt>
                <c:pt idx="25">
                  <c:v>0.15</c:v>
                </c:pt>
                <c:pt idx="26">
                  <c:v>0.22</c:v>
                </c:pt>
                <c:pt idx="27">
                  <c:v>0.11</c:v>
                </c:pt>
                <c:pt idx="28">
                  <c:v>0.0300000000000003</c:v>
                </c:pt>
                <c:pt idx="29">
                  <c:v>0.14</c:v>
                </c:pt>
                <c:pt idx="30">
                  <c:v>0.17</c:v>
                </c:pt>
                <c:pt idx="31">
                  <c:v>0.0800000000000001</c:v>
                </c:pt>
                <c:pt idx="32">
                  <c:v>0.15</c:v>
                </c:pt>
                <c:pt idx="33">
                  <c:v>0.18</c:v>
                </c:pt>
                <c:pt idx="34">
                  <c:v>0.19</c:v>
                </c:pt>
                <c:pt idx="35">
                  <c:v>0.28</c:v>
                </c:pt>
                <c:pt idx="36">
                  <c:v>0.19</c:v>
                </c:pt>
                <c:pt idx="37">
                  <c:v>0.18</c:v>
                </c:pt>
                <c:pt idx="38">
                  <c:v>0.19</c:v>
                </c:pt>
                <c:pt idx="39">
                  <c:v>0.22</c:v>
                </c:pt>
                <c:pt idx="40">
                  <c:v>0.17</c:v>
                </c:pt>
                <c:pt idx="41">
                  <c:v>0.42</c:v>
                </c:pt>
                <c:pt idx="42">
                  <c:v>0.44</c:v>
                </c:pt>
                <c:pt idx="43">
                  <c:v>0.839999999999999</c:v>
                </c:pt>
                <c:pt idx="44">
                  <c:v>2.45</c:v>
                </c:pt>
                <c:pt idx="45">
                  <c:v>0.41</c:v>
                </c:pt>
                <c:pt idx="46">
                  <c:v>0.600000000000001</c:v>
                </c:pt>
                <c:pt idx="47">
                  <c:v>7.43</c:v>
                </c:pt>
                <c:pt idx="48">
                  <c:v>6.14</c:v>
                </c:pt>
                <c:pt idx="49">
                  <c:v>5.84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'EPNG - Perm to SoCal'!$H$21</c:f>
              <c:strCache>
                <c:ptCount val="1"/>
                <c:pt idx="0">
                  <c:v>El Paso Toll</c:v>
                </c:pt>
              </c:strCache>
            </c:strRef>
          </c:tx>
          <c:spPr>
            <a:solidFill>
              <a:srgbClr val="ff0000"/>
            </a:solidFill>
            <a:ln w="25200">
              <a:solidFill>
                <a:srgbClr val="ff000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'EPNG - Perm to SoCal'!$H$23:$H$72</c:f>
              <c:numCache>
                <c:formatCode>\$#,##0.000_);"($"#,##0.000\)</c:formatCode>
                <c:ptCount val="50"/>
                <c:pt idx="0">
                  <c:v>0.5514</c:v>
                </c:pt>
                <c:pt idx="1">
                  <c:v>0.49435</c:v>
                </c:pt>
                <c:pt idx="2">
                  <c:v>0.45935</c:v>
                </c:pt>
                <c:pt idx="3">
                  <c:v>0.46005</c:v>
                </c:pt>
                <c:pt idx="4">
                  <c:v>0.4702</c:v>
                </c:pt>
                <c:pt idx="5">
                  <c:v>0.4751</c:v>
                </c:pt>
                <c:pt idx="6">
                  <c:v>0.4737</c:v>
                </c:pt>
                <c:pt idx="7">
                  <c:v>0.47545</c:v>
                </c:pt>
                <c:pt idx="8">
                  <c:v>0.48665</c:v>
                </c:pt>
                <c:pt idx="9">
                  <c:v>0.5059</c:v>
                </c:pt>
                <c:pt idx="10">
                  <c:v>0.5129</c:v>
                </c:pt>
                <c:pt idx="11">
                  <c:v>0.4793</c:v>
                </c:pt>
                <c:pt idx="12">
                  <c:v>0.47545</c:v>
                </c:pt>
                <c:pt idx="13">
                  <c:v>0.46775</c:v>
                </c:pt>
                <c:pt idx="14">
                  <c:v>0.47475</c:v>
                </c:pt>
                <c:pt idx="15">
                  <c:v>0.47685</c:v>
                </c:pt>
                <c:pt idx="16">
                  <c:v>0.4772</c:v>
                </c:pt>
                <c:pt idx="17">
                  <c:v>0.4681</c:v>
                </c:pt>
                <c:pt idx="18">
                  <c:v>0.4793</c:v>
                </c:pt>
                <c:pt idx="19">
                  <c:v>0.47055</c:v>
                </c:pt>
                <c:pt idx="20">
                  <c:v>0.45935</c:v>
                </c:pt>
                <c:pt idx="21">
                  <c:v>0.4667</c:v>
                </c:pt>
                <c:pt idx="22">
                  <c:v>0.47055</c:v>
                </c:pt>
                <c:pt idx="23">
                  <c:v>0.473</c:v>
                </c:pt>
                <c:pt idx="24">
                  <c:v>0.4632</c:v>
                </c:pt>
                <c:pt idx="25">
                  <c:v>0.46145</c:v>
                </c:pt>
                <c:pt idx="26">
                  <c:v>0.45585</c:v>
                </c:pt>
                <c:pt idx="27">
                  <c:v>0.4618</c:v>
                </c:pt>
                <c:pt idx="28">
                  <c:v>0.47895</c:v>
                </c:pt>
                <c:pt idx="29">
                  <c:v>0.4758</c:v>
                </c:pt>
                <c:pt idx="30">
                  <c:v>0.48035</c:v>
                </c:pt>
                <c:pt idx="31">
                  <c:v>0.49085</c:v>
                </c:pt>
                <c:pt idx="32">
                  <c:v>0.5003</c:v>
                </c:pt>
                <c:pt idx="33">
                  <c:v>0.49085</c:v>
                </c:pt>
                <c:pt idx="34">
                  <c:v>0.50345</c:v>
                </c:pt>
                <c:pt idx="35">
                  <c:v>0.47755</c:v>
                </c:pt>
                <c:pt idx="36">
                  <c:v>0.47965</c:v>
                </c:pt>
                <c:pt idx="37">
                  <c:v>0.48595</c:v>
                </c:pt>
                <c:pt idx="38">
                  <c:v>0.48665</c:v>
                </c:pt>
                <c:pt idx="39">
                  <c:v>0.5017</c:v>
                </c:pt>
                <c:pt idx="40">
                  <c:v>0.50345</c:v>
                </c:pt>
                <c:pt idx="41">
                  <c:v>0.53915</c:v>
                </c:pt>
                <c:pt idx="42">
                  <c:v>0.5591</c:v>
                </c:pt>
                <c:pt idx="43">
                  <c:v>0.5332</c:v>
                </c:pt>
                <c:pt idx="44">
                  <c:v>0.56225</c:v>
                </c:pt>
                <c:pt idx="45">
                  <c:v>0.5836</c:v>
                </c:pt>
                <c:pt idx="46">
                  <c:v>0.564</c:v>
                </c:pt>
                <c:pt idx="47">
                  <c:v>0.62665</c:v>
                </c:pt>
                <c:pt idx="48">
                  <c:v>0.7453</c:v>
                </c:pt>
                <c:pt idx="49">
                  <c:v>0.63855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0"/>
        <c:axId val="79426766"/>
        <c:axId val="18269632"/>
      </c:lineChart>
      <c:catAx>
        <c:axId val="7942676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025" strike="noStrike" u="none">
                <a:solidFill>
                  <a:srgbClr val="000000"/>
                </a:solidFill>
                <a:uFillTx/>
                <a:latin typeface="Arial Narrow"/>
              </a:defRPr>
            </a:pPr>
          </a:p>
        </c:txPr>
        <c:crossAx val="18269632"/>
        <c:crossesAt val="0"/>
        <c:auto val="1"/>
        <c:lblAlgn val="ctr"/>
        <c:lblOffset val="100"/>
        <c:noMultiLvlLbl val="0"/>
      </c:catAx>
      <c:valAx>
        <c:axId val="18269632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025" strike="noStrike" u="none">
                    <a:solidFill>
                      <a:srgbClr val="000000"/>
                    </a:solidFill>
                    <a:uFillTx/>
                    <a:latin typeface="Arial Narrow"/>
                  </a:rPr>
                  <a:t>$/MMBtu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[$-409]#,##0.00_);\(#,##0.00\)" sourceLinked="0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25" strike="noStrike" u="none">
                <a:solidFill>
                  <a:srgbClr val="000000"/>
                </a:solidFill>
                <a:uFillTx/>
                <a:latin typeface="Arial Narrow"/>
              </a:defRPr>
            </a:pPr>
          </a:p>
        </c:txPr>
        <c:crossAx val="79426766"/>
        <c:crossesAt val="1"/>
        <c:crossBetween val="midCat"/>
      </c:valAx>
      <c:spPr>
        <a:gradFill>
          <a:gsLst>
            <a:gs pos="0">
              <a:srgbClr val="c0c0c0"/>
            </a:gs>
            <a:gs pos="50000">
              <a:srgbClr val="ffffff"/>
            </a:gs>
            <a:gs pos="100000">
              <a:srgbClr val="c0c0c0"/>
            </a:gs>
          </a:gsLst>
          <a:lin ang="5400000"/>
        </a:gradFill>
        <a:ln w="12600">
          <a:solidFill>
            <a:srgbClr val="808080"/>
          </a:solidFill>
          <a:round/>
        </a:ln>
      </c:spPr>
    </c:plotArea>
    <c:legend>
      <c:legendPos val="b"/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25" strike="noStrike" u="none">
              <a:solidFill>
                <a:srgbClr val="000000"/>
              </a:solidFill>
              <a:uFillTx/>
              <a:latin typeface="Arial Narrow"/>
            </a:defRPr>
          </a:pPr>
        </a:p>
      </c:txPr>
    </c:legend>
    <c:plotVisOnly val="1"/>
    <c:dispBlanksAs val="gap"/>
  </c:chart>
  <c:spPr>
    <a:solidFill>
      <a:srgbClr val="ffffff"/>
    </a:solidFill>
    <a:ln w="0">
      <a:noFill/>
    </a:ln>
  </c:spPr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autoTitleDeleted val="1"/>
    <c:plotArea>
      <c:areaChart>
        <c:grouping val="stacked"/>
        <c:ser>
          <c:idx val="0"/>
          <c:order val="0"/>
          <c:tx>
            <c:strRef>
              <c:f>'EPNG - SJ to SoCal'!$J$21</c:f>
              <c:strCache>
                <c:ptCount val="1"/>
                <c:pt idx="0">
                  <c:v>Tranport Value</c:v>
                </c:pt>
              </c:strCache>
            </c:strRef>
          </c:tx>
          <c:spPr>
            <a:solidFill>
              <a:srgbClr val="969696"/>
            </a:solidFill>
            <a:ln w="0">
              <a:noFill/>
            </a:ln>
          </c:spP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'EPNG - SJ to SoCal'!$J$23:$J$72</c:f>
              <c:numCache>
                <c:formatCode>\$#,##0.000_);"($"#,##0.000\)</c:formatCode>
                <c:ptCount val="50"/>
                <c:pt idx="0">
                  <c:v>-0.5034</c:v>
                </c:pt>
                <c:pt idx="1">
                  <c:v>-0.48635</c:v>
                </c:pt>
                <c:pt idx="2">
                  <c:v>-0.36135</c:v>
                </c:pt>
                <c:pt idx="3">
                  <c:v>-0.27205</c:v>
                </c:pt>
                <c:pt idx="4">
                  <c:v>-0.2722</c:v>
                </c:pt>
                <c:pt idx="5">
                  <c:v>-0.2271</c:v>
                </c:pt>
                <c:pt idx="6">
                  <c:v>-0.2657</c:v>
                </c:pt>
                <c:pt idx="7">
                  <c:v>-0.22745</c:v>
                </c:pt>
                <c:pt idx="8">
                  <c:v>-0.29865</c:v>
                </c:pt>
                <c:pt idx="9">
                  <c:v>-0.1679</c:v>
                </c:pt>
                <c:pt idx="10">
                  <c:v>-0.1949</c:v>
                </c:pt>
                <c:pt idx="11">
                  <c:v>-0.2613</c:v>
                </c:pt>
                <c:pt idx="12">
                  <c:v>-0.25745</c:v>
                </c:pt>
                <c:pt idx="13">
                  <c:v>-0.15975</c:v>
                </c:pt>
                <c:pt idx="14">
                  <c:v>-0.14675</c:v>
                </c:pt>
                <c:pt idx="15">
                  <c:v>-0.14885</c:v>
                </c:pt>
                <c:pt idx="16">
                  <c:v>-0.1792</c:v>
                </c:pt>
                <c:pt idx="17">
                  <c:v>-0.0801000000000001</c:v>
                </c:pt>
                <c:pt idx="18">
                  <c:v>-0.0912999999999999</c:v>
                </c:pt>
                <c:pt idx="19">
                  <c:v>-0.00255000000000027</c:v>
                </c:pt>
                <c:pt idx="20">
                  <c:v>0.0286499999999997</c:v>
                </c:pt>
                <c:pt idx="21">
                  <c:v>-0.0386999999999998</c:v>
                </c:pt>
                <c:pt idx="22">
                  <c:v>0.00744999999999996</c:v>
                </c:pt>
                <c:pt idx="23">
                  <c:v>-0.155</c:v>
                </c:pt>
                <c:pt idx="24">
                  <c:v>-0.1452</c:v>
                </c:pt>
                <c:pt idx="25">
                  <c:v>-0.25345</c:v>
                </c:pt>
                <c:pt idx="26">
                  <c:v>-0.12785</c:v>
                </c:pt>
                <c:pt idx="27">
                  <c:v>-0.2338</c:v>
                </c:pt>
                <c:pt idx="28">
                  <c:v>-0.28095</c:v>
                </c:pt>
                <c:pt idx="29">
                  <c:v>-0.2078</c:v>
                </c:pt>
                <c:pt idx="30">
                  <c:v>-0.13235</c:v>
                </c:pt>
                <c:pt idx="31">
                  <c:v>-0.15285</c:v>
                </c:pt>
                <c:pt idx="32">
                  <c:v>-0.1923</c:v>
                </c:pt>
                <c:pt idx="33">
                  <c:v>-0.16285</c:v>
                </c:pt>
                <c:pt idx="34">
                  <c:v>-0.26545</c:v>
                </c:pt>
                <c:pt idx="35">
                  <c:v>-0.12955</c:v>
                </c:pt>
                <c:pt idx="36">
                  <c:v>-0.25165</c:v>
                </c:pt>
                <c:pt idx="37">
                  <c:v>-0.28795</c:v>
                </c:pt>
                <c:pt idx="38">
                  <c:v>-0.23865</c:v>
                </c:pt>
                <c:pt idx="39">
                  <c:v>-0.2137</c:v>
                </c:pt>
                <c:pt idx="40">
                  <c:v>-0.20545</c:v>
                </c:pt>
                <c:pt idx="41">
                  <c:v>0.0788499999999996</c:v>
                </c:pt>
                <c:pt idx="42">
                  <c:v>0.218900000000001</c:v>
                </c:pt>
                <c:pt idx="43">
                  <c:v>0.5648</c:v>
                </c:pt>
                <c:pt idx="44">
                  <c:v>2.95575</c:v>
                </c:pt>
                <c:pt idx="45">
                  <c:v>0.484400000000001</c:v>
                </c:pt>
                <c:pt idx="46">
                  <c:v>0.244</c:v>
                </c:pt>
                <c:pt idx="47">
                  <c:v>7.21135</c:v>
                </c:pt>
                <c:pt idx="48">
                  <c:v>6.4727</c:v>
                </c:pt>
                <c:pt idx="49">
                  <c:v>5.84945</c:v>
                </c:pt>
              </c:numCache>
            </c:numRef>
          </c:val>
        </c:ser>
        <c:axId val="40069947"/>
        <c:axId val="74938917"/>
      </c:areaChart>
      <c:lineChart>
        <c:grouping val="stacked"/>
        <c:varyColors val="0"/>
        <c:ser>
          <c:idx val="1"/>
          <c:order val="1"/>
          <c:tx>
            <c:strRef>
              <c:f>'EPNG - SJ to SoCal'!$F$21</c:f>
              <c:strCache>
                <c:ptCount val="1"/>
                <c:pt idx="0">
                  <c:v>San Juan/SoCal Spread</c:v>
                </c:pt>
              </c:strCache>
            </c:strRef>
          </c:tx>
          <c:spPr>
            <a:solidFill>
              <a:srgbClr val="0000ff"/>
            </a:solidFill>
            <a:ln w="25200">
              <a:solidFill>
                <a:srgbClr val="0000ff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'EPNG - SJ to SoCal'!$F$23:$F$72</c:f>
              <c:numCache>
                <c:formatCode>\$#,##0.000_);"($"#,##0.000\)</c:formatCode>
                <c:ptCount val="50"/>
                <c:pt idx="0">
                  <c:v>0.0300000000000003</c:v>
                </c:pt>
                <c:pt idx="1">
                  <c:v>-0.00999999999999979</c:v>
                </c:pt>
                <c:pt idx="2">
                  <c:v>0.0800000000000001</c:v>
                </c:pt>
                <c:pt idx="3">
                  <c:v>0.17</c:v>
                </c:pt>
                <c:pt idx="4">
                  <c:v>0.18</c:v>
                </c:pt>
                <c:pt idx="5">
                  <c:v>0.23</c:v>
                </c:pt>
                <c:pt idx="6">
                  <c:v>0.19</c:v>
                </c:pt>
                <c:pt idx="7">
                  <c:v>0.23</c:v>
                </c:pt>
                <c:pt idx="8">
                  <c:v>0.17</c:v>
                </c:pt>
                <c:pt idx="9">
                  <c:v>0.32</c:v>
                </c:pt>
                <c:pt idx="10">
                  <c:v>0.3</c:v>
                </c:pt>
                <c:pt idx="11">
                  <c:v>0.2</c:v>
                </c:pt>
                <c:pt idx="12">
                  <c:v>0.2</c:v>
                </c:pt>
                <c:pt idx="13">
                  <c:v>0.29</c:v>
                </c:pt>
                <c:pt idx="14">
                  <c:v>0.31</c:v>
                </c:pt>
                <c:pt idx="15">
                  <c:v>0.31</c:v>
                </c:pt>
                <c:pt idx="16">
                  <c:v>0.28</c:v>
                </c:pt>
                <c:pt idx="17">
                  <c:v>0.37</c:v>
                </c:pt>
                <c:pt idx="18">
                  <c:v>0.37</c:v>
                </c:pt>
                <c:pt idx="19">
                  <c:v>0.45</c:v>
                </c:pt>
                <c:pt idx="20">
                  <c:v>0.47</c:v>
                </c:pt>
                <c:pt idx="21">
                  <c:v>0.41</c:v>
                </c:pt>
                <c:pt idx="22">
                  <c:v>0.46</c:v>
                </c:pt>
                <c:pt idx="23">
                  <c:v>0.3</c:v>
                </c:pt>
                <c:pt idx="24">
                  <c:v>0.3</c:v>
                </c:pt>
                <c:pt idx="25">
                  <c:v>0.19</c:v>
                </c:pt>
                <c:pt idx="26">
                  <c:v>0.31</c:v>
                </c:pt>
                <c:pt idx="27">
                  <c:v>0.21</c:v>
                </c:pt>
                <c:pt idx="28">
                  <c:v>0.18</c:v>
                </c:pt>
                <c:pt idx="29">
                  <c:v>0.25</c:v>
                </c:pt>
                <c:pt idx="30">
                  <c:v>0.33</c:v>
                </c:pt>
                <c:pt idx="31">
                  <c:v>0.32</c:v>
                </c:pt>
                <c:pt idx="32">
                  <c:v>0.29</c:v>
                </c:pt>
                <c:pt idx="33">
                  <c:v>0.31</c:v>
                </c:pt>
                <c:pt idx="34">
                  <c:v>0.22</c:v>
                </c:pt>
                <c:pt idx="35">
                  <c:v>0.33</c:v>
                </c:pt>
                <c:pt idx="36">
                  <c:v>0.21</c:v>
                </c:pt>
                <c:pt idx="37">
                  <c:v>0.18</c:v>
                </c:pt>
                <c:pt idx="38">
                  <c:v>0.23</c:v>
                </c:pt>
                <c:pt idx="39">
                  <c:v>0.27</c:v>
                </c:pt>
                <c:pt idx="40">
                  <c:v>0.28</c:v>
                </c:pt>
                <c:pt idx="41">
                  <c:v>0.6</c:v>
                </c:pt>
                <c:pt idx="42">
                  <c:v>0.760000000000001</c:v>
                </c:pt>
                <c:pt idx="43">
                  <c:v>1.08</c:v>
                </c:pt>
                <c:pt idx="44">
                  <c:v>3.5</c:v>
                </c:pt>
                <c:pt idx="45">
                  <c:v>1.05</c:v>
                </c:pt>
                <c:pt idx="46">
                  <c:v>0.79</c:v>
                </c:pt>
                <c:pt idx="47">
                  <c:v>7.82</c:v>
                </c:pt>
                <c:pt idx="48">
                  <c:v>7.2</c:v>
                </c:pt>
                <c:pt idx="49">
                  <c:v>6.47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'EPNG - SJ to SoCal'!$H$21</c:f>
              <c:strCache>
                <c:ptCount val="1"/>
                <c:pt idx="0">
                  <c:v>El Paso Toll</c:v>
                </c:pt>
              </c:strCache>
            </c:strRef>
          </c:tx>
          <c:spPr>
            <a:solidFill>
              <a:srgbClr val="ff0000"/>
            </a:solidFill>
            <a:ln w="25200">
              <a:solidFill>
                <a:srgbClr val="ff000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'EPNG - SJ to SoCal'!$H$23:$H$72</c:f>
              <c:numCache>
                <c:formatCode>\$#,##0.000_);"($"#,##0.000\)</c:formatCode>
                <c:ptCount val="50"/>
                <c:pt idx="0">
                  <c:v>0.5334</c:v>
                </c:pt>
                <c:pt idx="1">
                  <c:v>0.47635</c:v>
                </c:pt>
                <c:pt idx="2">
                  <c:v>0.44135</c:v>
                </c:pt>
                <c:pt idx="3">
                  <c:v>0.44205</c:v>
                </c:pt>
                <c:pt idx="4">
                  <c:v>0.4522</c:v>
                </c:pt>
                <c:pt idx="5">
                  <c:v>0.4571</c:v>
                </c:pt>
                <c:pt idx="6">
                  <c:v>0.4557</c:v>
                </c:pt>
                <c:pt idx="7">
                  <c:v>0.45745</c:v>
                </c:pt>
                <c:pt idx="8">
                  <c:v>0.46865</c:v>
                </c:pt>
                <c:pt idx="9">
                  <c:v>0.4879</c:v>
                </c:pt>
                <c:pt idx="10">
                  <c:v>0.4949</c:v>
                </c:pt>
                <c:pt idx="11">
                  <c:v>0.4613</c:v>
                </c:pt>
                <c:pt idx="12">
                  <c:v>0.45745</c:v>
                </c:pt>
                <c:pt idx="13">
                  <c:v>0.44975</c:v>
                </c:pt>
                <c:pt idx="14">
                  <c:v>0.45675</c:v>
                </c:pt>
                <c:pt idx="15">
                  <c:v>0.45885</c:v>
                </c:pt>
                <c:pt idx="16">
                  <c:v>0.4592</c:v>
                </c:pt>
                <c:pt idx="17">
                  <c:v>0.4501</c:v>
                </c:pt>
                <c:pt idx="18">
                  <c:v>0.4613</c:v>
                </c:pt>
                <c:pt idx="19">
                  <c:v>0.45255</c:v>
                </c:pt>
                <c:pt idx="20">
                  <c:v>0.44135</c:v>
                </c:pt>
                <c:pt idx="21">
                  <c:v>0.4487</c:v>
                </c:pt>
                <c:pt idx="22">
                  <c:v>0.45255</c:v>
                </c:pt>
                <c:pt idx="23">
                  <c:v>0.455</c:v>
                </c:pt>
                <c:pt idx="24">
                  <c:v>0.4452</c:v>
                </c:pt>
                <c:pt idx="25">
                  <c:v>0.44345</c:v>
                </c:pt>
                <c:pt idx="26">
                  <c:v>0.43785</c:v>
                </c:pt>
                <c:pt idx="27">
                  <c:v>0.4438</c:v>
                </c:pt>
                <c:pt idx="28">
                  <c:v>0.46095</c:v>
                </c:pt>
                <c:pt idx="29">
                  <c:v>0.4578</c:v>
                </c:pt>
                <c:pt idx="30">
                  <c:v>0.46235</c:v>
                </c:pt>
                <c:pt idx="31">
                  <c:v>0.47285</c:v>
                </c:pt>
                <c:pt idx="32">
                  <c:v>0.4823</c:v>
                </c:pt>
                <c:pt idx="33">
                  <c:v>0.47285</c:v>
                </c:pt>
                <c:pt idx="34">
                  <c:v>0.48545</c:v>
                </c:pt>
                <c:pt idx="35">
                  <c:v>0.45955</c:v>
                </c:pt>
                <c:pt idx="36">
                  <c:v>0.46165</c:v>
                </c:pt>
                <c:pt idx="37">
                  <c:v>0.46795</c:v>
                </c:pt>
                <c:pt idx="38">
                  <c:v>0.46865</c:v>
                </c:pt>
                <c:pt idx="39">
                  <c:v>0.4837</c:v>
                </c:pt>
                <c:pt idx="40">
                  <c:v>0.48545</c:v>
                </c:pt>
                <c:pt idx="41">
                  <c:v>0.52115</c:v>
                </c:pt>
                <c:pt idx="42">
                  <c:v>0.5411</c:v>
                </c:pt>
                <c:pt idx="43">
                  <c:v>0.5152</c:v>
                </c:pt>
                <c:pt idx="44">
                  <c:v>0.54425</c:v>
                </c:pt>
                <c:pt idx="45">
                  <c:v>0.5656</c:v>
                </c:pt>
                <c:pt idx="46">
                  <c:v>0.546</c:v>
                </c:pt>
                <c:pt idx="47">
                  <c:v>0.60865</c:v>
                </c:pt>
                <c:pt idx="48">
                  <c:v>0.7273</c:v>
                </c:pt>
                <c:pt idx="49">
                  <c:v>0.62055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0"/>
        <c:axId val="40069947"/>
        <c:axId val="74938917"/>
      </c:lineChart>
      <c:catAx>
        <c:axId val="40069947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025" strike="noStrike" u="none">
                <a:solidFill>
                  <a:srgbClr val="000000"/>
                </a:solidFill>
                <a:uFillTx/>
                <a:latin typeface="Arial Narrow"/>
              </a:defRPr>
            </a:pPr>
          </a:p>
        </c:txPr>
        <c:crossAx val="74938917"/>
        <c:crossesAt val="0"/>
        <c:auto val="1"/>
        <c:lblAlgn val="ctr"/>
        <c:lblOffset val="100"/>
        <c:noMultiLvlLbl val="0"/>
      </c:catAx>
      <c:valAx>
        <c:axId val="74938917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025" strike="noStrike" u="none">
                    <a:solidFill>
                      <a:srgbClr val="000000"/>
                    </a:solidFill>
                    <a:uFillTx/>
                    <a:latin typeface="Arial Narrow"/>
                  </a:rPr>
                  <a:t>$/MMBtu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[$-409]#,##0.00_);\(#,##0.00\)" sourceLinked="0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25" strike="noStrike" u="none">
                <a:solidFill>
                  <a:srgbClr val="000000"/>
                </a:solidFill>
                <a:uFillTx/>
                <a:latin typeface="Arial Narrow"/>
              </a:defRPr>
            </a:pPr>
          </a:p>
        </c:txPr>
        <c:crossAx val="40069947"/>
        <c:crossesAt val="1"/>
        <c:crossBetween val="midCat"/>
      </c:valAx>
      <c:spPr>
        <a:gradFill>
          <a:gsLst>
            <a:gs pos="0">
              <a:srgbClr val="c0c0c0"/>
            </a:gs>
            <a:gs pos="50000">
              <a:srgbClr val="ffffff"/>
            </a:gs>
            <a:gs pos="100000">
              <a:srgbClr val="c0c0c0"/>
            </a:gs>
          </a:gsLst>
          <a:lin ang="5400000"/>
        </a:gradFill>
        <a:ln w="12600">
          <a:solidFill>
            <a:srgbClr val="808080"/>
          </a:solidFill>
          <a:round/>
        </a:ln>
      </c:spPr>
    </c:plotArea>
    <c:legend>
      <c:legendPos val="b"/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25" strike="noStrike" u="none">
              <a:solidFill>
                <a:srgbClr val="000000"/>
              </a:solidFill>
              <a:uFillTx/>
              <a:latin typeface="Arial Narrow"/>
            </a:defRPr>
          </a:pPr>
        </a:p>
      </c:txPr>
    </c:legend>
    <c:plotVisOnly val="1"/>
    <c:dispBlanksAs val="gap"/>
  </c:chart>
  <c:spPr>
    <a:solidFill>
      <a:srgbClr val="ffffff"/>
    </a:solidFill>
    <a:ln w="0">
      <a:noFill/>
    </a:ln>
  </c:spPr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autoTitleDeleted val="1"/>
    <c:plotArea>
      <c:areaChart>
        <c:grouping val="stacked"/>
        <c:ser>
          <c:idx val="0"/>
          <c:order val="0"/>
          <c:tx>
            <c:strRef>
              <c:f>'PGT - AECO to Malin'!$J$21</c:f>
              <c:strCache>
                <c:ptCount val="1"/>
                <c:pt idx="0">
                  <c:v>Tranport Value</c:v>
                </c:pt>
              </c:strCache>
            </c:strRef>
          </c:tx>
          <c:spPr>
            <a:solidFill>
              <a:srgbClr val="969696"/>
            </a:solidFill>
            <a:ln w="0">
              <a:noFill/>
            </a:ln>
          </c:spP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'PGT - AECO to Malin'!$J$23:$J$72</c:f>
              <c:numCache>
                <c:formatCode>\$#,##0.000_);"($"#,##0.000\)</c:formatCode>
                <c:ptCount val="50"/>
                <c:pt idx="0">
                  <c:v>0.564193548387098</c:v>
                </c:pt>
                <c:pt idx="1">
                  <c:v>-0.0696428571428568</c:v>
                </c:pt>
                <c:pt idx="2">
                  <c:v>-0.829032258064516</c:v>
                </c:pt>
                <c:pt idx="3">
                  <c:v>-0.986833333333334</c:v>
                </c:pt>
                <c:pt idx="4">
                  <c:v>-0.637741935483871</c:v>
                </c:pt>
                <c:pt idx="5">
                  <c:v>-0.512333333333333</c:v>
                </c:pt>
                <c:pt idx="6">
                  <c:v>-0.627258064516129</c:v>
                </c:pt>
                <c:pt idx="7">
                  <c:v>-0.666935483870968</c:v>
                </c:pt>
                <c:pt idx="8">
                  <c:v>-0.414833333333333</c:v>
                </c:pt>
                <c:pt idx="9">
                  <c:v>-0.124354838709677</c:v>
                </c:pt>
                <c:pt idx="10">
                  <c:v>0.651166666666667</c:v>
                </c:pt>
                <c:pt idx="11">
                  <c:v>-0.109193548387096</c:v>
                </c:pt>
                <c:pt idx="12">
                  <c:v>-0.0780645161290322</c:v>
                </c:pt>
                <c:pt idx="13">
                  <c:v>-0.547857142857143</c:v>
                </c:pt>
                <c:pt idx="14">
                  <c:v>-0.523870967741935</c:v>
                </c:pt>
                <c:pt idx="15">
                  <c:v>-0.926333333333334</c:v>
                </c:pt>
                <c:pt idx="16">
                  <c:v>-0.260483870967742</c:v>
                </c:pt>
                <c:pt idx="17">
                  <c:v>-0.807333333333334</c:v>
                </c:pt>
                <c:pt idx="18">
                  <c:v>-0.844193548387097</c:v>
                </c:pt>
                <c:pt idx="19">
                  <c:v>-0.402258064516128</c:v>
                </c:pt>
                <c:pt idx="20">
                  <c:v>-0.907</c:v>
                </c:pt>
                <c:pt idx="21">
                  <c:v>-1.23354838709677</c:v>
                </c:pt>
                <c:pt idx="22">
                  <c:v>-0.964833333333333</c:v>
                </c:pt>
                <c:pt idx="23">
                  <c:v>-0.742258064516129</c:v>
                </c:pt>
                <c:pt idx="24">
                  <c:v>-0.882903225806452</c:v>
                </c:pt>
                <c:pt idx="25">
                  <c:v>-1.17375</c:v>
                </c:pt>
                <c:pt idx="26">
                  <c:v>-1.26258064516129</c:v>
                </c:pt>
                <c:pt idx="27">
                  <c:v>-1.556</c:v>
                </c:pt>
                <c:pt idx="28">
                  <c:v>-1.25935483870968</c:v>
                </c:pt>
                <c:pt idx="29">
                  <c:v>-1.372</c:v>
                </c:pt>
                <c:pt idx="30">
                  <c:v>-1.25129032258065</c:v>
                </c:pt>
                <c:pt idx="31">
                  <c:v>-1.65032258064516</c:v>
                </c:pt>
                <c:pt idx="32">
                  <c:v>-1.155</c:v>
                </c:pt>
                <c:pt idx="33">
                  <c:v>-1.70806451612903</c:v>
                </c:pt>
                <c:pt idx="34">
                  <c:v>-0.564500000000001</c:v>
                </c:pt>
                <c:pt idx="35">
                  <c:v>-1.16032258064516</c:v>
                </c:pt>
                <c:pt idx="36">
                  <c:v>-1.18709677419355</c:v>
                </c:pt>
                <c:pt idx="37">
                  <c:v>-1.29189655172414</c:v>
                </c:pt>
                <c:pt idx="38">
                  <c:v>-1.76129032258064</c:v>
                </c:pt>
                <c:pt idx="39">
                  <c:v>-1.55083333333333</c:v>
                </c:pt>
                <c:pt idx="40">
                  <c:v>-2.08306451612903</c:v>
                </c:pt>
                <c:pt idx="41">
                  <c:v>-1.90766666666667</c:v>
                </c:pt>
                <c:pt idx="42">
                  <c:v>-0.715967741935484</c:v>
                </c:pt>
                <c:pt idx="43">
                  <c:v>-1.19435483870968</c:v>
                </c:pt>
                <c:pt idx="44">
                  <c:v>-0.971333333333335</c:v>
                </c:pt>
                <c:pt idx="45">
                  <c:v>-1.8141935483871</c:v>
                </c:pt>
                <c:pt idx="46">
                  <c:v>-2.7815</c:v>
                </c:pt>
                <c:pt idx="47">
                  <c:v>1.13258064516129</c:v>
                </c:pt>
                <c:pt idx="48">
                  <c:v>2.76209677419355</c:v>
                </c:pt>
                <c:pt idx="49">
                  <c:v>1.08818181818182</c:v>
                </c:pt>
              </c:numCache>
            </c:numRef>
          </c:val>
        </c:ser>
        <c:axId val="54127198"/>
        <c:axId val="7238196"/>
      </c:areaChart>
      <c:lineChart>
        <c:grouping val="stacked"/>
        <c:varyColors val="0"/>
        <c:ser>
          <c:idx val="1"/>
          <c:order val="1"/>
          <c:tx>
            <c:strRef>
              <c:f>'PGT - AECO to Malin'!$F$21</c:f>
              <c:strCache>
                <c:ptCount val="1"/>
                <c:pt idx="0">
                  <c:v>AECO/Malin Spread</c:v>
                </c:pt>
              </c:strCache>
            </c:strRef>
          </c:tx>
          <c:spPr>
            <a:solidFill>
              <a:srgbClr val="0000ff"/>
            </a:solidFill>
            <a:ln w="25200">
              <a:solidFill>
                <a:srgbClr val="0000ff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'PGT - AECO to Malin'!$F$23:$F$72</c:f>
              <c:numCache>
                <c:formatCode>\$#,##0.000_);"($"#,##0.000\)</c:formatCode>
                <c:ptCount val="50"/>
                <c:pt idx="0">
                  <c:v>1.2441935483871</c:v>
                </c:pt>
                <c:pt idx="1">
                  <c:v>0.610357142857143</c:v>
                </c:pt>
                <c:pt idx="2">
                  <c:v>-0.149032258064516</c:v>
                </c:pt>
                <c:pt idx="3">
                  <c:v>-0.306833333333334</c:v>
                </c:pt>
                <c:pt idx="4">
                  <c:v>0.0422580645161295</c:v>
                </c:pt>
                <c:pt idx="5">
                  <c:v>0.167666666666667</c:v>
                </c:pt>
                <c:pt idx="6">
                  <c:v>0.0527419354838712</c:v>
                </c:pt>
                <c:pt idx="7">
                  <c:v>0.0130645161290321</c:v>
                </c:pt>
                <c:pt idx="8">
                  <c:v>0.265166666666667</c:v>
                </c:pt>
                <c:pt idx="9">
                  <c:v>0.555645161290323</c:v>
                </c:pt>
                <c:pt idx="10">
                  <c:v>1.33116666666667</c:v>
                </c:pt>
                <c:pt idx="11">
                  <c:v>0.570806451612904</c:v>
                </c:pt>
                <c:pt idx="12">
                  <c:v>0.601935483870968</c:v>
                </c:pt>
                <c:pt idx="13">
                  <c:v>0.132142857142857</c:v>
                </c:pt>
                <c:pt idx="14">
                  <c:v>0.156129032258065</c:v>
                </c:pt>
                <c:pt idx="15">
                  <c:v>-0.246333333333334</c:v>
                </c:pt>
                <c:pt idx="16">
                  <c:v>0.419516129032258</c:v>
                </c:pt>
                <c:pt idx="17">
                  <c:v>-0.127333333333334</c:v>
                </c:pt>
                <c:pt idx="18">
                  <c:v>-0.164193548387096</c:v>
                </c:pt>
                <c:pt idx="19">
                  <c:v>0.277741935483872</c:v>
                </c:pt>
                <c:pt idx="20">
                  <c:v>-0.227</c:v>
                </c:pt>
                <c:pt idx="21">
                  <c:v>-0.553548387096774</c:v>
                </c:pt>
                <c:pt idx="22">
                  <c:v>-0.284833333333333</c:v>
                </c:pt>
                <c:pt idx="23">
                  <c:v>-0.0622580645161288</c:v>
                </c:pt>
                <c:pt idx="24">
                  <c:v>-0.202903225806452</c:v>
                </c:pt>
                <c:pt idx="25">
                  <c:v>-0.49375</c:v>
                </c:pt>
                <c:pt idx="26">
                  <c:v>-0.58258064516129</c:v>
                </c:pt>
                <c:pt idx="27">
                  <c:v>-0.876</c:v>
                </c:pt>
                <c:pt idx="28">
                  <c:v>-0.579354838709678</c:v>
                </c:pt>
                <c:pt idx="29">
                  <c:v>-0.692</c:v>
                </c:pt>
                <c:pt idx="30">
                  <c:v>-0.571290322580645</c:v>
                </c:pt>
                <c:pt idx="31">
                  <c:v>-0.970322580645161</c:v>
                </c:pt>
                <c:pt idx="32">
                  <c:v>-0.475</c:v>
                </c:pt>
                <c:pt idx="33">
                  <c:v>-1.02806451612903</c:v>
                </c:pt>
                <c:pt idx="34">
                  <c:v>0.115499999999999</c:v>
                </c:pt>
                <c:pt idx="35">
                  <c:v>-0.480322580645161</c:v>
                </c:pt>
                <c:pt idx="36">
                  <c:v>-0.507096774193548</c:v>
                </c:pt>
                <c:pt idx="37">
                  <c:v>-0.611896551724139</c:v>
                </c:pt>
                <c:pt idx="38">
                  <c:v>-1.08129032258064</c:v>
                </c:pt>
                <c:pt idx="39">
                  <c:v>-0.870833333333334</c:v>
                </c:pt>
                <c:pt idx="40">
                  <c:v>-1.40306451612903</c:v>
                </c:pt>
                <c:pt idx="41">
                  <c:v>-1.22766666666667</c:v>
                </c:pt>
                <c:pt idx="42">
                  <c:v>-0.035967741935484</c:v>
                </c:pt>
                <c:pt idx="43">
                  <c:v>-0.514354838709679</c:v>
                </c:pt>
                <c:pt idx="44">
                  <c:v>-0.291333333333335</c:v>
                </c:pt>
                <c:pt idx="45">
                  <c:v>-1.1341935483871</c:v>
                </c:pt>
                <c:pt idx="46">
                  <c:v>-2.1015</c:v>
                </c:pt>
                <c:pt idx="47">
                  <c:v>1.81258064516129</c:v>
                </c:pt>
                <c:pt idx="48">
                  <c:v>3.44209677419355</c:v>
                </c:pt>
                <c:pt idx="49">
                  <c:v>1.76818181818182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'PGT - AECO to Malin'!$H$21</c:f>
              <c:strCache>
                <c:ptCount val="1"/>
                <c:pt idx="0">
                  <c:v>PGT Toll</c:v>
                </c:pt>
              </c:strCache>
            </c:strRef>
          </c:tx>
          <c:spPr>
            <a:solidFill>
              <a:srgbClr val="ff0000"/>
            </a:solidFill>
            <a:ln w="25200">
              <a:solidFill>
                <a:srgbClr val="ff000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'PGT - AECO to Malin'!$H$23:$H$72</c:f>
              <c:numCache>
                <c:formatCode>\$#,##0.000_);"($"#,##0.000\)</c:formatCode>
                <c:ptCount val="50"/>
                <c:pt idx="0">
                  <c:v>0.68</c:v>
                </c:pt>
                <c:pt idx="1">
                  <c:v>0.68</c:v>
                </c:pt>
                <c:pt idx="2">
                  <c:v>0.68</c:v>
                </c:pt>
                <c:pt idx="3">
                  <c:v>0.68</c:v>
                </c:pt>
                <c:pt idx="4">
                  <c:v>0.68</c:v>
                </c:pt>
                <c:pt idx="5">
                  <c:v>0.68</c:v>
                </c:pt>
                <c:pt idx="6">
                  <c:v>0.68</c:v>
                </c:pt>
                <c:pt idx="7">
                  <c:v>0.68</c:v>
                </c:pt>
                <c:pt idx="8">
                  <c:v>0.68</c:v>
                </c:pt>
                <c:pt idx="9">
                  <c:v>0.68</c:v>
                </c:pt>
                <c:pt idx="10">
                  <c:v>0.68</c:v>
                </c:pt>
                <c:pt idx="11">
                  <c:v>0.68</c:v>
                </c:pt>
                <c:pt idx="12">
                  <c:v>0.68</c:v>
                </c:pt>
                <c:pt idx="13">
                  <c:v>0.68</c:v>
                </c:pt>
                <c:pt idx="14">
                  <c:v>0.68</c:v>
                </c:pt>
                <c:pt idx="15">
                  <c:v>0.68</c:v>
                </c:pt>
                <c:pt idx="16">
                  <c:v>0.68</c:v>
                </c:pt>
                <c:pt idx="17">
                  <c:v>0.68</c:v>
                </c:pt>
                <c:pt idx="18">
                  <c:v>0.68</c:v>
                </c:pt>
                <c:pt idx="19">
                  <c:v>0.68</c:v>
                </c:pt>
                <c:pt idx="20">
                  <c:v>0.68</c:v>
                </c:pt>
                <c:pt idx="21">
                  <c:v>0.68</c:v>
                </c:pt>
                <c:pt idx="22">
                  <c:v>0.68</c:v>
                </c:pt>
                <c:pt idx="23">
                  <c:v>0.68</c:v>
                </c:pt>
                <c:pt idx="24">
                  <c:v>0.68</c:v>
                </c:pt>
                <c:pt idx="25">
                  <c:v>0.68</c:v>
                </c:pt>
                <c:pt idx="26">
                  <c:v>0.68</c:v>
                </c:pt>
                <c:pt idx="27">
                  <c:v>0.68</c:v>
                </c:pt>
                <c:pt idx="28">
                  <c:v>0.68</c:v>
                </c:pt>
                <c:pt idx="29">
                  <c:v>0.68</c:v>
                </c:pt>
                <c:pt idx="30">
                  <c:v>0.68</c:v>
                </c:pt>
                <c:pt idx="31">
                  <c:v>0.68</c:v>
                </c:pt>
                <c:pt idx="32">
                  <c:v>0.68</c:v>
                </c:pt>
                <c:pt idx="33">
                  <c:v>0.68</c:v>
                </c:pt>
                <c:pt idx="34">
                  <c:v>0.68</c:v>
                </c:pt>
                <c:pt idx="35">
                  <c:v>0.68</c:v>
                </c:pt>
                <c:pt idx="36">
                  <c:v>0.68</c:v>
                </c:pt>
                <c:pt idx="37">
                  <c:v>0.68</c:v>
                </c:pt>
                <c:pt idx="38">
                  <c:v>0.68</c:v>
                </c:pt>
                <c:pt idx="39">
                  <c:v>0.68</c:v>
                </c:pt>
                <c:pt idx="40">
                  <c:v>0.68</c:v>
                </c:pt>
                <c:pt idx="41">
                  <c:v>0.68</c:v>
                </c:pt>
                <c:pt idx="42">
                  <c:v>0.68</c:v>
                </c:pt>
                <c:pt idx="43">
                  <c:v>0.68</c:v>
                </c:pt>
                <c:pt idx="44">
                  <c:v>0.68</c:v>
                </c:pt>
                <c:pt idx="45">
                  <c:v>0.68</c:v>
                </c:pt>
                <c:pt idx="46">
                  <c:v>0.68</c:v>
                </c:pt>
                <c:pt idx="47">
                  <c:v>0.68</c:v>
                </c:pt>
                <c:pt idx="48">
                  <c:v>0.68</c:v>
                </c:pt>
                <c:pt idx="49">
                  <c:v>0.68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0"/>
        <c:axId val="54127198"/>
        <c:axId val="7238196"/>
      </c:lineChart>
      <c:catAx>
        <c:axId val="5412719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025" strike="noStrike" u="none">
                <a:solidFill>
                  <a:srgbClr val="000000"/>
                </a:solidFill>
                <a:uFillTx/>
                <a:latin typeface="Arial Narrow"/>
              </a:defRPr>
            </a:pPr>
          </a:p>
        </c:txPr>
        <c:crossAx val="7238196"/>
        <c:crossesAt val="0"/>
        <c:auto val="1"/>
        <c:lblAlgn val="ctr"/>
        <c:lblOffset val="100"/>
        <c:noMultiLvlLbl val="0"/>
      </c:catAx>
      <c:valAx>
        <c:axId val="7238196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025" strike="noStrike" u="none">
                    <a:solidFill>
                      <a:srgbClr val="000000"/>
                    </a:solidFill>
                    <a:uFillTx/>
                    <a:latin typeface="Arial Narrow"/>
                  </a:rPr>
                  <a:t>$/MMBtu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[$-409]#,##0.00_);\(#,##0.00\)" sourceLinked="0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25" strike="noStrike" u="none">
                <a:solidFill>
                  <a:srgbClr val="000000"/>
                </a:solidFill>
                <a:uFillTx/>
                <a:latin typeface="Arial Narrow"/>
              </a:defRPr>
            </a:pPr>
          </a:p>
        </c:txPr>
        <c:crossAx val="54127198"/>
        <c:crossesAt val="1"/>
        <c:crossBetween val="midCat"/>
      </c:valAx>
      <c:spPr>
        <a:gradFill>
          <a:gsLst>
            <a:gs pos="0">
              <a:srgbClr val="c0c0c0"/>
            </a:gs>
            <a:gs pos="50000">
              <a:srgbClr val="ffffff"/>
            </a:gs>
            <a:gs pos="100000">
              <a:srgbClr val="c0c0c0"/>
            </a:gs>
          </a:gsLst>
          <a:lin ang="5400000"/>
        </a:gradFill>
        <a:ln w="12600">
          <a:solidFill>
            <a:srgbClr val="808080"/>
          </a:solidFill>
          <a:round/>
        </a:ln>
      </c:spPr>
    </c:plotArea>
    <c:legend>
      <c:legendPos val="b"/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25" strike="noStrike" u="none">
              <a:solidFill>
                <a:srgbClr val="000000"/>
              </a:solidFill>
              <a:uFillTx/>
              <a:latin typeface="Arial Narrow"/>
            </a:defRPr>
          </a:pPr>
        </a:p>
      </c:txPr>
    </c:legend>
    <c:plotVisOnly val="1"/>
    <c:dispBlanksAs val="gap"/>
  </c:chart>
  <c:spPr>
    <a:solidFill>
      <a:srgbClr val="ffffff"/>
    </a:solidFill>
    <a:ln w="0">
      <a:noFill/>
    </a:ln>
  </c:spPr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autoTitleDeleted val="1"/>
    <c:plotArea>
      <c:areaChart>
        <c:grouping val="stacked"/>
        <c:ser>
          <c:idx val="0"/>
          <c:order val="0"/>
          <c:tx>
            <c:strRef>
              <c:f>'PGT - Malin to PG&amp;E'!$J$21</c:f>
              <c:strCache>
                <c:ptCount val="1"/>
                <c:pt idx="0">
                  <c:v>Tranport Value</c:v>
                </c:pt>
              </c:strCache>
            </c:strRef>
          </c:tx>
          <c:spPr>
            <a:solidFill>
              <a:srgbClr val="969696"/>
            </a:solidFill>
            <a:ln w="0">
              <a:noFill/>
            </a:ln>
          </c:spP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'PGT - Malin to PG&amp;E'!$J$23:$J$72</c:f>
              <c:numCache>
                <c:formatCode>\$#,##0.000_);"($"#,##0.000\)</c:formatCode>
                <c:ptCount val="50"/>
                <c:pt idx="0">
                  <c:v>-0.218288</c:v>
                </c:pt>
                <c:pt idx="1">
                  <c:v>0.00530746209098204</c:v>
                </c:pt>
                <c:pt idx="2">
                  <c:v>0.0823721351351353</c:v>
                </c:pt>
                <c:pt idx="3">
                  <c:v>0.377104282798834</c:v>
                </c:pt>
                <c:pt idx="4">
                  <c:v>0.0690048057083388</c:v>
                </c:pt>
                <c:pt idx="5">
                  <c:v>0.223920345679012</c:v>
                </c:pt>
                <c:pt idx="6">
                  <c:v>0.178455874341134</c:v>
                </c:pt>
                <c:pt idx="7">
                  <c:v>0.311131738616753</c:v>
                </c:pt>
                <c:pt idx="8">
                  <c:v>0.100454989228007</c:v>
                </c:pt>
                <c:pt idx="9">
                  <c:v>0.638877393965412</c:v>
                </c:pt>
                <c:pt idx="10">
                  <c:v>-0.526323280701755</c:v>
                </c:pt>
                <c:pt idx="11">
                  <c:v>0.090758677419355</c:v>
                </c:pt>
                <c:pt idx="12">
                  <c:v>-0.0620149361702126</c:v>
                </c:pt>
                <c:pt idx="13">
                  <c:v>0.0178716097427489</c:v>
                </c:pt>
                <c:pt idx="14">
                  <c:v>0.306017687872764</c:v>
                </c:pt>
                <c:pt idx="15">
                  <c:v>0.00177151351351351</c:v>
                </c:pt>
                <c:pt idx="16">
                  <c:v>-0.217198</c:v>
                </c:pt>
                <c:pt idx="17">
                  <c:v>0.108685333333333</c:v>
                </c:pt>
                <c:pt idx="18">
                  <c:v>0.339075666666667</c:v>
                </c:pt>
                <c:pt idx="19">
                  <c:v>0.0675818064516117</c:v>
                </c:pt>
                <c:pt idx="20">
                  <c:v>0.236379931034481</c:v>
                </c:pt>
                <c:pt idx="21">
                  <c:v>0.296697419354839</c:v>
                </c:pt>
                <c:pt idx="22">
                  <c:v>0.0655288571428578</c:v>
                </c:pt>
                <c:pt idx="23">
                  <c:v>0.0999205517241375</c:v>
                </c:pt>
                <c:pt idx="24">
                  <c:v>-0.326421</c:v>
                </c:pt>
                <c:pt idx="25">
                  <c:v>-0.0902821428571425</c:v>
                </c:pt>
                <c:pt idx="26">
                  <c:v>0.0140179999999998</c:v>
                </c:pt>
                <c:pt idx="27">
                  <c:v>0.341185</c:v>
                </c:pt>
                <c:pt idx="28">
                  <c:v>-0.000564258064516987</c:v>
                </c:pt>
                <c:pt idx="29">
                  <c:v>0.0673566666666667</c:v>
                </c:pt>
                <c:pt idx="30">
                  <c:v>-0.0254342258064517</c:v>
                </c:pt>
                <c:pt idx="31">
                  <c:v>0.170562967741935</c:v>
                </c:pt>
                <c:pt idx="32">
                  <c:v>-0.148804000000001</c:v>
                </c:pt>
                <c:pt idx="33">
                  <c:v>0.309985322580645</c:v>
                </c:pt>
                <c:pt idx="34">
                  <c:v>-0.644744333333334</c:v>
                </c:pt>
                <c:pt idx="35">
                  <c:v>-0.0938022903225808</c:v>
                </c:pt>
                <c:pt idx="36">
                  <c:v>-0.135042322580645</c:v>
                </c:pt>
                <c:pt idx="37">
                  <c:v>-0.0896045172413778</c:v>
                </c:pt>
                <c:pt idx="38">
                  <c:v>0.229916</c:v>
                </c:pt>
                <c:pt idx="39">
                  <c:v>-0.11519</c:v>
                </c:pt>
                <c:pt idx="40">
                  <c:v>0.437107935483871</c:v>
                </c:pt>
                <c:pt idx="41">
                  <c:v>0.474932</c:v>
                </c:pt>
                <c:pt idx="42">
                  <c:v>-0.422788709677419</c:v>
                </c:pt>
                <c:pt idx="43">
                  <c:v>0.561743258064515</c:v>
                </c:pt>
                <c:pt idx="44">
                  <c:v>-0.327267666666665</c:v>
                </c:pt>
                <c:pt idx="45">
                  <c:v>-0.0437151935483863</c:v>
                </c:pt>
                <c:pt idx="46">
                  <c:v>4.38266733333333</c:v>
                </c:pt>
                <c:pt idx="47">
                  <c:v>7.04665570967742</c:v>
                </c:pt>
                <c:pt idx="48">
                  <c:v>-3.85641603225807</c:v>
                </c:pt>
                <c:pt idx="49">
                  <c:v>1.07900754545454</c:v>
                </c:pt>
              </c:numCache>
            </c:numRef>
          </c:val>
        </c:ser>
        <c:axId val="81708277"/>
        <c:axId val="71267443"/>
      </c:areaChart>
      <c:lineChart>
        <c:grouping val="stacked"/>
        <c:varyColors val="0"/>
        <c:ser>
          <c:idx val="1"/>
          <c:order val="1"/>
          <c:tx>
            <c:strRef>
              <c:f>'PGT - Malin to PG&amp;E'!$F$21</c:f>
              <c:strCache>
                <c:ptCount val="1"/>
                <c:pt idx="0">
                  <c:v>Malin/PG&amp;E Spread</c:v>
                </c:pt>
              </c:strCache>
            </c:strRef>
          </c:tx>
          <c:spPr>
            <a:solidFill>
              <a:srgbClr val="0000ff"/>
            </a:solidFill>
            <a:ln w="25200">
              <a:solidFill>
                <a:srgbClr val="0000ff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'PGT - Malin to PG&amp;E'!$F$23:$F$72</c:f>
              <c:numCache>
                <c:formatCode>\$#,##0.000_);"($"#,##0.000\)</c:formatCode>
                <c:ptCount val="50"/>
                <c:pt idx="0">
                  <c:v>0.0949999999999998</c:v>
                </c:pt>
                <c:pt idx="1">
                  <c:v>0.301057462090982</c:v>
                </c:pt>
                <c:pt idx="2">
                  <c:v>0.365135135135135</c:v>
                </c:pt>
                <c:pt idx="3">
                  <c:v>0.661421282798834</c:v>
                </c:pt>
                <c:pt idx="4">
                  <c:v>0.356540805708339</c:v>
                </c:pt>
                <c:pt idx="5">
                  <c:v>0.511012345679012</c:v>
                </c:pt>
                <c:pt idx="6">
                  <c:v>0.463771874341134</c:v>
                </c:pt>
                <c:pt idx="7">
                  <c:v>0.595892738616753</c:v>
                </c:pt>
                <c:pt idx="8">
                  <c:v>0.387657989228007</c:v>
                </c:pt>
                <c:pt idx="9">
                  <c:v>0.932296393965412</c:v>
                </c:pt>
                <c:pt idx="10">
                  <c:v>-0.224912280701755</c:v>
                </c:pt>
                <c:pt idx="11">
                  <c:v>0.379959677419355</c:v>
                </c:pt>
                <c:pt idx="12">
                  <c:v>0.228851063829787</c:v>
                </c:pt>
                <c:pt idx="13">
                  <c:v>0.305518609742749</c:v>
                </c:pt>
                <c:pt idx="14">
                  <c:v>0.595218687872764</c:v>
                </c:pt>
                <c:pt idx="15">
                  <c:v>0.291638513513514</c:v>
                </c:pt>
                <c:pt idx="16">
                  <c:v>0.0749999999999997</c:v>
                </c:pt>
                <c:pt idx="17">
                  <c:v>0.395333333333333</c:v>
                </c:pt>
                <c:pt idx="18">
                  <c:v>0.627166666666667</c:v>
                </c:pt>
                <c:pt idx="19">
                  <c:v>0.358225806451612</c:v>
                </c:pt>
                <c:pt idx="20">
                  <c:v>0.524137931034481</c:v>
                </c:pt>
                <c:pt idx="21">
                  <c:v>0.584677419354839</c:v>
                </c:pt>
                <c:pt idx="22">
                  <c:v>0.358392857142858</c:v>
                </c:pt>
                <c:pt idx="23">
                  <c:v>0.391896551724138</c:v>
                </c:pt>
                <c:pt idx="24">
                  <c:v>-0.0349999999999997</c:v>
                </c:pt>
                <c:pt idx="25">
                  <c:v>0.197142857142858</c:v>
                </c:pt>
                <c:pt idx="26">
                  <c:v>0.3</c:v>
                </c:pt>
                <c:pt idx="27">
                  <c:v>0.6275</c:v>
                </c:pt>
                <c:pt idx="28">
                  <c:v>0.290967741935483</c:v>
                </c:pt>
                <c:pt idx="29">
                  <c:v>0.358666666666667</c:v>
                </c:pt>
                <c:pt idx="30">
                  <c:v>0.267096774193548</c:v>
                </c:pt>
                <c:pt idx="31">
                  <c:v>0.463870967741935</c:v>
                </c:pt>
                <c:pt idx="32">
                  <c:v>0.148499999999999</c:v>
                </c:pt>
                <c:pt idx="33">
                  <c:v>0.606290322580645</c:v>
                </c:pt>
                <c:pt idx="34">
                  <c:v>-0.343333333333334</c:v>
                </c:pt>
                <c:pt idx="35">
                  <c:v>0.199838709677419</c:v>
                </c:pt>
                <c:pt idx="36">
                  <c:v>0.158709677419355</c:v>
                </c:pt>
                <c:pt idx="37">
                  <c:v>0.206034482758622</c:v>
                </c:pt>
                <c:pt idx="38">
                  <c:v>0.525</c:v>
                </c:pt>
                <c:pt idx="39">
                  <c:v>0.185</c:v>
                </c:pt>
                <c:pt idx="40">
                  <c:v>0.737741935483872</c:v>
                </c:pt>
                <c:pt idx="41">
                  <c:v>0.786</c:v>
                </c:pt>
                <c:pt idx="42">
                  <c:v>-0.104838709677419</c:v>
                </c:pt>
                <c:pt idx="43">
                  <c:v>0.874032258064515</c:v>
                </c:pt>
                <c:pt idx="44">
                  <c:v>0.00633333333333486</c:v>
                </c:pt>
                <c:pt idx="45">
                  <c:v>0.283225806451614</c:v>
                </c:pt>
                <c:pt idx="46">
                  <c:v>4.70683333333333</c:v>
                </c:pt>
                <c:pt idx="47">
                  <c:v>7.46483870967742</c:v>
                </c:pt>
                <c:pt idx="48">
                  <c:v>-3.43112903225807</c:v>
                </c:pt>
                <c:pt idx="49">
                  <c:v>1.45545454545454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'PGT - Malin to PG&amp;E'!$H$21</c:f>
              <c:strCache>
                <c:ptCount val="1"/>
                <c:pt idx="0">
                  <c:v>PGT Toll</c:v>
                </c:pt>
              </c:strCache>
            </c:strRef>
          </c:tx>
          <c:spPr>
            <a:solidFill>
              <a:srgbClr val="ff0000"/>
            </a:solidFill>
            <a:ln w="25200">
              <a:solidFill>
                <a:srgbClr val="ff000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'PGT - Malin to PG&amp;E'!$H$23:$H$72</c:f>
              <c:numCache>
                <c:formatCode>\$#,##0.000_);"($"#,##0.000\)</c:formatCode>
                <c:ptCount val="50"/>
                <c:pt idx="0">
                  <c:v>0.313288</c:v>
                </c:pt>
                <c:pt idx="1">
                  <c:v>0.29575</c:v>
                </c:pt>
                <c:pt idx="2">
                  <c:v>0.282763</c:v>
                </c:pt>
                <c:pt idx="3">
                  <c:v>0.284317</c:v>
                </c:pt>
                <c:pt idx="4">
                  <c:v>0.287536</c:v>
                </c:pt>
                <c:pt idx="5">
                  <c:v>0.287092</c:v>
                </c:pt>
                <c:pt idx="6">
                  <c:v>0.285316</c:v>
                </c:pt>
                <c:pt idx="7">
                  <c:v>0.284761</c:v>
                </c:pt>
                <c:pt idx="8">
                  <c:v>0.287203</c:v>
                </c:pt>
                <c:pt idx="9">
                  <c:v>0.293419</c:v>
                </c:pt>
                <c:pt idx="10">
                  <c:v>0.301411</c:v>
                </c:pt>
                <c:pt idx="11">
                  <c:v>0.289201</c:v>
                </c:pt>
                <c:pt idx="12">
                  <c:v>0.290866</c:v>
                </c:pt>
                <c:pt idx="13">
                  <c:v>0.287647</c:v>
                </c:pt>
                <c:pt idx="14">
                  <c:v>0.289201</c:v>
                </c:pt>
                <c:pt idx="15">
                  <c:v>0.289867</c:v>
                </c:pt>
                <c:pt idx="16">
                  <c:v>0.292198</c:v>
                </c:pt>
                <c:pt idx="17">
                  <c:v>0.286648</c:v>
                </c:pt>
                <c:pt idx="18">
                  <c:v>0.288091</c:v>
                </c:pt>
                <c:pt idx="19">
                  <c:v>0.290644</c:v>
                </c:pt>
                <c:pt idx="20">
                  <c:v>0.287758</c:v>
                </c:pt>
                <c:pt idx="21">
                  <c:v>0.28798</c:v>
                </c:pt>
                <c:pt idx="22">
                  <c:v>0.292864</c:v>
                </c:pt>
                <c:pt idx="23">
                  <c:v>0.291976</c:v>
                </c:pt>
                <c:pt idx="24">
                  <c:v>0.291421</c:v>
                </c:pt>
                <c:pt idx="25">
                  <c:v>0.287425</c:v>
                </c:pt>
                <c:pt idx="26">
                  <c:v>0.285982</c:v>
                </c:pt>
                <c:pt idx="27">
                  <c:v>0.286315</c:v>
                </c:pt>
                <c:pt idx="28">
                  <c:v>0.291532</c:v>
                </c:pt>
                <c:pt idx="29">
                  <c:v>0.29131</c:v>
                </c:pt>
                <c:pt idx="30">
                  <c:v>0.292531</c:v>
                </c:pt>
                <c:pt idx="31">
                  <c:v>0.293308</c:v>
                </c:pt>
                <c:pt idx="32">
                  <c:v>0.297304</c:v>
                </c:pt>
                <c:pt idx="33">
                  <c:v>0.296305</c:v>
                </c:pt>
                <c:pt idx="34">
                  <c:v>0.301411</c:v>
                </c:pt>
                <c:pt idx="35">
                  <c:v>0.293641</c:v>
                </c:pt>
                <c:pt idx="36">
                  <c:v>0.293752</c:v>
                </c:pt>
                <c:pt idx="37">
                  <c:v>0.295639</c:v>
                </c:pt>
                <c:pt idx="38">
                  <c:v>0.295084</c:v>
                </c:pt>
                <c:pt idx="39">
                  <c:v>0.30019</c:v>
                </c:pt>
                <c:pt idx="40">
                  <c:v>0.300634</c:v>
                </c:pt>
                <c:pt idx="41">
                  <c:v>0.311068</c:v>
                </c:pt>
                <c:pt idx="42">
                  <c:v>0.31795</c:v>
                </c:pt>
                <c:pt idx="43">
                  <c:v>0.312289</c:v>
                </c:pt>
                <c:pt idx="44">
                  <c:v>0.333601</c:v>
                </c:pt>
                <c:pt idx="45">
                  <c:v>0.326941</c:v>
                </c:pt>
                <c:pt idx="46">
                  <c:v>0.324166</c:v>
                </c:pt>
                <c:pt idx="47">
                  <c:v>0.418183</c:v>
                </c:pt>
                <c:pt idx="48">
                  <c:v>0.425287</c:v>
                </c:pt>
                <c:pt idx="49">
                  <c:v>0.376447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0"/>
        <c:axId val="81708277"/>
        <c:axId val="71267443"/>
      </c:lineChart>
      <c:catAx>
        <c:axId val="81708277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025" strike="noStrike" u="none">
                <a:solidFill>
                  <a:srgbClr val="000000"/>
                </a:solidFill>
                <a:uFillTx/>
                <a:latin typeface="Arial Narrow"/>
              </a:defRPr>
            </a:pPr>
          </a:p>
        </c:txPr>
        <c:crossAx val="71267443"/>
        <c:crossesAt val="0"/>
        <c:auto val="1"/>
        <c:lblAlgn val="ctr"/>
        <c:lblOffset val="100"/>
        <c:noMultiLvlLbl val="0"/>
      </c:catAx>
      <c:valAx>
        <c:axId val="71267443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025" strike="noStrike" u="none">
                    <a:solidFill>
                      <a:srgbClr val="000000"/>
                    </a:solidFill>
                    <a:uFillTx/>
                    <a:latin typeface="Arial Narrow"/>
                  </a:rPr>
                  <a:t>$/MMBtu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[$-409]#,##0.00_);\(#,##0.00\)" sourceLinked="0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25" strike="noStrike" u="none">
                <a:solidFill>
                  <a:srgbClr val="000000"/>
                </a:solidFill>
                <a:uFillTx/>
                <a:latin typeface="Arial Narrow"/>
              </a:defRPr>
            </a:pPr>
          </a:p>
        </c:txPr>
        <c:crossAx val="81708277"/>
        <c:crossesAt val="1"/>
        <c:crossBetween val="midCat"/>
      </c:valAx>
      <c:spPr>
        <a:gradFill>
          <a:gsLst>
            <a:gs pos="0">
              <a:srgbClr val="c0c0c0"/>
            </a:gs>
            <a:gs pos="50000">
              <a:srgbClr val="ffffff"/>
            </a:gs>
            <a:gs pos="100000">
              <a:srgbClr val="c0c0c0"/>
            </a:gs>
          </a:gsLst>
          <a:lin ang="5400000"/>
        </a:gradFill>
        <a:ln w="12600">
          <a:solidFill>
            <a:srgbClr val="808080"/>
          </a:solidFill>
          <a:round/>
        </a:ln>
      </c:spPr>
    </c:plotArea>
    <c:legend>
      <c:legendPos val="b"/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25" strike="noStrike" u="none">
              <a:solidFill>
                <a:srgbClr val="000000"/>
              </a:solidFill>
              <a:uFillTx/>
              <a:latin typeface="Arial Narrow"/>
            </a:defRPr>
          </a:pPr>
        </a:p>
      </c:txPr>
    </c:legend>
    <c:plotVisOnly val="1"/>
    <c:dispBlanksAs val="gap"/>
  </c:chart>
  <c:spPr>
    <a:solidFill>
      <a:srgbClr val="ffffff"/>
    </a:solidFill>
    <a:ln w="0">
      <a:noFill/>
    </a:ln>
  </c:spPr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autoTitleDeleted val="1"/>
    <c:plotArea>
      <c:areaChart>
        <c:grouping val="stacked"/>
        <c:ser>
          <c:idx val="0"/>
          <c:order val="0"/>
          <c:tx>
            <c:strRef>
              <c:f>'PGT - AECO to PG&amp;E'!$J$21</c:f>
              <c:strCache>
                <c:ptCount val="1"/>
                <c:pt idx="0">
                  <c:v>Tranport Value</c:v>
                </c:pt>
              </c:strCache>
            </c:strRef>
          </c:tx>
          <c:spPr>
            <a:solidFill>
              <a:srgbClr val="969696"/>
            </a:solidFill>
            <a:ln w="0">
              <a:noFill/>
            </a:ln>
          </c:spP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'PGT - AECO to PG&amp;E'!$J$23:$J$72</c:f>
              <c:numCache>
                <c:formatCode>\$#,##0.000_);"($"#,##0.000\)</c:formatCode>
                <c:ptCount val="50"/>
                <c:pt idx="0">
                  <c:v>0.345905548387097</c:v>
                </c:pt>
                <c:pt idx="1">
                  <c:v>-0.0643353950518748</c:v>
                </c:pt>
                <c:pt idx="2">
                  <c:v>-0.746660122929381</c:v>
                </c:pt>
                <c:pt idx="3">
                  <c:v>-0.6097290505345</c:v>
                </c:pt>
                <c:pt idx="4">
                  <c:v>-0.568737129775532</c:v>
                </c:pt>
                <c:pt idx="5">
                  <c:v>-0.288412987654321</c:v>
                </c:pt>
                <c:pt idx="6">
                  <c:v>-0.448802190174995</c:v>
                </c:pt>
                <c:pt idx="7">
                  <c:v>-0.355803745254215</c:v>
                </c:pt>
                <c:pt idx="8">
                  <c:v>-0.314378344105326</c:v>
                </c:pt>
                <c:pt idx="9">
                  <c:v>0.514522555255735</c:v>
                </c:pt>
                <c:pt idx="10">
                  <c:v>0.124843385964912</c:v>
                </c:pt>
                <c:pt idx="11">
                  <c:v>-0.0184348709677414</c:v>
                </c:pt>
                <c:pt idx="12">
                  <c:v>-0.140079452299245</c:v>
                </c:pt>
                <c:pt idx="13">
                  <c:v>-0.529985533114394</c:v>
                </c:pt>
                <c:pt idx="14">
                  <c:v>-0.217853279869171</c:v>
                </c:pt>
                <c:pt idx="15">
                  <c:v>-0.92456181981982</c:v>
                </c:pt>
                <c:pt idx="16">
                  <c:v>-0.477681870967742</c:v>
                </c:pt>
                <c:pt idx="17">
                  <c:v>-0.698648000000001</c:v>
                </c:pt>
                <c:pt idx="18">
                  <c:v>-0.50511788172043</c:v>
                </c:pt>
                <c:pt idx="19">
                  <c:v>-0.334676258064517</c:v>
                </c:pt>
                <c:pt idx="20">
                  <c:v>-0.670620068965519</c:v>
                </c:pt>
                <c:pt idx="21">
                  <c:v>-0.936850967741935</c:v>
                </c:pt>
                <c:pt idx="22">
                  <c:v>-0.899304476190476</c:v>
                </c:pt>
                <c:pt idx="23">
                  <c:v>-0.642337512791991</c:v>
                </c:pt>
                <c:pt idx="24">
                  <c:v>-1.20932422580645</c:v>
                </c:pt>
                <c:pt idx="25">
                  <c:v>-1.26403214285714</c:v>
                </c:pt>
                <c:pt idx="26">
                  <c:v>-1.24856264516129</c:v>
                </c:pt>
                <c:pt idx="27">
                  <c:v>-1.214815</c:v>
                </c:pt>
                <c:pt idx="28">
                  <c:v>-1.2599190967742</c:v>
                </c:pt>
                <c:pt idx="29">
                  <c:v>-1.30464333333333</c:v>
                </c:pt>
                <c:pt idx="30">
                  <c:v>-1.2767245483871</c:v>
                </c:pt>
                <c:pt idx="31">
                  <c:v>-1.47975961290323</c:v>
                </c:pt>
                <c:pt idx="32">
                  <c:v>-1.303804</c:v>
                </c:pt>
                <c:pt idx="33">
                  <c:v>-1.39807919354839</c:v>
                </c:pt>
                <c:pt idx="34">
                  <c:v>-1.20924433333333</c:v>
                </c:pt>
                <c:pt idx="35">
                  <c:v>-1.25412487096774</c:v>
                </c:pt>
                <c:pt idx="36">
                  <c:v>-1.32213909677419</c:v>
                </c:pt>
                <c:pt idx="37">
                  <c:v>-1.38150106896552</c:v>
                </c:pt>
                <c:pt idx="38">
                  <c:v>-1.53137432258064</c:v>
                </c:pt>
                <c:pt idx="39">
                  <c:v>-1.66602333333333</c:v>
                </c:pt>
                <c:pt idx="40">
                  <c:v>-1.64595658064516</c:v>
                </c:pt>
                <c:pt idx="41">
                  <c:v>-1.43273466666667</c:v>
                </c:pt>
                <c:pt idx="42">
                  <c:v>-1.1387564516129</c:v>
                </c:pt>
                <c:pt idx="43">
                  <c:v>-0.632611580645163</c:v>
                </c:pt>
                <c:pt idx="44">
                  <c:v>-1.298601</c:v>
                </c:pt>
                <c:pt idx="45">
                  <c:v>-1.85790874193548</c:v>
                </c:pt>
                <c:pt idx="46">
                  <c:v>1.60116733333333</c:v>
                </c:pt>
                <c:pt idx="47">
                  <c:v>8.17923635483871</c:v>
                </c:pt>
                <c:pt idx="48">
                  <c:v>-1.09431925806452</c:v>
                </c:pt>
                <c:pt idx="49">
                  <c:v>2.16718936363636</c:v>
                </c:pt>
              </c:numCache>
            </c:numRef>
          </c:val>
        </c:ser>
        <c:axId val="35377690"/>
        <c:axId val="32205038"/>
      </c:areaChart>
      <c:lineChart>
        <c:grouping val="stacked"/>
        <c:varyColors val="0"/>
        <c:ser>
          <c:idx val="1"/>
          <c:order val="1"/>
          <c:tx>
            <c:strRef>
              <c:f>'PGT - AECO to PG&amp;E'!$F$21</c:f>
              <c:strCache>
                <c:ptCount val="1"/>
                <c:pt idx="0">
                  <c:v>AECO/PG&amp;E Spread</c:v>
                </c:pt>
              </c:strCache>
            </c:strRef>
          </c:tx>
          <c:spPr>
            <a:solidFill>
              <a:srgbClr val="0000ff"/>
            </a:solidFill>
            <a:ln w="25200">
              <a:solidFill>
                <a:srgbClr val="0000ff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'PGT - AECO to PG&amp;E'!$F$23:$F$72</c:f>
              <c:numCache>
                <c:formatCode>\$#,##0.000_);"($"#,##0.000\)</c:formatCode>
                <c:ptCount val="50"/>
                <c:pt idx="0">
                  <c:v>1.3391935483871</c:v>
                </c:pt>
                <c:pt idx="1">
                  <c:v>0.911414604948125</c:v>
                </c:pt>
                <c:pt idx="2">
                  <c:v>0.216102877070619</c:v>
                </c:pt>
                <c:pt idx="3">
                  <c:v>0.3545879494655</c:v>
                </c:pt>
                <c:pt idx="4">
                  <c:v>0.398798870224468</c:v>
                </c:pt>
                <c:pt idx="5">
                  <c:v>0.678679012345679</c:v>
                </c:pt>
                <c:pt idx="6">
                  <c:v>0.516513809825005</c:v>
                </c:pt>
                <c:pt idx="7">
                  <c:v>0.608957254745785</c:v>
                </c:pt>
                <c:pt idx="8">
                  <c:v>0.652824655894674</c:v>
                </c:pt>
                <c:pt idx="9">
                  <c:v>1.48794155525573</c:v>
                </c:pt>
                <c:pt idx="10">
                  <c:v>1.10625438596491</c:v>
                </c:pt>
                <c:pt idx="11">
                  <c:v>0.950766129032259</c:v>
                </c:pt>
                <c:pt idx="12">
                  <c:v>0.830786547700755</c:v>
                </c:pt>
                <c:pt idx="13">
                  <c:v>0.437661466885606</c:v>
                </c:pt>
                <c:pt idx="14">
                  <c:v>0.751347720130829</c:v>
                </c:pt>
                <c:pt idx="15">
                  <c:v>0.04530518018018</c:v>
                </c:pt>
                <c:pt idx="16">
                  <c:v>0.494516129032258</c:v>
                </c:pt>
                <c:pt idx="17">
                  <c:v>0.267999999999999</c:v>
                </c:pt>
                <c:pt idx="18">
                  <c:v>0.46297311827957</c:v>
                </c:pt>
                <c:pt idx="19">
                  <c:v>0.635967741935483</c:v>
                </c:pt>
                <c:pt idx="20">
                  <c:v>0.297137931034481</c:v>
                </c:pt>
                <c:pt idx="21">
                  <c:v>0.0311290322580651</c:v>
                </c:pt>
                <c:pt idx="22">
                  <c:v>0.0735595238095246</c:v>
                </c:pt>
                <c:pt idx="23">
                  <c:v>0.329638487208009</c:v>
                </c:pt>
                <c:pt idx="24">
                  <c:v>-0.237903225806452</c:v>
                </c:pt>
                <c:pt idx="25">
                  <c:v>-0.296607142857142</c:v>
                </c:pt>
                <c:pt idx="26">
                  <c:v>-0.28258064516129</c:v>
                </c:pt>
                <c:pt idx="27">
                  <c:v>-0.2485</c:v>
                </c:pt>
                <c:pt idx="28">
                  <c:v>-0.288387096774195</c:v>
                </c:pt>
                <c:pt idx="29">
                  <c:v>-0.333333333333333</c:v>
                </c:pt>
                <c:pt idx="30">
                  <c:v>-0.304193548387097</c:v>
                </c:pt>
                <c:pt idx="31">
                  <c:v>-0.506451612903226</c:v>
                </c:pt>
                <c:pt idx="32">
                  <c:v>-0.326500000000001</c:v>
                </c:pt>
                <c:pt idx="33">
                  <c:v>-0.421774193548387</c:v>
                </c:pt>
                <c:pt idx="34">
                  <c:v>-0.227833333333335</c:v>
                </c:pt>
                <c:pt idx="35">
                  <c:v>-0.280483870967742</c:v>
                </c:pt>
                <c:pt idx="36">
                  <c:v>-0.348387096774193</c:v>
                </c:pt>
                <c:pt idx="37">
                  <c:v>-0.405862068965516</c:v>
                </c:pt>
                <c:pt idx="38">
                  <c:v>-0.556290322580644</c:v>
                </c:pt>
                <c:pt idx="39">
                  <c:v>-0.685833333333334</c:v>
                </c:pt>
                <c:pt idx="40">
                  <c:v>-0.665322580645162</c:v>
                </c:pt>
                <c:pt idx="41">
                  <c:v>-0.441666666666666</c:v>
                </c:pt>
                <c:pt idx="42">
                  <c:v>-0.140806451612903</c:v>
                </c:pt>
                <c:pt idx="43">
                  <c:v>0.359677419354837</c:v>
                </c:pt>
                <c:pt idx="44">
                  <c:v>-0.285</c:v>
                </c:pt>
                <c:pt idx="45">
                  <c:v>-0.850967741935483</c:v>
                </c:pt>
                <c:pt idx="46">
                  <c:v>2.60533333333333</c:v>
                </c:pt>
                <c:pt idx="47">
                  <c:v>9.27741935483871</c:v>
                </c:pt>
                <c:pt idx="48">
                  <c:v>0.010967741935481</c:v>
                </c:pt>
                <c:pt idx="49">
                  <c:v>3.22363636363636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'PGT - AECO to PG&amp;E'!$H$21</c:f>
              <c:strCache>
                <c:ptCount val="1"/>
                <c:pt idx="0">
                  <c:v>PGT Toll</c:v>
                </c:pt>
              </c:strCache>
            </c:strRef>
          </c:tx>
          <c:spPr>
            <a:solidFill>
              <a:srgbClr val="ff0000"/>
            </a:solidFill>
            <a:ln w="25200">
              <a:solidFill>
                <a:srgbClr val="ff000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'PGT - AECO to PG&amp;E'!$H$23:$H$72</c:f>
              <c:numCache>
                <c:formatCode>\$#,##0.000_);"($"#,##0.000\)</c:formatCode>
                <c:ptCount val="50"/>
                <c:pt idx="0">
                  <c:v>0.993288</c:v>
                </c:pt>
                <c:pt idx="1">
                  <c:v>0.97575</c:v>
                </c:pt>
                <c:pt idx="2">
                  <c:v>0.962763</c:v>
                </c:pt>
                <c:pt idx="3">
                  <c:v>0.964317</c:v>
                </c:pt>
                <c:pt idx="4">
                  <c:v>0.967536</c:v>
                </c:pt>
                <c:pt idx="5">
                  <c:v>0.967092</c:v>
                </c:pt>
                <c:pt idx="6">
                  <c:v>0.965316</c:v>
                </c:pt>
                <c:pt idx="7">
                  <c:v>0.964761</c:v>
                </c:pt>
                <c:pt idx="8">
                  <c:v>0.967203</c:v>
                </c:pt>
                <c:pt idx="9">
                  <c:v>0.973419</c:v>
                </c:pt>
                <c:pt idx="10">
                  <c:v>0.981411</c:v>
                </c:pt>
                <c:pt idx="11">
                  <c:v>0.969201</c:v>
                </c:pt>
                <c:pt idx="12">
                  <c:v>0.970866</c:v>
                </c:pt>
                <c:pt idx="13">
                  <c:v>0.967647</c:v>
                </c:pt>
                <c:pt idx="14">
                  <c:v>0.969201</c:v>
                </c:pt>
                <c:pt idx="15">
                  <c:v>0.969867</c:v>
                </c:pt>
                <c:pt idx="16">
                  <c:v>0.972198</c:v>
                </c:pt>
                <c:pt idx="17">
                  <c:v>0.966648</c:v>
                </c:pt>
                <c:pt idx="18">
                  <c:v>0.968091</c:v>
                </c:pt>
                <c:pt idx="19">
                  <c:v>0.970644</c:v>
                </c:pt>
                <c:pt idx="20">
                  <c:v>0.967758</c:v>
                </c:pt>
                <c:pt idx="21">
                  <c:v>0.96798</c:v>
                </c:pt>
                <c:pt idx="22">
                  <c:v>0.972864</c:v>
                </c:pt>
                <c:pt idx="23">
                  <c:v>0.971976</c:v>
                </c:pt>
                <c:pt idx="24">
                  <c:v>0.971421</c:v>
                </c:pt>
                <c:pt idx="25">
                  <c:v>0.967425</c:v>
                </c:pt>
                <c:pt idx="26">
                  <c:v>0.965982</c:v>
                </c:pt>
                <c:pt idx="27">
                  <c:v>0.966315</c:v>
                </c:pt>
                <c:pt idx="28">
                  <c:v>0.971532</c:v>
                </c:pt>
                <c:pt idx="29">
                  <c:v>0.97131</c:v>
                </c:pt>
                <c:pt idx="30">
                  <c:v>0.972531</c:v>
                </c:pt>
                <c:pt idx="31">
                  <c:v>0.973308</c:v>
                </c:pt>
                <c:pt idx="32">
                  <c:v>0.977304</c:v>
                </c:pt>
                <c:pt idx="33">
                  <c:v>0.976305</c:v>
                </c:pt>
                <c:pt idx="34">
                  <c:v>0.981411</c:v>
                </c:pt>
                <c:pt idx="35">
                  <c:v>0.973641</c:v>
                </c:pt>
                <c:pt idx="36">
                  <c:v>0.973752</c:v>
                </c:pt>
                <c:pt idx="37">
                  <c:v>0.975639</c:v>
                </c:pt>
                <c:pt idx="38">
                  <c:v>0.975084</c:v>
                </c:pt>
                <c:pt idx="39">
                  <c:v>0.98019</c:v>
                </c:pt>
                <c:pt idx="40">
                  <c:v>0.980634</c:v>
                </c:pt>
                <c:pt idx="41">
                  <c:v>0.991068</c:v>
                </c:pt>
                <c:pt idx="42">
                  <c:v>0.99795</c:v>
                </c:pt>
                <c:pt idx="43">
                  <c:v>0.992289</c:v>
                </c:pt>
                <c:pt idx="44">
                  <c:v>1.013601</c:v>
                </c:pt>
                <c:pt idx="45">
                  <c:v>1.006941</c:v>
                </c:pt>
                <c:pt idx="46">
                  <c:v>1.004166</c:v>
                </c:pt>
                <c:pt idx="47">
                  <c:v>1.098183</c:v>
                </c:pt>
                <c:pt idx="48">
                  <c:v>1.105287</c:v>
                </c:pt>
                <c:pt idx="49">
                  <c:v>1.056447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0"/>
        <c:axId val="35377690"/>
        <c:axId val="32205038"/>
      </c:lineChart>
      <c:catAx>
        <c:axId val="3537769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025" strike="noStrike" u="none">
                <a:solidFill>
                  <a:srgbClr val="000000"/>
                </a:solidFill>
                <a:uFillTx/>
                <a:latin typeface="Arial Narrow"/>
              </a:defRPr>
            </a:pPr>
          </a:p>
        </c:txPr>
        <c:crossAx val="32205038"/>
        <c:crossesAt val="0"/>
        <c:auto val="1"/>
        <c:lblAlgn val="ctr"/>
        <c:lblOffset val="100"/>
        <c:noMultiLvlLbl val="0"/>
      </c:catAx>
      <c:valAx>
        <c:axId val="32205038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025" strike="noStrike" u="none">
                    <a:solidFill>
                      <a:srgbClr val="000000"/>
                    </a:solidFill>
                    <a:uFillTx/>
                    <a:latin typeface="Arial Narrow"/>
                  </a:rPr>
                  <a:t>$/MMBtu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[$-409]#,##0.00_);\(#,##0.00\)" sourceLinked="0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25" strike="noStrike" u="none">
                <a:solidFill>
                  <a:srgbClr val="000000"/>
                </a:solidFill>
                <a:uFillTx/>
                <a:latin typeface="Arial Narrow"/>
              </a:defRPr>
            </a:pPr>
          </a:p>
        </c:txPr>
        <c:crossAx val="35377690"/>
        <c:crossesAt val="1"/>
        <c:crossBetween val="midCat"/>
      </c:valAx>
      <c:spPr>
        <a:gradFill>
          <a:gsLst>
            <a:gs pos="0">
              <a:srgbClr val="c0c0c0"/>
            </a:gs>
            <a:gs pos="50000">
              <a:srgbClr val="ffffff"/>
            </a:gs>
            <a:gs pos="100000">
              <a:srgbClr val="c0c0c0"/>
            </a:gs>
          </a:gsLst>
          <a:lin ang="5400000"/>
        </a:gradFill>
        <a:ln w="12600">
          <a:solidFill>
            <a:srgbClr val="808080"/>
          </a:solidFill>
          <a:round/>
        </a:ln>
      </c:spPr>
    </c:plotArea>
    <c:legend>
      <c:legendPos val="b"/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25" strike="noStrike" u="none">
              <a:solidFill>
                <a:srgbClr val="000000"/>
              </a:solidFill>
              <a:uFillTx/>
              <a:latin typeface="Arial Narrow"/>
            </a:defRPr>
          </a:pPr>
        </a:p>
      </c:txPr>
    </c:legend>
    <c:plotVisOnly val="1"/>
    <c:dispBlanksAs val="gap"/>
  </c:chart>
  <c:spPr>
    <a:solidFill>
      <a:srgbClr val="ffffff"/>
    </a:solidFill>
    <a:ln w="0">
      <a:noFill/>
    </a:ln>
  </c:spPr>
</c:chartSpace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1.xml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chart" Target="../charts/chart2.xml"/>
</Relationships>
</file>

<file path=xl/drawings/_rels/drawing3.xml.rels><?xml version="1.0" encoding="UTF-8"?>
<Relationships xmlns="http://schemas.openxmlformats.org/package/2006/relationships"><Relationship Id="rId1" Type="http://schemas.openxmlformats.org/officeDocument/2006/relationships/chart" Target="../charts/chart3.xml"/>
</Relationships>
</file>

<file path=xl/drawings/_rels/drawing4.xml.rels><?xml version="1.0" encoding="UTF-8"?>
<Relationships xmlns="http://schemas.openxmlformats.org/package/2006/relationships"><Relationship Id="rId1" Type="http://schemas.openxmlformats.org/officeDocument/2006/relationships/chart" Target="../charts/chart4.xml"/>
</Relationships>
</file>

<file path=xl/drawings/_rels/drawing5.xml.rels><?xml version="1.0" encoding="UTF-8"?>
<Relationships xmlns="http://schemas.openxmlformats.org/package/2006/relationships"><Relationship Id="rId1" Type="http://schemas.openxmlformats.org/officeDocument/2006/relationships/chart" Target="../charts/chart5.xml"/>
</Relationships>
</file>

<file path=xl/drawings/_rels/drawing6.xml.rels><?xml version="1.0" encoding="UTF-8"?>
<Relationships xmlns="http://schemas.openxmlformats.org/package/2006/relationships"><Relationship Id="rId1" Type="http://schemas.openxmlformats.org/officeDocument/2006/relationships/chart" Target="../charts/chart6.xml"/>
</Relationships>
</file>

<file path=xl/drawings/_rels/drawing7.xml.rels><?xml version="1.0" encoding="UTF-8"?>
<Relationships xmlns="http://schemas.openxmlformats.org/package/2006/relationships"><Relationship Id="rId1" Type="http://schemas.openxmlformats.org/officeDocument/2006/relationships/chart" Target="../charts/chart7.xml"/>
</Relationships>
</file>

<file path=xl/drawings/_rels/drawing8.xml.rels><?xml version="1.0" encoding="UTF-8"?>
<Relationships xmlns="http://schemas.openxmlformats.org/package/2006/relationships"><Relationship Id="rId1" Type="http://schemas.openxmlformats.org/officeDocument/2006/relationships/chart" Target="../charts/chart8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116280</xdr:colOff>
          <xdr:row>20</xdr:row>
          <xdr:rowOff>28800</xdr:rowOff>
        </xdr:from>
        <xdr:to>
          <xdr:col>3</xdr:col>
          <xdr:colOff>-43200</xdr:colOff>
          <xdr:row>21</xdr:row>
          <xdr:rowOff>0</xdr:rowOff>
        </xdr:to>
        <xdr:sp>
          <xdr:nvSpPr>
            <xdr:cNvPr id="0" name="Drop Down 2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82080</xdr:colOff>
          <xdr:row>20</xdr:row>
          <xdr:rowOff>18720</xdr:rowOff>
        </xdr:from>
        <xdr:to>
          <xdr:col>5</xdr:col>
          <xdr:colOff>-57600</xdr:colOff>
          <xdr:row>21</xdr:row>
          <xdr:rowOff>-10440</xdr:rowOff>
        </xdr:to>
        <xdr:sp>
          <xdr:nvSpPr>
            <xdr:cNvPr id="0" name="Drop Down 3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xdr:twoCellAnchor editAs="oneCell">
    <xdr:from>
      <xdr:col>2</xdr:col>
      <xdr:colOff>787680</xdr:colOff>
      <xdr:row>2</xdr:row>
      <xdr:rowOff>47520</xdr:rowOff>
    </xdr:from>
    <xdr:to>
      <xdr:col>5</xdr:col>
      <xdr:colOff>1045800</xdr:colOff>
      <xdr:row>18</xdr:row>
      <xdr:rowOff>95760</xdr:rowOff>
    </xdr:to>
    <xdr:graphicFrame>
      <xdr:nvGraphicFramePr>
        <xdr:cNvPr id="0" name="Chart 6"/>
        <xdr:cNvGraphicFramePr/>
      </xdr:nvGraphicFramePr>
      <xdr:xfrm>
        <a:off x="1425960" y="438120"/>
        <a:ext cx="5825160" cy="26388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116280</xdr:colOff>
          <xdr:row>20</xdr:row>
          <xdr:rowOff>28800</xdr:rowOff>
        </xdr:from>
        <xdr:to>
          <xdr:col>3</xdr:col>
          <xdr:colOff>-43200</xdr:colOff>
          <xdr:row>21</xdr:row>
          <xdr:rowOff>0</xdr:rowOff>
        </xdr:to>
        <xdr:sp>
          <xdr:nvSpPr>
            <xdr:cNvPr id="0" name="Drop Down 1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82080</xdr:colOff>
          <xdr:row>20</xdr:row>
          <xdr:rowOff>18720</xdr:rowOff>
        </xdr:from>
        <xdr:to>
          <xdr:col>5</xdr:col>
          <xdr:colOff>-57600</xdr:colOff>
          <xdr:row>21</xdr:row>
          <xdr:rowOff>-10440</xdr:rowOff>
        </xdr:to>
        <xdr:sp>
          <xdr:nvSpPr>
            <xdr:cNvPr id="0" name="Drop Down 2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xdr:twoCellAnchor editAs="oneCell">
    <xdr:from>
      <xdr:col>2</xdr:col>
      <xdr:colOff>787680</xdr:colOff>
      <xdr:row>2</xdr:row>
      <xdr:rowOff>47520</xdr:rowOff>
    </xdr:from>
    <xdr:to>
      <xdr:col>5</xdr:col>
      <xdr:colOff>1045800</xdr:colOff>
      <xdr:row>18</xdr:row>
      <xdr:rowOff>95760</xdr:rowOff>
    </xdr:to>
    <xdr:graphicFrame>
      <xdr:nvGraphicFramePr>
        <xdr:cNvPr id="1" name="Chart 3"/>
        <xdr:cNvGraphicFramePr/>
      </xdr:nvGraphicFramePr>
      <xdr:xfrm>
        <a:off x="1425960" y="438120"/>
        <a:ext cx="5825160" cy="26388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116280</xdr:colOff>
          <xdr:row>20</xdr:row>
          <xdr:rowOff>28800</xdr:rowOff>
        </xdr:from>
        <xdr:to>
          <xdr:col>3</xdr:col>
          <xdr:colOff>-43200</xdr:colOff>
          <xdr:row>21</xdr:row>
          <xdr:rowOff>0</xdr:rowOff>
        </xdr:to>
        <xdr:sp>
          <xdr:nvSpPr>
            <xdr:cNvPr id="0" name="Drop Down 1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82080</xdr:colOff>
          <xdr:row>20</xdr:row>
          <xdr:rowOff>18720</xdr:rowOff>
        </xdr:from>
        <xdr:to>
          <xdr:col>5</xdr:col>
          <xdr:colOff>-57600</xdr:colOff>
          <xdr:row>21</xdr:row>
          <xdr:rowOff>-10440</xdr:rowOff>
        </xdr:to>
        <xdr:sp>
          <xdr:nvSpPr>
            <xdr:cNvPr id="0" name="Drop Down 2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xdr:twoCellAnchor editAs="oneCell">
    <xdr:from>
      <xdr:col>2</xdr:col>
      <xdr:colOff>787680</xdr:colOff>
      <xdr:row>2</xdr:row>
      <xdr:rowOff>47520</xdr:rowOff>
    </xdr:from>
    <xdr:to>
      <xdr:col>5</xdr:col>
      <xdr:colOff>1045800</xdr:colOff>
      <xdr:row>18</xdr:row>
      <xdr:rowOff>95760</xdr:rowOff>
    </xdr:to>
    <xdr:graphicFrame>
      <xdr:nvGraphicFramePr>
        <xdr:cNvPr id="2" name="Chart 3"/>
        <xdr:cNvGraphicFramePr/>
      </xdr:nvGraphicFramePr>
      <xdr:xfrm>
        <a:off x="1425960" y="438120"/>
        <a:ext cx="5825160" cy="26388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116280</xdr:colOff>
          <xdr:row>20</xdr:row>
          <xdr:rowOff>28800</xdr:rowOff>
        </xdr:from>
        <xdr:to>
          <xdr:col>3</xdr:col>
          <xdr:colOff>-43200</xdr:colOff>
          <xdr:row>21</xdr:row>
          <xdr:rowOff>0</xdr:rowOff>
        </xdr:to>
        <xdr:sp>
          <xdr:nvSpPr>
            <xdr:cNvPr id="0" name="Drop Down 1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82080</xdr:colOff>
          <xdr:row>20</xdr:row>
          <xdr:rowOff>18720</xdr:rowOff>
        </xdr:from>
        <xdr:to>
          <xdr:col>5</xdr:col>
          <xdr:colOff>-57600</xdr:colOff>
          <xdr:row>21</xdr:row>
          <xdr:rowOff>-10440</xdr:rowOff>
        </xdr:to>
        <xdr:sp>
          <xdr:nvSpPr>
            <xdr:cNvPr id="0" name="Drop Down 2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xdr:twoCellAnchor editAs="oneCell">
    <xdr:from>
      <xdr:col>2</xdr:col>
      <xdr:colOff>787680</xdr:colOff>
      <xdr:row>2</xdr:row>
      <xdr:rowOff>47520</xdr:rowOff>
    </xdr:from>
    <xdr:to>
      <xdr:col>5</xdr:col>
      <xdr:colOff>1045800</xdr:colOff>
      <xdr:row>18</xdr:row>
      <xdr:rowOff>95760</xdr:rowOff>
    </xdr:to>
    <xdr:graphicFrame>
      <xdr:nvGraphicFramePr>
        <xdr:cNvPr id="3" name="Chart 3"/>
        <xdr:cNvGraphicFramePr/>
      </xdr:nvGraphicFramePr>
      <xdr:xfrm>
        <a:off x="1425960" y="438120"/>
        <a:ext cx="5825160" cy="26388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116280</xdr:colOff>
          <xdr:row>20</xdr:row>
          <xdr:rowOff>28800</xdr:rowOff>
        </xdr:from>
        <xdr:to>
          <xdr:col>3</xdr:col>
          <xdr:colOff>-43200</xdr:colOff>
          <xdr:row>21</xdr:row>
          <xdr:rowOff>0</xdr:rowOff>
        </xdr:to>
        <xdr:sp>
          <xdr:nvSpPr>
            <xdr:cNvPr id="0" name="Drop Down 1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82080</xdr:colOff>
          <xdr:row>20</xdr:row>
          <xdr:rowOff>18720</xdr:rowOff>
        </xdr:from>
        <xdr:to>
          <xdr:col>5</xdr:col>
          <xdr:colOff>-57600</xdr:colOff>
          <xdr:row>21</xdr:row>
          <xdr:rowOff>-10440</xdr:rowOff>
        </xdr:to>
        <xdr:sp>
          <xdr:nvSpPr>
            <xdr:cNvPr id="0" name="Drop Down 2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xdr:twoCellAnchor editAs="oneCell">
    <xdr:from>
      <xdr:col>2</xdr:col>
      <xdr:colOff>787680</xdr:colOff>
      <xdr:row>2</xdr:row>
      <xdr:rowOff>47520</xdr:rowOff>
    </xdr:from>
    <xdr:to>
      <xdr:col>5</xdr:col>
      <xdr:colOff>1045800</xdr:colOff>
      <xdr:row>18</xdr:row>
      <xdr:rowOff>95760</xdr:rowOff>
    </xdr:to>
    <xdr:graphicFrame>
      <xdr:nvGraphicFramePr>
        <xdr:cNvPr id="4" name="Chart 3"/>
        <xdr:cNvGraphicFramePr/>
      </xdr:nvGraphicFramePr>
      <xdr:xfrm>
        <a:off x="1425960" y="438120"/>
        <a:ext cx="5825160" cy="26388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116280</xdr:colOff>
          <xdr:row>20</xdr:row>
          <xdr:rowOff>28800</xdr:rowOff>
        </xdr:from>
        <xdr:to>
          <xdr:col>3</xdr:col>
          <xdr:colOff>-43200</xdr:colOff>
          <xdr:row>21</xdr:row>
          <xdr:rowOff>0</xdr:rowOff>
        </xdr:to>
        <xdr:sp>
          <xdr:nvSpPr>
            <xdr:cNvPr id="0" name="Drop Down 1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82080</xdr:colOff>
          <xdr:row>20</xdr:row>
          <xdr:rowOff>18720</xdr:rowOff>
        </xdr:from>
        <xdr:to>
          <xdr:col>5</xdr:col>
          <xdr:colOff>-57600</xdr:colOff>
          <xdr:row>21</xdr:row>
          <xdr:rowOff>-10440</xdr:rowOff>
        </xdr:to>
        <xdr:sp>
          <xdr:nvSpPr>
            <xdr:cNvPr id="0" name="Drop Down 2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xdr:twoCellAnchor editAs="oneCell">
    <xdr:from>
      <xdr:col>2</xdr:col>
      <xdr:colOff>787680</xdr:colOff>
      <xdr:row>2</xdr:row>
      <xdr:rowOff>47520</xdr:rowOff>
    </xdr:from>
    <xdr:to>
      <xdr:col>5</xdr:col>
      <xdr:colOff>1045800</xdr:colOff>
      <xdr:row>18</xdr:row>
      <xdr:rowOff>95760</xdr:rowOff>
    </xdr:to>
    <xdr:graphicFrame>
      <xdr:nvGraphicFramePr>
        <xdr:cNvPr id="5" name="Chart 3"/>
        <xdr:cNvGraphicFramePr/>
      </xdr:nvGraphicFramePr>
      <xdr:xfrm>
        <a:off x="1425960" y="438120"/>
        <a:ext cx="5825160" cy="26388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116280</xdr:colOff>
          <xdr:row>20</xdr:row>
          <xdr:rowOff>28800</xdr:rowOff>
        </xdr:from>
        <xdr:to>
          <xdr:col>3</xdr:col>
          <xdr:colOff>-43200</xdr:colOff>
          <xdr:row>21</xdr:row>
          <xdr:rowOff>0</xdr:rowOff>
        </xdr:to>
        <xdr:sp>
          <xdr:nvSpPr>
            <xdr:cNvPr id="0" name="Drop Down 1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82080</xdr:colOff>
          <xdr:row>20</xdr:row>
          <xdr:rowOff>18720</xdr:rowOff>
        </xdr:from>
        <xdr:to>
          <xdr:col>5</xdr:col>
          <xdr:colOff>-57600</xdr:colOff>
          <xdr:row>21</xdr:row>
          <xdr:rowOff>-10440</xdr:rowOff>
        </xdr:to>
        <xdr:sp>
          <xdr:nvSpPr>
            <xdr:cNvPr id="0" name="Drop Down 2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xdr:twoCellAnchor editAs="oneCell">
    <xdr:from>
      <xdr:col>2</xdr:col>
      <xdr:colOff>787680</xdr:colOff>
      <xdr:row>2</xdr:row>
      <xdr:rowOff>47520</xdr:rowOff>
    </xdr:from>
    <xdr:to>
      <xdr:col>5</xdr:col>
      <xdr:colOff>1045800</xdr:colOff>
      <xdr:row>18</xdr:row>
      <xdr:rowOff>95760</xdr:rowOff>
    </xdr:to>
    <xdr:graphicFrame>
      <xdr:nvGraphicFramePr>
        <xdr:cNvPr id="6" name="Chart 3"/>
        <xdr:cNvGraphicFramePr/>
      </xdr:nvGraphicFramePr>
      <xdr:xfrm>
        <a:off x="1425960" y="438120"/>
        <a:ext cx="5825160" cy="26388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116280</xdr:colOff>
          <xdr:row>20</xdr:row>
          <xdr:rowOff>28800</xdr:rowOff>
        </xdr:from>
        <xdr:to>
          <xdr:col>3</xdr:col>
          <xdr:colOff>-43200</xdr:colOff>
          <xdr:row>21</xdr:row>
          <xdr:rowOff>0</xdr:rowOff>
        </xdr:to>
        <xdr:sp>
          <xdr:nvSpPr>
            <xdr:cNvPr id="0" name="Drop Down 1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82080</xdr:colOff>
          <xdr:row>20</xdr:row>
          <xdr:rowOff>18720</xdr:rowOff>
        </xdr:from>
        <xdr:to>
          <xdr:col>5</xdr:col>
          <xdr:colOff>-57600</xdr:colOff>
          <xdr:row>21</xdr:row>
          <xdr:rowOff>-10440</xdr:rowOff>
        </xdr:to>
        <xdr:sp>
          <xdr:nvSpPr>
            <xdr:cNvPr id="0" name="Drop Down 2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xdr:twoCellAnchor editAs="oneCell">
    <xdr:from>
      <xdr:col>2</xdr:col>
      <xdr:colOff>787680</xdr:colOff>
      <xdr:row>2</xdr:row>
      <xdr:rowOff>47520</xdr:rowOff>
    </xdr:from>
    <xdr:to>
      <xdr:col>5</xdr:col>
      <xdr:colOff>1045800</xdr:colOff>
      <xdr:row>18</xdr:row>
      <xdr:rowOff>95760</xdr:rowOff>
    </xdr:to>
    <xdr:graphicFrame>
      <xdr:nvGraphicFramePr>
        <xdr:cNvPr id="7" name="Chart 3"/>
        <xdr:cNvGraphicFramePr/>
      </xdr:nvGraphicFramePr>
      <xdr:xfrm>
        <a:off x="1425960" y="438120"/>
        <a:ext cx="5825160" cy="26388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0.xml.rels><?xml version="1.0" encoding="UTF-8"?>
<Relationships xmlns="http://schemas.openxmlformats.org/package/2006/relationships"><Relationship Id="rId1" Type="http://schemas.openxmlformats.org/officeDocument/2006/relationships/drawing" Target="../drawings/drawing8.x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_rels/sheet5.xml.rels><?xml version="1.0" encoding="UTF-8"?>
<Relationships xmlns="http://schemas.openxmlformats.org/package/2006/relationships"><Relationship Id="rId1" Type="http://schemas.openxmlformats.org/officeDocument/2006/relationships/drawing" Target="../drawings/drawing3.xml"/>
</Relationships>
</file>

<file path=xl/worksheets/_rels/sheet6.xml.rels><?xml version="1.0" encoding="UTF-8"?>
<Relationships xmlns="http://schemas.openxmlformats.org/package/2006/relationships"><Relationship Id="rId1" Type="http://schemas.openxmlformats.org/officeDocument/2006/relationships/drawing" Target="../drawings/drawing4.xml"/>
</Relationships>
</file>

<file path=xl/worksheets/_rels/sheet7.xml.rels><?xml version="1.0" encoding="UTF-8"?>
<Relationships xmlns="http://schemas.openxmlformats.org/package/2006/relationships"><Relationship Id="rId1" Type="http://schemas.openxmlformats.org/officeDocument/2006/relationships/drawing" Target="../drawings/drawing5.xml"/>
</Relationships>
</file>

<file path=xl/worksheets/_rels/sheet8.xml.rels><?xml version="1.0" encoding="UTF-8"?>
<Relationships xmlns="http://schemas.openxmlformats.org/package/2006/relationships"><Relationship Id="rId1" Type="http://schemas.openxmlformats.org/officeDocument/2006/relationships/drawing" Target="../drawings/drawing6.xml"/>
</Relationships>
</file>

<file path=xl/worksheets/_rels/sheet9.xml.rels><?xml version="1.0" encoding="UTF-8"?>
<Relationships xmlns="http://schemas.openxmlformats.org/package/2006/relationships"><Relationship Id="rId1" Type="http://schemas.openxmlformats.org/officeDocument/2006/relationships/drawing" Target="../drawings/drawing7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3:AU106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0.82"/>
    <col collapsed="false" customWidth="true" hidden="true" outlineLevel="0" max="2" min="2" style="0" width="10.82"/>
    <col collapsed="false" customWidth="true" hidden="false" outlineLevel="0" max="3" min="3" style="0" width="11.5"/>
    <col collapsed="false" customWidth="true" hidden="false" outlineLevel="0" max="4" min="4" style="0" width="16.5"/>
    <col collapsed="false" customWidth="true" hidden="false" outlineLevel="0" max="5" min="5" style="0" width="15.66"/>
    <col collapsed="false" customWidth="true" hidden="false" outlineLevel="0" max="6" min="6" style="0" width="20.5"/>
    <col collapsed="false" customWidth="true" hidden="false" outlineLevel="0" max="7" min="7" style="0" width="10.66"/>
    <col collapsed="false" customWidth="true" hidden="false" outlineLevel="0" max="8" min="8" style="0" width="13.33"/>
    <col collapsed="false" customWidth="true" hidden="false" outlineLevel="0" max="9" min="9" style="0" width="11.82"/>
    <col collapsed="false" customWidth="true" hidden="false" outlineLevel="0" max="10" min="10" style="0" width="13.15"/>
    <col collapsed="false" customWidth="true" hidden="false" outlineLevel="0" max="11" min="11" style="0" width="15.15"/>
    <col collapsed="false" customWidth="true" hidden="false" outlineLevel="0" max="12" min="12" style="0" width="11.5"/>
    <col collapsed="false" customWidth="true" hidden="false" outlineLevel="0" max="13" min="13" style="0" width="13.33"/>
    <col collapsed="false" customWidth="true" hidden="false" outlineLevel="0" max="14" min="14" style="0" width="18.33"/>
  </cols>
  <sheetData>
    <row r="3" customFormat="false" ht="12.75" hidden="false" customHeight="false" outlineLevel="0" collapsed="false">
      <c r="C3" s="1" t="s">
        <v>0</v>
      </c>
      <c r="D3" s="1"/>
      <c r="E3" s="1"/>
      <c r="F3" s="1"/>
      <c r="G3" s="1"/>
      <c r="H3" s="1"/>
      <c r="I3" s="1"/>
      <c r="J3" s="1"/>
      <c r="K3" s="1"/>
      <c r="L3" s="1"/>
      <c r="M3" s="1"/>
      <c r="N3" s="1"/>
    </row>
    <row r="4" customFormat="false" ht="12.75" hidden="false" customHeight="false" outlineLevel="0" collapsed="false">
      <c r="A4" s="2"/>
      <c r="B4" s="2"/>
      <c r="C4" s="3" t="s">
        <v>1</v>
      </c>
      <c r="D4" s="4" t="s">
        <v>2</v>
      </c>
      <c r="E4" s="4"/>
      <c r="F4" s="4"/>
      <c r="G4" s="5" t="s">
        <v>3</v>
      </c>
      <c r="H4" s="5"/>
      <c r="I4" s="4" t="s">
        <v>4</v>
      </c>
      <c r="J4" s="4"/>
      <c r="K4" s="4"/>
      <c r="L4" s="6" t="s">
        <v>5</v>
      </c>
      <c r="M4" s="6"/>
      <c r="N4" s="6"/>
    </row>
    <row r="5" customFormat="false" ht="13.5" hidden="true" customHeight="false" outlineLevel="0" collapsed="false">
      <c r="A5" s="2"/>
      <c r="B5" s="2"/>
      <c r="C5" s="7" t="n">
        <v>1</v>
      </c>
      <c r="D5" s="8" t="n">
        <f aca="false">C5+1</f>
        <v>2</v>
      </c>
      <c r="E5" s="8" t="n">
        <f aca="false">D5+1</f>
        <v>3</v>
      </c>
      <c r="F5" s="8" t="n">
        <f aca="false">E5+1</f>
        <v>4</v>
      </c>
      <c r="G5" s="8" t="n">
        <f aca="false">F5+1</f>
        <v>5</v>
      </c>
      <c r="H5" s="8" t="n">
        <f aca="false">G5+1</f>
        <v>6</v>
      </c>
      <c r="I5" s="8" t="n">
        <f aca="false">H5+1</f>
        <v>7</v>
      </c>
      <c r="J5" s="8" t="n">
        <f aca="false">I5+1</f>
        <v>8</v>
      </c>
      <c r="K5" s="8" t="n">
        <f aca="false">J5+1</f>
        <v>9</v>
      </c>
      <c r="L5" s="8" t="n">
        <f aca="false">K5+1</f>
        <v>10</v>
      </c>
      <c r="M5" s="8" t="n">
        <f aca="false">L5+1</f>
        <v>11</v>
      </c>
      <c r="N5" s="8" t="n">
        <f aca="false">M5+1</f>
        <v>12</v>
      </c>
    </row>
    <row r="6" customFormat="false" ht="13.5" hidden="false" customHeight="false" outlineLevel="0" collapsed="false">
      <c r="A6" s="2"/>
      <c r="B6" s="7"/>
      <c r="C6" s="2" t="s">
        <v>1</v>
      </c>
      <c r="D6" s="9" t="s">
        <v>6</v>
      </c>
      <c r="E6" s="9" t="s">
        <v>7</v>
      </c>
      <c r="F6" s="9" t="s">
        <v>8</v>
      </c>
      <c r="G6" s="9" t="s">
        <v>9</v>
      </c>
      <c r="H6" s="9" t="s">
        <v>7</v>
      </c>
      <c r="I6" s="2" t="s">
        <v>9</v>
      </c>
      <c r="J6" s="9" t="s">
        <v>10</v>
      </c>
      <c r="K6" s="9" t="s">
        <v>7</v>
      </c>
      <c r="L6" s="9" t="s">
        <v>11</v>
      </c>
      <c r="M6" s="9" t="s">
        <v>12</v>
      </c>
      <c r="N6" s="9" t="s">
        <v>8</v>
      </c>
    </row>
    <row r="7" customFormat="false" ht="53.25" hidden="false" customHeight="true" outlineLevel="0" collapsed="false">
      <c r="A7" s="10"/>
      <c r="B7" s="11"/>
      <c r="C7" s="12" t="s">
        <v>1</v>
      </c>
      <c r="D7" s="12" t="s">
        <v>13</v>
      </c>
      <c r="E7" s="12" t="s">
        <v>14</v>
      </c>
      <c r="F7" s="12" t="s">
        <v>15</v>
      </c>
      <c r="G7" s="12" t="s">
        <v>16</v>
      </c>
      <c r="H7" s="12" t="s">
        <v>17</v>
      </c>
      <c r="I7" s="12" t="s">
        <v>18</v>
      </c>
      <c r="J7" s="12" t="s">
        <v>19</v>
      </c>
      <c r="K7" s="12" t="s">
        <v>20</v>
      </c>
      <c r="L7" s="12" t="s">
        <v>21</v>
      </c>
      <c r="M7" s="12" t="s">
        <v>22</v>
      </c>
      <c r="N7" s="12" t="s">
        <v>23</v>
      </c>
    </row>
    <row r="8" customFormat="false" ht="20.25" hidden="true" customHeight="true" outlineLevel="0" collapsed="false">
      <c r="A8" s="13"/>
      <c r="B8" s="7" t="n">
        <v>1</v>
      </c>
      <c r="C8" s="7" t="n">
        <v>1</v>
      </c>
      <c r="D8" s="8" t="n">
        <f aca="false">C8+1</f>
        <v>2</v>
      </c>
      <c r="E8" s="8" t="n">
        <f aca="false">D8+1</f>
        <v>3</v>
      </c>
      <c r="F8" s="8" t="n">
        <f aca="false">E8+1</f>
        <v>4</v>
      </c>
      <c r="G8" s="8" t="n">
        <f aca="false">F8+1</f>
        <v>5</v>
      </c>
      <c r="H8" s="8" t="n">
        <f aca="false">G8+1</f>
        <v>6</v>
      </c>
      <c r="I8" s="8" t="n">
        <f aca="false">H8+1</f>
        <v>7</v>
      </c>
      <c r="J8" s="8" t="n">
        <f aca="false">I8+1</f>
        <v>8</v>
      </c>
      <c r="K8" s="8" t="n">
        <f aca="false">J8+1</f>
        <v>9</v>
      </c>
      <c r="L8" s="8" t="n">
        <f aca="false">K8+1</f>
        <v>10</v>
      </c>
      <c r="M8" s="8" t="n">
        <f aca="false">L8+1</f>
        <v>11</v>
      </c>
      <c r="N8" s="8" t="n">
        <f aca="false">M8+1</f>
        <v>12</v>
      </c>
    </row>
    <row r="9" customFormat="false" ht="13.5" hidden="false" customHeight="false" outlineLevel="0" collapsed="false">
      <c r="A9" s="14" t="n">
        <v>35431</v>
      </c>
      <c r="B9" s="8" t="n">
        <f aca="false">B8+1</f>
        <v>2</v>
      </c>
      <c r="C9" s="15" t="n">
        <v>3.998</v>
      </c>
      <c r="D9" s="15" t="n">
        <v>4.25</v>
      </c>
      <c r="E9" s="15" t="n">
        <v>4.27</v>
      </c>
      <c r="F9" s="16" t="n">
        <f aca="false">AVERAGE(E9,M9)*F33/AVERAGE(E33,M33)</f>
        <v>4.175</v>
      </c>
      <c r="G9" s="15" t="n">
        <v>4.1</v>
      </c>
      <c r="H9" s="15" t="n">
        <v>4.06</v>
      </c>
      <c r="I9" s="15" t="n">
        <v>4.24</v>
      </c>
      <c r="J9" s="15" t="n">
        <v>4.18</v>
      </c>
      <c r="K9" s="15" t="n">
        <v>4.21</v>
      </c>
      <c r="L9" s="15" t="n">
        <v>2.8358064516129</v>
      </c>
      <c r="M9" s="15" t="n">
        <v>4.08</v>
      </c>
      <c r="N9" s="16" t="n">
        <f aca="false">F9</f>
        <v>4.175</v>
      </c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  <c r="Z9" s="15"/>
      <c r="AA9" s="15"/>
      <c r="AB9" s="15"/>
      <c r="AC9" s="15"/>
      <c r="AD9" s="15"/>
      <c r="AE9" s="15"/>
      <c r="AF9" s="15"/>
      <c r="AG9" s="15"/>
      <c r="AH9" s="15"/>
      <c r="AI9" s="15"/>
      <c r="AJ9" s="15"/>
      <c r="AK9" s="15"/>
      <c r="AL9" s="15"/>
      <c r="AM9" s="15"/>
      <c r="AN9" s="15"/>
      <c r="AO9" s="15"/>
      <c r="AP9" s="15"/>
      <c r="AQ9" s="15"/>
      <c r="AR9" s="15"/>
      <c r="AS9" s="15"/>
      <c r="AT9" s="15"/>
      <c r="AU9" s="15"/>
    </row>
    <row r="10" customFormat="false" ht="13.5" hidden="false" customHeight="false" outlineLevel="0" collapsed="false">
      <c r="A10" s="17" t="n">
        <f aca="false">EOMONTH(A9,0)+1</f>
        <v>35462</v>
      </c>
      <c r="B10" s="8" t="n">
        <f aca="false">B9+1</f>
        <v>3</v>
      </c>
      <c r="C10" s="15" t="n">
        <v>2.986</v>
      </c>
      <c r="D10" s="15" t="n">
        <v>2.53</v>
      </c>
      <c r="E10" s="15" t="n">
        <v>2.65</v>
      </c>
      <c r="F10" s="16" t="n">
        <f aca="false">AVERAGE(E10,M10)*F34/AVERAGE(E34,M34)</f>
        <v>2.80105746209098</v>
      </c>
      <c r="G10" s="15" t="n">
        <v>2.5</v>
      </c>
      <c r="H10" s="15" t="n">
        <v>2.59</v>
      </c>
      <c r="I10" s="15" t="n">
        <v>2.61</v>
      </c>
      <c r="J10" s="15" t="n">
        <v>2.61</v>
      </c>
      <c r="K10" s="15" t="n">
        <v>2.6</v>
      </c>
      <c r="L10" s="15" t="n">
        <v>1.88964285714286</v>
      </c>
      <c r="M10" s="15" t="n">
        <v>2.5</v>
      </c>
      <c r="N10" s="16" t="n">
        <f aca="false">F10</f>
        <v>2.80105746209098</v>
      </c>
      <c r="O10" s="15"/>
      <c r="P10" s="15"/>
      <c r="Q10" s="15"/>
      <c r="R10" s="15"/>
      <c r="S10" s="15"/>
      <c r="T10" s="15"/>
      <c r="U10" s="15"/>
      <c r="V10" s="15"/>
      <c r="W10" s="15"/>
      <c r="X10" s="15"/>
      <c r="Y10" s="15"/>
      <c r="Z10" s="15"/>
      <c r="AA10" s="15"/>
      <c r="AB10" s="15"/>
      <c r="AC10" s="15"/>
      <c r="AD10" s="15"/>
      <c r="AE10" s="15"/>
      <c r="AF10" s="15"/>
      <c r="AG10" s="15"/>
      <c r="AH10" s="15"/>
      <c r="AI10" s="15"/>
      <c r="AJ10" s="15"/>
      <c r="AK10" s="15"/>
      <c r="AL10" s="15"/>
      <c r="AM10" s="15"/>
      <c r="AN10" s="15"/>
      <c r="AO10" s="15"/>
      <c r="AP10" s="15"/>
      <c r="AQ10" s="15"/>
      <c r="AR10" s="15"/>
      <c r="AS10" s="15"/>
      <c r="AT10" s="15"/>
      <c r="AU10" s="15"/>
    </row>
    <row r="11" customFormat="false" ht="13.5" hidden="false" customHeight="false" outlineLevel="0" collapsed="false">
      <c r="A11" s="17" t="n">
        <f aca="false">EOMONTH(A10,0)+1</f>
        <v>35490</v>
      </c>
      <c r="B11" s="8" t="n">
        <f aca="false">B10+1</f>
        <v>4</v>
      </c>
      <c r="C11" s="15" t="n">
        <v>1.78</v>
      </c>
      <c r="D11" s="15" t="n">
        <v>1.39</v>
      </c>
      <c r="E11" s="15" t="n">
        <v>1.61</v>
      </c>
      <c r="F11" s="16" t="n">
        <f aca="false">AVERAGE(E11,M11)*F35/AVERAGE(E35,M35)</f>
        <v>1.69513513513514</v>
      </c>
      <c r="G11" s="15" t="n">
        <v>1.52</v>
      </c>
      <c r="H11" s="15" t="n">
        <v>1.57</v>
      </c>
      <c r="I11" s="15" t="n">
        <v>1.61</v>
      </c>
      <c r="J11" s="15" t="n">
        <v>1.46</v>
      </c>
      <c r="K11" s="15" t="n">
        <v>1.54</v>
      </c>
      <c r="L11" s="15" t="n">
        <v>1.47903225806452</v>
      </c>
      <c r="M11" s="15" t="n">
        <v>1.33</v>
      </c>
      <c r="N11" s="16" t="n">
        <f aca="false">F11</f>
        <v>1.69513513513514</v>
      </c>
      <c r="O11" s="15"/>
      <c r="P11" s="15"/>
      <c r="Q11" s="15"/>
      <c r="R11" s="15"/>
      <c r="S11" s="15"/>
      <c r="T11" s="15"/>
      <c r="U11" s="15"/>
      <c r="V11" s="15"/>
      <c r="W11" s="15"/>
      <c r="X11" s="15"/>
      <c r="Y11" s="15"/>
      <c r="Z11" s="15"/>
      <c r="AA11" s="15"/>
      <c r="AB11" s="15"/>
      <c r="AC11" s="15"/>
      <c r="AD11" s="15"/>
      <c r="AE11" s="15"/>
      <c r="AF11" s="15"/>
      <c r="AG11" s="15"/>
      <c r="AH11" s="15"/>
      <c r="AI11" s="15"/>
      <c r="AJ11" s="15"/>
      <c r="AK11" s="15"/>
      <c r="AL11" s="15"/>
      <c r="AM11" s="15"/>
      <c r="AN11" s="15"/>
      <c r="AO11" s="15"/>
      <c r="AP11" s="15"/>
      <c r="AQ11" s="15"/>
      <c r="AR11" s="15"/>
      <c r="AS11" s="15"/>
      <c r="AT11" s="15"/>
      <c r="AU11" s="15"/>
    </row>
    <row r="12" customFormat="false" ht="13.5" hidden="false" customHeight="false" outlineLevel="0" collapsed="false">
      <c r="A12" s="17" t="n">
        <f aca="false">EOMONTH(A11,0)+1</f>
        <v>35521</v>
      </c>
      <c r="B12" s="8" t="n">
        <f aca="false">B11+1</f>
        <v>5</v>
      </c>
      <c r="C12" s="15" t="n">
        <v>1.807</v>
      </c>
      <c r="D12" s="15" t="n">
        <v>1.44</v>
      </c>
      <c r="E12" s="15" t="n">
        <v>1.74</v>
      </c>
      <c r="F12" s="16" t="n">
        <f aca="false">AVERAGE(E12,M12)*F36/AVERAGE(E36,M36)</f>
        <v>2.13142128279883</v>
      </c>
      <c r="G12" s="15" t="n">
        <v>1.61</v>
      </c>
      <c r="H12" s="15" t="n">
        <v>1.75</v>
      </c>
      <c r="I12" s="15" t="n">
        <v>1.63</v>
      </c>
      <c r="J12" s="15" t="n">
        <v>1.57</v>
      </c>
      <c r="K12" s="15" t="n">
        <v>1.74</v>
      </c>
      <c r="L12" s="15" t="n">
        <v>1.77683333333333</v>
      </c>
      <c r="M12" s="15" t="n">
        <v>1.47</v>
      </c>
      <c r="N12" s="16" t="n">
        <f aca="false">F12</f>
        <v>2.13142128279883</v>
      </c>
      <c r="O12" s="15"/>
      <c r="P12" s="15"/>
      <c r="Q12" s="15"/>
      <c r="R12" s="15"/>
      <c r="S12" s="15"/>
      <c r="T12" s="15"/>
      <c r="U12" s="15"/>
      <c r="V12" s="15"/>
      <c r="W12" s="15"/>
      <c r="X12" s="18" t="n">
        <v>1</v>
      </c>
      <c r="Y12" s="19" t="str">
        <f aca="false" t="array" ref="Y12:Y31">TRANSPOSE(C7:V7)</f>
        <v>NYMEX</v>
      </c>
      <c r="Z12" s="19"/>
      <c r="AA12" s="19"/>
      <c r="AB12" s="19"/>
      <c r="AC12" s="19"/>
      <c r="AD12" s="15"/>
      <c r="AE12" s="15"/>
      <c r="AF12" s="15"/>
      <c r="AG12" s="15"/>
      <c r="AH12" s="15"/>
      <c r="AI12" s="15"/>
      <c r="AJ12" s="15"/>
      <c r="AK12" s="15"/>
      <c r="AL12" s="15"/>
      <c r="AM12" s="15"/>
      <c r="AN12" s="15"/>
      <c r="AO12" s="15"/>
      <c r="AP12" s="15"/>
      <c r="AQ12" s="15"/>
      <c r="AR12" s="15"/>
      <c r="AS12" s="15"/>
      <c r="AT12" s="15"/>
      <c r="AU12" s="15"/>
    </row>
    <row r="13" customFormat="false" ht="13.5" hidden="false" customHeight="false" outlineLevel="0" collapsed="false">
      <c r="A13" s="17" t="n">
        <f aca="false">EOMONTH(A12,0)+1</f>
        <v>35551</v>
      </c>
      <c r="B13" s="8" t="n">
        <f aca="false">B12+1</f>
        <v>6</v>
      </c>
      <c r="C13" s="15" t="n">
        <v>2.122</v>
      </c>
      <c r="D13" s="15" t="n">
        <v>1.64</v>
      </c>
      <c r="E13" s="15" t="n">
        <v>2.05</v>
      </c>
      <c r="F13" s="16" t="n">
        <f aca="false">AVERAGE(E13,M13)*F37/AVERAGE(E37,M37)</f>
        <v>2.11654080570834</v>
      </c>
      <c r="G13" s="15" t="n">
        <v>1.89</v>
      </c>
      <c r="H13" s="15" t="n">
        <v>2.02</v>
      </c>
      <c r="I13" s="15" t="n">
        <v>1.92</v>
      </c>
      <c r="J13" s="15" t="n">
        <v>1.84</v>
      </c>
      <c r="K13" s="15" t="n">
        <v>2.02</v>
      </c>
      <c r="L13" s="15" t="n">
        <v>1.71774193548387</v>
      </c>
      <c r="M13" s="15" t="n">
        <v>1.76</v>
      </c>
      <c r="N13" s="16" t="n">
        <f aca="false">F13</f>
        <v>2.11654080570834</v>
      </c>
      <c r="O13" s="15"/>
      <c r="P13" s="15"/>
      <c r="Q13" s="15"/>
      <c r="R13" s="15"/>
      <c r="S13" s="15"/>
      <c r="T13" s="15"/>
      <c r="U13" s="15"/>
      <c r="V13" s="15"/>
      <c r="W13" s="15"/>
      <c r="X13" s="18" t="n">
        <f aca="false">X12+1</f>
        <v>2</v>
      </c>
      <c r="Y13" s="19" t="str">
        <v>IF KERN WYOMING</v>
      </c>
      <c r="Z13" s="19"/>
      <c r="AA13" s="19"/>
      <c r="AB13" s="19"/>
      <c r="AC13" s="19"/>
      <c r="AD13" s="15"/>
      <c r="AE13" s="15"/>
      <c r="AF13" s="15"/>
      <c r="AG13" s="15"/>
      <c r="AH13" s="15"/>
      <c r="AI13" s="15"/>
      <c r="AJ13" s="15"/>
      <c r="AK13" s="15"/>
      <c r="AL13" s="15"/>
      <c r="AM13" s="15"/>
      <c r="AN13" s="15"/>
      <c r="AO13" s="15"/>
      <c r="AP13" s="15"/>
      <c r="AQ13" s="15"/>
      <c r="AR13" s="15"/>
      <c r="AS13" s="15"/>
      <c r="AT13" s="15"/>
      <c r="AU13" s="15"/>
    </row>
    <row r="14" customFormat="false" ht="13.5" hidden="false" customHeight="false" outlineLevel="0" collapsed="false">
      <c r="A14" s="17" t="n">
        <f aca="false">EOMONTH(A13,0)+1</f>
        <v>35582</v>
      </c>
      <c r="B14" s="8" t="n">
        <f aca="false">B13+1</f>
        <v>7</v>
      </c>
      <c r="C14" s="15" t="n">
        <v>2.346</v>
      </c>
      <c r="D14" s="15" t="n">
        <v>1.47</v>
      </c>
      <c r="E14" s="15" t="n">
        <v>2.2</v>
      </c>
      <c r="F14" s="16" t="n">
        <f aca="false">AVERAGE(E14,M14)*F38/AVERAGE(E38,M38)</f>
        <v>2.23101234567901</v>
      </c>
      <c r="G14" s="15" t="n">
        <v>2.05</v>
      </c>
      <c r="H14" s="15" t="n">
        <v>2.21</v>
      </c>
      <c r="I14" s="15" t="n">
        <v>2.06</v>
      </c>
      <c r="J14" s="15" t="n">
        <v>2.03</v>
      </c>
      <c r="K14" s="15" t="n">
        <v>2.26</v>
      </c>
      <c r="L14" s="15" t="n">
        <v>1.55233333333333</v>
      </c>
      <c r="M14" s="15" t="n">
        <v>1.72</v>
      </c>
      <c r="N14" s="16" t="n">
        <f aca="false">F14</f>
        <v>2.23101234567901</v>
      </c>
      <c r="O14" s="15"/>
      <c r="P14" s="15"/>
      <c r="Q14" s="15"/>
      <c r="R14" s="15"/>
      <c r="S14" s="15"/>
      <c r="T14" s="15"/>
      <c r="U14" s="15"/>
      <c r="V14" s="15"/>
      <c r="W14" s="15"/>
      <c r="X14" s="18" t="n">
        <f aca="false">X13+1</f>
        <v>3</v>
      </c>
      <c r="Y14" s="19" t="str">
        <v>NGI (Kern) SOCAL BORDER</v>
      </c>
      <c r="Z14" s="19"/>
      <c r="AA14" s="19"/>
      <c r="AB14" s="19"/>
      <c r="AC14" s="19"/>
      <c r="AD14" s="15"/>
      <c r="AE14" s="15"/>
      <c r="AF14" s="15"/>
      <c r="AG14" s="15"/>
      <c r="AH14" s="15"/>
      <c r="AI14" s="15"/>
      <c r="AJ14" s="15"/>
      <c r="AK14" s="15"/>
      <c r="AL14" s="15"/>
      <c r="AM14" s="15"/>
      <c r="AN14" s="15"/>
      <c r="AO14" s="15"/>
      <c r="AP14" s="15"/>
      <c r="AQ14" s="15"/>
      <c r="AR14" s="15"/>
      <c r="AS14" s="15"/>
      <c r="AT14" s="15"/>
      <c r="AU14" s="15"/>
    </row>
    <row r="15" customFormat="false" ht="13.5" hidden="false" customHeight="false" outlineLevel="0" collapsed="false">
      <c r="A15" s="17" t="n">
        <f aca="false">EOMONTH(A14,0)+1</f>
        <v>35612</v>
      </c>
      <c r="B15" s="8" t="n">
        <f aca="false">B14+1</f>
        <v>8</v>
      </c>
      <c r="C15" s="15" t="n">
        <v>2.145</v>
      </c>
      <c r="D15" s="15" t="n">
        <v>1.43</v>
      </c>
      <c r="E15" s="15" t="n">
        <v>2.19</v>
      </c>
      <c r="F15" s="16" t="n">
        <f aca="false">AVERAGE(E15,M15)*F39/AVERAGE(E39,M39)</f>
        <v>2.02377187434113</v>
      </c>
      <c r="G15" s="15" t="n">
        <v>1.99</v>
      </c>
      <c r="H15" s="15" t="n">
        <v>2.15</v>
      </c>
      <c r="I15" s="15" t="n">
        <v>2.02</v>
      </c>
      <c r="J15" s="15" t="n">
        <v>1.98</v>
      </c>
      <c r="K15" s="15" t="n">
        <v>2.17</v>
      </c>
      <c r="L15" s="15" t="n">
        <v>1.50725806451613</v>
      </c>
      <c r="M15" s="15" t="n">
        <v>1.56</v>
      </c>
      <c r="N15" s="16" t="n">
        <f aca="false">F15</f>
        <v>2.02377187434113</v>
      </c>
      <c r="O15" s="15"/>
      <c r="P15" s="15"/>
      <c r="Q15" s="15"/>
      <c r="R15" s="15"/>
      <c r="S15" s="15"/>
      <c r="T15" s="15"/>
      <c r="U15" s="15"/>
      <c r="V15" s="15"/>
      <c r="W15" s="15"/>
      <c r="X15" s="18" t="n">
        <f aca="false">X14+1</f>
        <v>4</v>
      </c>
      <c r="Y15" s="19" t="str">
        <v>PG&amp;E Daily Avg. (Kern)</v>
      </c>
      <c r="Z15" s="19"/>
      <c r="AA15" s="19"/>
      <c r="AB15" s="19"/>
      <c r="AC15" s="19"/>
      <c r="AD15" s="15"/>
      <c r="AE15" s="15"/>
      <c r="AF15" s="15"/>
      <c r="AG15" s="15"/>
      <c r="AH15" s="15"/>
      <c r="AI15" s="15"/>
      <c r="AJ15" s="15"/>
      <c r="AK15" s="15"/>
      <c r="AL15" s="15"/>
      <c r="AM15" s="15"/>
      <c r="AN15" s="15"/>
      <c r="AO15" s="15"/>
      <c r="AP15" s="15"/>
      <c r="AQ15" s="15"/>
      <c r="AR15" s="15"/>
      <c r="AS15" s="15"/>
      <c r="AT15" s="15"/>
      <c r="AU15" s="15"/>
    </row>
    <row r="16" customFormat="false" ht="13.5" hidden="false" customHeight="false" outlineLevel="0" collapsed="false">
      <c r="A16" s="17" t="n">
        <f aca="false">EOMONTH(A15,0)+1</f>
        <v>35643</v>
      </c>
      <c r="B16" s="8" t="n">
        <f aca="false">B15+1</f>
        <v>9</v>
      </c>
      <c r="C16" s="15" t="n">
        <v>2.161</v>
      </c>
      <c r="D16" s="15" t="n">
        <v>1.37</v>
      </c>
      <c r="E16" s="15" t="n">
        <v>2.22</v>
      </c>
      <c r="F16" s="16" t="n">
        <f aca="false">AVERAGE(E16,M16)*F40/AVERAGE(E40,M40)</f>
        <v>2.10589273861675</v>
      </c>
      <c r="G16" s="15" t="n">
        <v>2.05</v>
      </c>
      <c r="H16" s="15" t="n">
        <v>2.23</v>
      </c>
      <c r="I16" s="15" t="n">
        <v>2.07</v>
      </c>
      <c r="J16" s="15" t="n">
        <v>2</v>
      </c>
      <c r="K16" s="15" t="n">
        <v>2.23</v>
      </c>
      <c r="L16" s="15" t="n">
        <v>1.49693548387097</v>
      </c>
      <c r="M16" s="15" t="n">
        <v>1.51</v>
      </c>
      <c r="N16" s="16" t="n">
        <f aca="false">F16</f>
        <v>2.10589273861675</v>
      </c>
      <c r="O16" s="15"/>
      <c r="P16" s="15"/>
      <c r="Q16" s="15"/>
      <c r="R16" s="15"/>
      <c r="S16" s="15"/>
      <c r="T16" s="15"/>
      <c r="U16" s="15"/>
      <c r="V16" s="15"/>
      <c r="W16" s="15"/>
      <c r="X16" s="18" t="n">
        <f aca="false">X15+1</f>
        <v>5</v>
      </c>
      <c r="Y16" s="19" t="str">
        <v>IF TW PERMIAN</v>
      </c>
      <c r="Z16" s="19"/>
      <c r="AA16" s="19"/>
      <c r="AB16" s="19"/>
      <c r="AC16" s="19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</row>
    <row r="17" customFormat="false" ht="13.5" hidden="false" customHeight="false" outlineLevel="0" collapsed="false">
      <c r="A17" s="17" t="n">
        <f aca="false">EOMONTH(A16,0)+1</f>
        <v>35674</v>
      </c>
      <c r="B17" s="8" t="n">
        <f aca="false">B16+1</f>
        <v>10</v>
      </c>
      <c r="C17" s="15" t="n">
        <v>2.515</v>
      </c>
      <c r="D17" s="15" t="n">
        <v>1.48</v>
      </c>
      <c r="E17" s="15" t="n">
        <v>2.5</v>
      </c>
      <c r="F17" s="16" t="n">
        <f aca="false">AVERAGE(E17,M17)*F41/AVERAGE(E41,M41)</f>
        <v>2.11765798922801</v>
      </c>
      <c r="G17" s="15" t="n">
        <v>2.35</v>
      </c>
      <c r="H17" s="15" t="n">
        <v>2.45</v>
      </c>
      <c r="I17" s="15" t="n">
        <v>2.39</v>
      </c>
      <c r="J17" s="15" t="n">
        <v>2.28</v>
      </c>
      <c r="K17" s="15" t="n">
        <v>2.45</v>
      </c>
      <c r="L17" s="15" t="n">
        <v>1.46483333333333</v>
      </c>
      <c r="M17" s="15" t="n">
        <v>1.73</v>
      </c>
      <c r="N17" s="16" t="n">
        <f aca="false">F17</f>
        <v>2.11765798922801</v>
      </c>
      <c r="O17" s="15"/>
      <c r="P17" s="15"/>
      <c r="Q17" s="15"/>
      <c r="R17" s="15"/>
      <c r="S17" s="15"/>
      <c r="T17" s="15"/>
      <c r="U17" s="15"/>
      <c r="V17" s="15"/>
      <c r="W17" s="15"/>
      <c r="X17" s="18" t="n">
        <f aca="false">X16+1</f>
        <v>6</v>
      </c>
      <c r="Y17" s="19" t="str">
        <v>NGW TW SOCAL BORDER</v>
      </c>
      <c r="Z17" s="19"/>
      <c r="AA17" s="19"/>
      <c r="AB17" s="19"/>
      <c r="AC17" s="19"/>
      <c r="AD17" s="15"/>
      <c r="AE17" s="15"/>
      <c r="AF17" s="15"/>
      <c r="AG17" s="15"/>
      <c r="AH17" s="15"/>
      <c r="AI17" s="15"/>
      <c r="AJ17" s="15"/>
      <c r="AK17" s="15"/>
      <c r="AL17" s="15"/>
      <c r="AM17" s="15"/>
      <c r="AN17" s="15"/>
      <c r="AO17" s="15"/>
      <c r="AP17" s="15"/>
      <c r="AQ17" s="15"/>
      <c r="AR17" s="15"/>
      <c r="AS17" s="15"/>
      <c r="AT17" s="15"/>
      <c r="AU17" s="15"/>
    </row>
    <row r="18" customFormat="false" ht="13.5" hidden="false" customHeight="false" outlineLevel="0" collapsed="false">
      <c r="A18" s="17" t="n">
        <f aca="false">EOMONTH(A17,0)+1</f>
        <v>35704</v>
      </c>
      <c r="B18" s="8" t="n">
        <f aca="false">B17+1</f>
        <v>11</v>
      </c>
      <c r="C18" s="15" t="n">
        <v>3.346</v>
      </c>
      <c r="D18" s="15" t="n">
        <v>2.09</v>
      </c>
      <c r="E18" s="15" t="n">
        <v>3.08</v>
      </c>
      <c r="F18" s="16" t="n">
        <f aca="false">AVERAGE(E18,M18)*F42/AVERAGE(E42,M42)</f>
        <v>3.22229639396541</v>
      </c>
      <c r="G18" s="15" t="n">
        <v>2.84</v>
      </c>
      <c r="H18" s="15" t="n">
        <v>3.09</v>
      </c>
      <c r="I18" s="15" t="n">
        <v>2.94</v>
      </c>
      <c r="J18" s="15" t="n">
        <v>2.8</v>
      </c>
      <c r="K18" s="15" t="n">
        <v>3.12</v>
      </c>
      <c r="L18" s="15" t="n">
        <v>1.73435483870968</v>
      </c>
      <c r="M18" s="15" t="n">
        <v>2.29</v>
      </c>
      <c r="N18" s="16" t="n">
        <f aca="false">F18</f>
        <v>3.22229639396541</v>
      </c>
      <c r="O18" s="15"/>
      <c r="P18" s="15"/>
      <c r="Q18" s="15"/>
      <c r="R18" s="15"/>
      <c r="S18" s="15"/>
      <c r="T18" s="15"/>
      <c r="U18" s="15"/>
      <c r="V18" s="15"/>
      <c r="W18" s="15"/>
      <c r="X18" s="18" t="n">
        <f aca="false">X17+1</f>
        <v>7</v>
      </c>
      <c r="Y18" s="19" t="str">
        <v>NGW EPNG PERMIAN</v>
      </c>
      <c r="Z18" s="19"/>
      <c r="AA18" s="19"/>
      <c r="AB18" s="19"/>
      <c r="AC18" s="19"/>
      <c r="AD18" s="15"/>
      <c r="AE18" s="15"/>
      <c r="AF18" s="15"/>
      <c r="AG18" s="15"/>
      <c r="AH18" s="15"/>
      <c r="AI18" s="15"/>
      <c r="AJ18" s="15"/>
      <c r="AK18" s="15"/>
      <c r="AL18" s="15"/>
      <c r="AM18" s="15"/>
      <c r="AN18" s="15"/>
      <c r="AO18" s="15"/>
      <c r="AP18" s="15"/>
      <c r="AQ18" s="15"/>
      <c r="AR18" s="15"/>
      <c r="AS18" s="15"/>
      <c r="AT18" s="15"/>
      <c r="AU18" s="15"/>
    </row>
    <row r="19" customFormat="false" ht="13.5" hidden="false" customHeight="false" outlineLevel="0" collapsed="false">
      <c r="A19" s="17" t="n">
        <f aca="false">EOMONTH(A18,0)+1</f>
        <v>35735</v>
      </c>
      <c r="B19" s="8" t="n">
        <f aca="false">B18+1</f>
        <v>12</v>
      </c>
      <c r="C19" s="15" t="n">
        <v>3.266</v>
      </c>
      <c r="D19" s="15" t="n">
        <v>3</v>
      </c>
      <c r="E19" s="15" t="n">
        <v>3.34</v>
      </c>
      <c r="F19" s="16" t="n">
        <f aca="false">AVERAGE(E19,M19)*F43/AVERAGE(E43,M43)</f>
        <v>2.78508771929825</v>
      </c>
      <c r="G19" s="15" t="n">
        <v>3.06</v>
      </c>
      <c r="H19" s="15" t="n">
        <v>3.37</v>
      </c>
      <c r="I19" s="15" t="n">
        <v>3.14</v>
      </c>
      <c r="J19" s="15" t="n">
        <v>3.07</v>
      </c>
      <c r="K19" s="15" t="n">
        <v>3.37</v>
      </c>
      <c r="L19" s="15" t="n">
        <v>1.67883333333333</v>
      </c>
      <c r="M19" s="15" t="n">
        <v>3.01</v>
      </c>
      <c r="N19" s="16" t="n">
        <f aca="false">F19</f>
        <v>2.78508771929825</v>
      </c>
      <c r="O19" s="15"/>
      <c r="P19" s="15"/>
      <c r="Q19" s="15"/>
      <c r="R19" s="15"/>
      <c r="S19" s="15"/>
      <c r="T19" s="15"/>
      <c r="U19" s="15"/>
      <c r="V19" s="15"/>
      <c r="W19" s="15"/>
      <c r="X19" s="18" t="n">
        <f aca="false">X18+1</f>
        <v>8</v>
      </c>
      <c r="Y19" s="19" t="str">
        <v>NGW EPNG SAN JUAN</v>
      </c>
      <c r="Z19" s="19"/>
      <c r="AA19" s="19"/>
      <c r="AB19" s="19"/>
      <c r="AC19" s="19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</row>
    <row r="20" customFormat="false" ht="13.5" hidden="false" customHeight="false" outlineLevel="0" collapsed="false">
      <c r="A20" s="17" t="n">
        <f aca="false">EOMONTH(A19,0)+1</f>
        <v>35765</v>
      </c>
      <c r="B20" s="8" t="n">
        <f aca="false">B19+1</f>
        <v>13</v>
      </c>
      <c r="C20" s="15" t="n">
        <v>2.577</v>
      </c>
      <c r="D20" s="15" t="n">
        <v>1.93</v>
      </c>
      <c r="E20" s="15" t="n">
        <v>2.36</v>
      </c>
      <c r="F20" s="16" t="n">
        <f aca="false">AVERAGE(E20,M20)*F44/AVERAGE(E44,M44)</f>
        <v>2.28995967741936</v>
      </c>
      <c r="G20" s="15" t="n">
        <v>2.2</v>
      </c>
      <c r="H20" s="15" t="n">
        <v>2.29</v>
      </c>
      <c r="I20" s="15" t="n">
        <v>2.18</v>
      </c>
      <c r="J20" s="15" t="n">
        <v>2.11</v>
      </c>
      <c r="K20" s="15" t="n">
        <v>2.31</v>
      </c>
      <c r="L20" s="15" t="n">
        <v>1.3391935483871</v>
      </c>
      <c r="M20" s="15" t="n">
        <v>1.91</v>
      </c>
      <c r="N20" s="16" t="n">
        <f aca="false">F20</f>
        <v>2.28995967741936</v>
      </c>
      <c r="O20" s="15"/>
      <c r="P20" s="15"/>
      <c r="Q20" s="15"/>
      <c r="R20" s="15"/>
      <c r="S20" s="15"/>
      <c r="T20" s="15"/>
      <c r="U20" s="15"/>
      <c r="V20" s="15"/>
      <c r="W20" s="15"/>
      <c r="X20" s="18" t="n">
        <f aca="false">X19+1</f>
        <v>9</v>
      </c>
      <c r="Y20" s="19" t="str">
        <v>NGW EPNG SOCAL BORDER</v>
      </c>
      <c r="Z20" s="19"/>
      <c r="AA20" s="19"/>
      <c r="AB20" s="19"/>
      <c r="AC20" s="19"/>
      <c r="AD20" s="15"/>
      <c r="AE20" s="15"/>
      <c r="AF20" s="15"/>
      <c r="AG20" s="15"/>
      <c r="AH20" s="15"/>
      <c r="AI20" s="15"/>
      <c r="AJ20" s="15"/>
      <c r="AK20" s="15"/>
      <c r="AL20" s="15"/>
      <c r="AM20" s="15"/>
      <c r="AN20" s="15"/>
      <c r="AO20" s="15"/>
      <c r="AP20" s="15"/>
      <c r="AQ20" s="15"/>
      <c r="AR20" s="15"/>
      <c r="AS20" s="15"/>
      <c r="AT20" s="15"/>
      <c r="AU20" s="15"/>
    </row>
    <row r="21" customFormat="false" ht="13.5" hidden="false" customHeight="false" outlineLevel="0" collapsed="false">
      <c r="A21" s="17" t="n">
        <f aca="false">EOMONTH(A20,0)+1</f>
        <v>35796</v>
      </c>
      <c r="B21" s="8" t="n">
        <f aca="false">B20+1</f>
        <v>14</v>
      </c>
      <c r="C21" s="15" t="n">
        <v>2.309</v>
      </c>
      <c r="D21" s="15" t="n">
        <v>2.04</v>
      </c>
      <c r="E21" s="15" t="n">
        <v>2.28</v>
      </c>
      <c r="F21" s="16" t="n">
        <f aca="false">AVERAGE(E21,M21)*F45/AVERAGE(E45,M45)</f>
        <v>2.28885106382979</v>
      </c>
      <c r="G21" s="15" t="n">
        <v>2.09</v>
      </c>
      <c r="H21" s="15" t="n">
        <v>2.24</v>
      </c>
      <c r="I21" s="15" t="n">
        <v>2.07</v>
      </c>
      <c r="J21" s="15" t="n">
        <v>2.08</v>
      </c>
      <c r="K21" s="15" t="n">
        <v>2.28</v>
      </c>
      <c r="L21" s="15" t="n">
        <v>1.45806451612903</v>
      </c>
      <c r="M21" s="15" t="n">
        <v>2.06</v>
      </c>
      <c r="N21" s="16" t="n">
        <f aca="false">F21</f>
        <v>2.28885106382979</v>
      </c>
      <c r="O21" s="15"/>
      <c r="P21" s="15"/>
      <c r="Q21" s="15"/>
      <c r="R21" s="15"/>
      <c r="S21" s="15"/>
      <c r="T21" s="15"/>
      <c r="U21" s="15"/>
      <c r="V21" s="15"/>
      <c r="W21" s="15"/>
      <c r="X21" s="18" t="n">
        <f aca="false">X20+1</f>
        <v>10</v>
      </c>
      <c r="Y21" s="19" t="str">
        <v>AECO (PGT)</v>
      </c>
      <c r="Z21" s="19"/>
      <c r="AA21" s="19"/>
      <c r="AB21" s="19"/>
      <c r="AC21" s="19"/>
      <c r="AD21" s="15"/>
      <c r="AE21" s="15"/>
      <c r="AF21" s="15"/>
      <c r="AG21" s="15"/>
      <c r="AH21" s="15"/>
      <c r="AI21" s="15"/>
      <c r="AJ21" s="15"/>
      <c r="AK21" s="15"/>
      <c r="AL21" s="15"/>
      <c r="AM21" s="15"/>
      <c r="AN21" s="15"/>
      <c r="AO21" s="15"/>
      <c r="AP21" s="15"/>
      <c r="AQ21" s="15"/>
      <c r="AR21" s="15"/>
      <c r="AS21" s="15"/>
      <c r="AT21" s="15"/>
      <c r="AU21" s="15"/>
    </row>
    <row r="22" customFormat="false" ht="13.5" hidden="false" customHeight="false" outlineLevel="0" collapsed="false">
      <c r="A22" s="17" t="n">
        <f aca="false">EOMONTH(A21,0)+1</f>
        <v>35827</v>
      </c>
      <c r="B22" s="8" t="n">
        <f aca="false">B21+1</f>
        <v>15</v>
      </c>
      <c r="C22" s="15" t="n">
        <v>2.001</v>
      </c>
      <c r="D22" s="15" t="n">
        <v>1.69</v>
      </c>
      <c r="E22" s="15" t="n">
        <v>2.11</v>
      </c>
      <c r="F22" s="16" t="n">
        <f aca="false">AVERAGE(E22,M22)*F46/AVERAGE(E46,M46)</f>
        <v>2.07551860974275</v>
      </c>
      <c r="G22" s="15" t="n">
        <v>1.87</v>
      </c>
      <c r="H22" s="15" t="n">
        <v>2.09</v>
      </c>
      <c r="I22" s="15" t="n">
        <v>1.85</v>
      </c>
      <c r="J22" s="15" t="n">
        <v>1.81</v>
      </c>
      <c r="K22" s="15" t="n">
        <v>2.1</v>
      </c>
      <c r="L22" s="15" t="n">
        <v>1.63785714285714</v>
      </c>
      <c r="M22" s="15" t="n">
        <v>1.77</v>
      </c>
      <c r="N22" s="16" t="n">
        <f aca="false">F22</f>
        <v>2.07551860974275</v>
      </c>
      <c r="O22" s="15"/>
      <c r="P22" s="15"/>
      <c r="Q22" s="15"/>
      <c r="R22" s="15"/>
      <c r="S22" s="15"/>
      <c r="T22" s="15"/>
      <c r="U22" s="15"/>
      <c r="V22" s="15"/>
      <c r="W22" s="15"/>
      <c r="X22" s="18" t="n">
        <f aca="false">X21+1</f>
        <v>11</v>
      </c>
      <c r="Y22" s="19" t="str">
        <v>NGW PGT MALIN</v>
      </c>
      <c r="Z22" s="19"/>
      <c r="AA22" s="19"/>
      <c r="AB22" s="19"/>
      <c r="AC22" s="19"/>
      <c r="AD22" s="15"/>
      <c r="AE22" s="15"/>
      <c r="AF22" s="15"/>
      <c r="AG22" s="15"/>
      <c r="AH22" s="15"/>
      <c r="AI22" s="15"/>
      <c r="AJ22" s="15"/>
      <c r="AK22" s="15"/>
      <c r="AL22" s="15"/>
      <c r="AM22" s="15"/>
      <c r="AN22" s="15"/>
      <c r="AO22" s="15"/>
      <c r="AP22" s="15"/>
      <c r="AQ22" s="15"/>
      <c r="AR22" s="15"/>
      <c r="AS22" s="15"/>
      <c r="AT22" s="15"/>
      <c r="AU22" s="15"/>
    </row>
    <row r="23" customFormat="false" ht="13.5" hidden="false" customHeight="false" outlineLevel="0" collapsed="false">
      <c r="A23" s="17" t="n">
        <f aca="false">EOMONTH(A22,0)+1</f>
        <v>35855</v>
      </c>
      <c r="B23" s="8" t="n">
        <f aca="false">B22+1</f>
        <v>16</v>
      </c>
      <c r="C23" s="15" t="n">
        <v>2.286</v>
      </c>
      <c r="D23" s="15" t="n">
        <v>1.88</v>
      </c>
      <c r="E23" s="15" t="n">
        <v>2.34</v>
      </c>
      <c r="F23" s="16" t="n">
        <f aca="false">AVERAGE(E23,M23)*F47/AVERAGE(E47,M47)</f>
        <v>2.50521868787276</v>
      </c>
      <c r="G23" s="15" t="n">
        <v>2.07</v>
      </c>
      <c r="H23" s="15" t="n">
        <v>2.33</v>
      </c>
      <c r="I23" s="15" t="n">
        <v>2.05</v>
      </c>
      <c r="J23" s="15" t="n">
        <v>2.03</v>
      </c>
      <c r="K23" s="15" t="n">
        <v>2.34</v>
      </c>
      <c r="L23" s="15" t="n">
        <v>1.75387096774194</v>
      </c>
      <c r="M23" s="15" t="n">
        <v>1.91</v>
      </c>
      <c r="N23" s="16" t="n">
        <f aca="false">F23</f>
        <v>2.50521868787276</v>
      </c>
      <c r="O23" s="15"/>
      <c r="P23" s="15"/>
      <c r="Q23" s="15"/>
      <c r="R23" s="15"/>
      <c r="S23" s="15"/>
      <c r="T23" s="15"/>
      <c r="U23" s="15"/>
      <c r="V23" s="15"/>
      <c r="W23" s="15"/>
      <c r="X23" s="18" t="n">
        <f aca="false">X22+1</f>
        <v>12</v>
      </c>
      <c r="Y23" s="19" t="str">
        <v>PG&amp;E Daily Avg. (PGT)</v>
      </c>
      <c r="Z23" s="19"/>
      <c r="AA23" s="19"/>
      <c r="AB23" s="19"/>
      <c r="AC23" s="19"/>
      <c r="AD23" s="15"/>
      <c r="AE23" s="15"/>
      <c r="AF23" s="15"/>
      <c r="AG23" s="15"/>
      <c r="AH23" s="15"/>
      <c r="AI23" s="15"/>
      <c r="AJ23" s="15"/>
      <c r="AK23" s="15"/>
      <c r="AL23" s="15"/>
      <c r="AM23" s="15"/>
      <c r="AN23" s="15"/>
      <c r="AO23" s="15"/>
      <c r="AP23" s="15"/>
      <c r="AQ23" s="15"/>
      <c r="AR23" s="15"/>
      <c r="AS23" s="15"/>
      <c r="AT23" s="15"/>
      <c r="AU23" s="15"/>
    </row>
    <row r="24" customFormat="false" ht="13.5" hidden="false" customHeight="false" outlineLevel="0" collapsed="false">
      <c r="A24" s="17" t="n">
        <f aca="false">EOMONTH(A23,0)+1</f>
        <v>35886</v>
      </c>
      <c r="B24" s="8" t="n">
        <f aca="false">B23+1</f>
        <v>17</v>
      </c>
      <c r="C24" s="15" t="n">
        <v>2.3</v>
      </c>
      <c r="D24" s="15" t="n">
        <v>1.9</v>
      </c>
      <c r="E24" s="15" t="n">
        <v>2.37</v>
      </c>
      <c r="F24" s="16" t="n">
        <f aca="false">AVERAGE(E24,M24)*F48/AVERAGE(E48,M48)</f>
        <v>2.26163851351351</v>
      </c>
      <c r="G24" s="15" t="n">
        <v>2.15</v>
      </c>
      <c r="H24" s="15" t="n">
        <v>2.39</v>
      </c>
      <c r="I24" s="15" t="n">
        <v>2.11</v>
      </c>
      <c r="J24" s="15" t="n">
        <v>2.08</v>
      </c>
      <c r="K24" s="15" t="n">
        <v>2.39</v>
      </c>
      <c r="L24" s="15" t="n">
        <v>2.21633333333333</v>
      </c>
      <c r="M24" s="15" t="n">
        <v>1.97</v>
      </c>
      <c r="N24" s="16" t="n">
        <f aca="false">F24</f>
        <v>2.26163851351351</v>
      </c>
      <c r="O24" s="15"/>
      <c r="P24" s="15"/>
      <c r="Q24" s="15"/>
      <c r="R24" s="15"/>
      <c r="S24" s="15"/>
      <c r="T24" s="15"/>
      <c r="U24" s="15"/>
      <c r="V24" s="15"/>
      <c r="W24" s="15"/>
      <c r="X24" s="18" t="n">
        <f aca="false">X23+1</f>
        <v>13</v>
      </c>
      <c r="Y24" s="19" t="n">
        <v>0</v>
      </c>
      <c r="Z24" s="19"/>
      <c r="AA24" s="19"/>
      <c r="AB24" s="19"/>
      <c r="AC24" s="19"/>
      <c r="AD24" s="15"/>
      <c r="AE24" s="15"/>
      <c r="AF24" s="15"/>
      <c r="AG24" s="15"/>
      <c r="AH24" s="15"/>
      <c r="AI24" s="15"/>
      <c r="AJ24" s="15"/>
      <c r="AK24" s="15"/>
      <c r="AL24" s="15"/>
      <c r="AM24" s="15"/>
      <c r="AN24" s="15"/>
      <c r="AO24" s="15"/>
      <c r="AP24" s="15"/>
      <c r="AQ24" s="15"/>
      <c r="AR24" s="15"/>
      <c r="AS24" s="15"/>
      <c r="AT24" s="15"/>
      <c r="AU24" s="15"/>
    </row>
    <row r="25" customFormat="false" ht="13.5" hidden="false" customHeight="false" outlineLevel="0" collapsed="false">
      <c r="A25" s="17" t="n">
        <f aca="false">EOMONTH(A24,0)+1</f>
        <v>35916</v>
      </c>
      <c r="B25" s="8" t="n">
        <f aca="false">B24+1</f>
        <v>18</v>
      </c>
      <c r="C25" s="15" t="n">
        <v>2.262</v>
      </c>
      <c r="D25" s="15" t="n">
        <v>1.97</v>
      </c>
      <c r="E25" s="15" t="n">
        <v>2.34</v>
      </c>
      <c r="F25" s="15" t="n">
        <v>2.255</v>
      </c>
      <c r="G25" s="15" t="n">
        <v>2.12</v>
      </c>
      <c r="H25" s="15" t="n">
        <v>2.37</v>
      </c>
      <c r="I25" s="15" t="n">
        <v>2.12</v>
      </c>
      <c r="J25" s="15" t="n">
        <v>2.06</v>
      </c>
      <c r="K25" s="15" t="n">
        <v>2.34</v>
      </c>
      <c r="L25" s="15" t="n">
        <v>1.76048387096774</v>
      </c>
      <c r="M25" s="15" t="n">
        <v>2.18</v>
      </c>
      <c r="N25" s="15" t="n">
        <f aca="false">F25</f>
        <v>2.255</v>
      </c>
      <c r="O25" s="15"/>
      <c r="P25" s="15"/>
      <c r="Q25" s="15"/>
      <c r="R25" s="15"/>
      <c r="S25" s="15"/>
      <c r="T25" s="15"/>
      <c r="U25" s="15"/>
      <c r="V25" s="15"/>
      <c r="W25" s="15"/>
      <c r="X25" s="18" t="n">
        <f aca="false">X24+1</f>
        <v>14</v>
      </c>
      <c r="Y25" s="19" t="n">
        <v>0</v>
      </c>
      <c r="Z25" s="19"/>
      <c r="AA25" s="19"/>
      <c r="AB25" s="19"/>
      <c r="AC25" s="19"/>
      <c r="AD25" s="15"/>
      <c r="AE25" s="15"/>
      <c r="AF25" s="15"/>
      <c r="AG25" s="15"/>
      <c r="AH25" s="15"/>
      <c r="AI25" s="15"/>
      <c r="AJ25" s="15"/>
      <c r="AK25" s="15"/>
      <c r="AL25" s="15"/>
      <c r="AM25" s="15"/>
      <c r="AN25" s="15"/>
      <c r="AO25" s="15"/>
      <c r="AP25" s="15"/>
      <c r="AQ25" s="15"/>
      <c r="AR25" s="15"/>
      <c r="AS25" s="15"/>
      <c r="AT25" s="15"/>
      <c r="AU25" s="15"/>
    </row>
    <row r="26" customFormat="false" ht="13.5" hidden="false" customHeight="false" outlineLevel="0" collapsed="false">
      <c r="A26" s="17" t="n">
        <f aca="false">EOMONTH(A25,0)+1</f>
        <v>35947</v>
      </c>
      <c r="B26" s="8" t="n">
        <f aca="false">B25+1</f>
        <v>19</v>
      </c>
      <c r="C26" s="15" t="n">
        <v>2.017</v>
      </c>
      <c r="D26" s="15" t="n">
        <v>1.65</v>
      </c>
      <c r="E26" s="15" t="n">
        <v>2.07</v>
      </c>
      <c r="F26" s="15" t="n">
        <v>2.07533333333333</v>
      </c>
      <c r="G26" s="15" t="n">
        <v>1.89</v>
      </c>
      <c r="H26" s="15" t="n">
        <v>2.11</v>
      </c>
      <c r="I26" s="15" t="n">
        <v>1.86</v>
      </c>
      <c r="J26" s="15" t="n">
        <v>1.74</v>
      </c>
      <c r="K26" s="15" t="n">
        <v>2.11</v>
      </c>
      <c r="L26" s="15" t="n">
        <v>1.80733333333333</v>
      </c>
      <c r="M26" s="15" t="n">
        <v>1.68</v>
      </c>
      <c r="N26" s="15" t="n">
        <f aca="false">F26</f>
        <v>2.07533333333333</v>
      </c>
      <c r="O26" s="15"/>
      <c r="P26" s="15"/>
      <c r="Q26" s="15"/>
      <c r="R26" s="15"/>
      <c r="S26" s="15"/>
      <c r="T26" s="15"/>
      <c r="U26" s="15"/>
      <c r="V26" s="15"/>
      <c r="W26" s="15"/>
      <c r="X26" s="18" t="n">
        <f aca="false">X25+1</f>
        <v>15</v>
      </c>
      <c r="Y26" s="19" t="n">
        <v>0</v>
      </c>
      <c r="Z26" s="19"/>
      <c r="AA26" s="19"/>
      <c r="AB26" s="19"/>
      <c r="AC26" s="19"/>
      <c r="AD26" s="15"/>
      <c r="AE26" s="15"/>
      <c r="AF26" s="15"/>
      <c r="AG26" s="15"/>
      <c r="AH26" s="15"/>
      <c r="AI26" s="15"/>
      <c r="AJ26" s="15"/>
      <c r="AK26" s="15"/>
      <c r="AL26" s="15"/>
      <c r="AM26" s="15"/>
      <c r="AN26" s="15"/>
      <c r="AO26" s="15"/>
      <c r="AP26" s="15"/>
      <c r="AQ26" s="15"/>
      <c r="AR26" s="15"/>
      <c r="AS26" s="15"/>
      <c r="AT26" s="15"/>
      <c r="AU26" s="15"/>
    </row>
    <row r="27" customFormat="false" ht="13.5" hidden="false" customHeight="false" outlineLevel="0" collapsed="false">
      <c r="A27" s="17" t="n">
        <f aca="false">EOMONTH(A26,0)+1</f>
        <v>35977</v>
      </c>
      <c r="B27" s="8" t="n">
        <f aca="false">B26+1</f>
        <v>20</v>
      </c>
      <c r="C27" s="15" t="n">
        <v>2.358</v>
      </c>
      <c r="D27" s="15" t="n">
        <v>1.62</v>
      </c>
      <c r="E27" s="15" t="n">
        <v>2.22</v>
      </c>
      <c r="F27" s="15" t="n">
        <v>2.43716666666667</v>
      </c>
      <c r="G27" s="15" t="n">
        <v>2.17</v>
      </c>
      <c r="H27" s="15" t="n">
        <v>2.24</v>
      </c>
      <c r="I27" s="15" t="n">
        <v>2.18</v>
      </c>
      <c r="J27" s="15" t="n">
        <v>1.87</v>
      </c>
      <c r="K27" s="15" t="n">
        <v>2.24</v>
      </c>
      <c r="L27" s="15" t="n">
        <v>1.9741935483871</v>
      </c>
      <c r="M27" s="15" t="n">
        <v>1.81</v>
      </c>
      <c r="N27" s="15" t="n">
        <f aca="false">F27</f>
        <v>2.43716666666667</v>
      </c>
      <c r="O27" s="15"/>
      <c r="P27" s="15"/>
      <c r="Q27" s="15"/>
      <c r="R27" s="15"/>
      <c r="S27" s="15"/>
      <c r="T27" s="15"/>
      <c r="U27" s="15"/>
      <c r="V27" s="15"/>
      <c r="W27" s="15"/>
      <c r="X27" s="18" t="n">
        <f aca="false">X26+1</f>
        <v>16</v>
      </c>
      <c r="Y27" s="19" t="n">
        <v>0</v>
      </c>
      <c r="Z27" s="19"/>
      <c r="AA27" s="19"/>
      <c r="AB27" s="19"/>
      <c r="AC27" s="19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</row>
    <row r="28" customFormat="false" ht="13.5" hidden="false" customHeight="false" outlineLevel="0" collapsed="false">
      <c r="A28" s="17" t="n">
        <f aca="false">EOMONTH(A27,0)+1</f>
        <v>36008</v>
      </c>
      <c r="B28" s="8" t="n">
        <f aca="false">B27+1</f>
        <v>21</v>
      </c>
      <c r="C28" s="15" t="n">
        <v>1.942</v>
      </c>
      <c r="D28" s="15" t="n">
        <v>1.73</v>
      </c>
      <c r="E28" s="15" t="n">
        <v>2.3</v>
      </c>
      <c r="F28" s="15" t="n">
        <v>2.39822580645161</v>
      </c>
      <c r="G28" s="15" t="n">
        <v>1.94</v>
      </c>
      <c r="H28" s="15" t="n">
        <v>2.28</v>
      </c>
      <c r="I28" s="15" t="n">
        <v>1.93</v>
      </c>
      <c r="J28" s="15" t="n">
        <v>1.83</v>
      </c>
      <c r="K28" s="15" t="n">
        <v>2.28</v>
      </c>
      <c r="L28" s="15" t="n">
        <v>1.76225806451613</v>
      </c>
      <c r="M28" s="15" t="n">
        <v>2.04</v>
      </c>
      <c r="N28" s="15" t="n">
        <f aca="false">F28</f>
        <v>2.39822580645161</v>
      </c>
      <c r="O28" s="15"/>
      <c r="P28" s="15"/>
      <c r="Q28" s="15"/>
      <c r="R28" s="15"/>
      <c r="S28" s="15"/>
      <c r="T28" s="15"/>
      <c r="U28" s="15"/>
      <c r="V28" s="15"/>
      <c r="W28" s="15"/>
      <c r="X28" s="18" t="n">
        <f aca="false">X27+1</f>
        <v>17</v>
      </c>
      <c r="Y28" s="19" t="n">
        <v>0</v>
      </c>
      <c r="Z28" s="19"/>
      <c r="AA28" s="19"/>
      <c r="AB28" s="19"/>
      <c r="AC28" s="19"/>
      <c r="AD28" s="15"/>
      <c r="AE28" s="15"/>
      <c r="AF28" s="15"/>
      <c r="AG28" s="15"/>
      <c r="AH28" s="15"/>
      <c r="AI28" s="15"/>
      <c r="AJ28" s="15"/>
      <c r="AK28" s="15"/>
      <c r="AL28" s="15"/>
      <c r="AM28" s="15"/>
      <c r="AN28" s="15"/>
      <c r="AO28" s="15"/>
      <c r="AP28" s="15"/>
      <c r="AQ28" s="15"/>
      <c r="AR28" s="15"/>
      <c r="AS28" s="15"/>
      <c r="AT28" s="15"/>
      <c r="AU28" s="15"/>
    </row>
    <row r="29" customFormat="false" ht="13.5" hidden="false" customHeight="false" outlineLevel="0" collapsed="false">
      <c r="A29" s="17" t="n">
        <f aca="false">EOMONTH(A28,0)+1</f>
        <v>36039</v>
      </c>
      <c r="B29" s="8" t="n">
        <f aca="false">B28+1</f>
        <v>22</v>
      </c>
      <c r="C29" s="15" t="n">
        <v>1.672</v>
      </c>
      <c r="D29" s="15" t="n">
        <v>1.59</v>
      </c>
      <c r="E29" s="15" t="n">
        <v>2.02</v>
      </c>
      <c r="F29" s="15" t="n">
        <v>2.30413793103448</v>
      </c>
      <c r="G29" s="15" t="n">
        <v>1.59</v>
      </c>
      <c r="H29" s="15" t="n">
        <v>2</v>
      </c>
      <c r="I29" s="15" t="n">
        <v>1.61</v>
      </c>
      <c r="J29" s="15" t="n">
        <v>1.54</v>
      </c>
      <c r="K29" s="15" t="n">
        <v>2.01</v>
      </c>
      <c r="L29" s="15" t="n">
        <v>2.007</v>
      </c>
      <c r="M29" s="15" t="n">
        <v>1.78</v>
      </c>
      <c r="N29" s="15" t="n">
        <f aca="false">F29</f>
        <v>2.30413793103448</v>
      </c>
      <c r="O29" s="15"/>
      <c r="P29" s="15"/>
      <c r="Q29" s="15"/>
      <c r="R29" s="15"/>
      <c r="S29" s="15"/>
      <c r="T29" s="15"/>
      <c r="U29" s="15"/>
      <c r="V29" s="15"/>
      <c r="W29" s="15"/>
      <c r="X29" s="18" t="n">
        <f aca="false">X28+1</f>
        <v>18</v>
      </c>
      <c r="Y29" s="19" t="n">
        <v>0</v>
      </c>
      <c r="Z29" s="19"/>
      <c r="AA29" s="19"/>
      <c r="AB29" s="19"/>
      <c r="AC29" s="19"/>
      <c r="AD29" s="15"/>
      <c r="AE29" s="15"/>
      <c r="AF29" s="15"/>
      <c r="AG29" s="15"/>
      <c r="AH29" s="15"/>
      <c r="AI29" s="15"/>
      <c r="AJ29" s="15"/>
      <c r="AK29" s="15"/>
      <c r="AL29" s="15"/>
      <c r="AM29" s="15"/>
      <c r="AN29" s="15"/>
      <c r="AO29" s="15"/>
      <c r="AP29" s="15"/>
      <c r="AQ29" s="15"/>
      <c r="AR29" s="15"/>
      <c r="AS29" s="15"/>
      <c r="AT29" s="15"/>
      <c r="AU29" s="15"/>
    </row>
    <row r="30" customFormat="false" ht="13.5" hidden="false" customHeight="false" outlineLevel="0" collapsed="false">
      <c r="A30" s="17" t="n">
        <f aca="false">EOMONTH(A29,0)+1</f>
        <v>36069</v>
      </c>
      <c r="B30" s="8" t="n">
        <f aca="false">B29+1</f>
        <v>23</v>
      </c>
      <c r="C30" s="15" t="n">
        <v>2.031</v>
      </c>
      <c r="D30" s="15" t="n">
        <v>1.64</v>
      </c>
      <c r="E30" s="15" t="n">
        <v>2.03</v>
      </c>
      <c r="F30" s="15" t="n">
        <v>2.38467741935484</v>
      </c>
      <c r="G30" s="15" t="n">
        <v>2.09</v>
      </c>
      <c r="H30" s="15" t="n">
        <v>2.02</v>
      </c>
      <c r="I30" s="15" t="n">
        <v>1.82</v>
      </c>
      <c r="J30" s="15" t="n">
        <v>1.63</v>
      </c>
      <c r="K30" s="15" t="n">
        <v>2.04</v>
      </c>
      <c r="L30" s="15" t="n">
        <v>2.35354838709677</v>
      </c>
      <c r="M30" s="15" t="n">
        <v>1.8</v>
      </c>
      <c r="N30" s="15" t="n">
        <f aca="false">F30</f>
        <v>2.38467741935484</v>
      </c>
      <c r="O30" s="15"/>
      <c r="P30" s="15"/>
      <c r="Q30" s="15"/>
      <c r="R30" s="15"/>
      <c r="S30" s="15"/>
      <c r="T30" s="15"/>
      <c r="U30" s="15"/>
      <c r="V30" s="15"/>
      <c r="W30" s="15"/>
      <c r="X30" s="18" t="n">
        <f aca="false">X29+1</f>
        <v>19</v>
      </c>
      <c r="Y30" s="19" t="n">
        <v>0</v>
      </c>
      <c r="Z30" s="19"/>
      <c r="AA30" s="19"/>
      <c r="AB30" s="19"/>
      <c r="AC30" s="19"/>
      <c r="AD30" s="15"/>
      <c r="AE30" s="15"/>
      <c r="AF30" s="15"/>
      <c r="AG30" s="15"/>
      <c r="AH30" s="15"/>
      <c r="AI30" s="15"/>
      <c r="AJ30" s="15"/>
      <c r="AK30" s="15"/>
      <c r="AL30" s="15"/>
      <c r="AM30" s="15"/>
      <c r="AN30" s="15"/>
      <c r="AO30" s="15"/>
      <c r="AP30" s="15"/>
      <c r="AQ30" s="15"/>
      <c r="AR30" s="15"/>
      <c r="AS30" s="15"/>
      <c r="AT30" s="15"/>
      <c r="AU30" s="15"/>
    </row>
    <row r="31" customFormat="false" ht="13.5" hidden="false" customHeight="false" outlineLevel="0" collapsed="false">
      <c r="A31" s="17" t="n">
        <f aca="false">EOMONTH(A30,0)+1</f>
        <v>36100</v>
      </c>
      <c r="B31" s="8" t="n">
        <f aca="false">B30+1</f>
        <v>24</v>
      </c>
      <c r="C31" s="15" t="n">
        <v>1.972</v>
      </c>
      <c r="D31" s="15" t="n">
        <v>2.01</v>
      </c>
      <c r="E31" s="15" t="n">
        <v>2.33</v>
      </c>
      <c r="F31" s="15" t="n">
        <v>2.59839285714286</v>
      </c>
      <c r="G31" s="15" t="n">
        <v>1.99</v>
      </c>
      <c r="H31" s="15" t="n">
        <v>2.33</v>
      </c>
      <c r="I31" s="15" t="n">
        <v>1.93</v>
      </c>
      <c r="J31" s="15" t="n">
        <v>1.87</v>
      </c>
      <c r="K31" s="15" t="n">
        <v>2.33</v>
      </c>
      <c r="L31" s="15" t="n">
        <v>2.52483333333333</v>
      </c>
      <c r="M31" s="15" t="n">
        <v>2.24</v>
      </c>
      <c r="N31" s="15" t="n">
        <f aca="false">F31</f>
        <v>2.59839285714286</v>
      </c>
      <c r="O31" s="15"/>
      <c r="P31" s="15"/>
      <c r="Q31" s="15"/>
      <c r="R31" s="15"/>
      <c r="S31" s="15"/>
      <c r="T31" s="15"/>
      <c r="U31" s="15"/>
      <c r="V31" s="15"/>
      <c r="W31" s="15"/>
      <c r="X31" s="18" t="n">
        <f aca="false">X30+1</f>
        <v>20</v>
      </c>
      <c r="Y31" s="19" t="n">
        <v>0</v>
      </c>
      <c r="Z31" s="19"/>
      <c r="AA31" s="19"/>
      <c r="AB31" s="19"/>
      <c r="AC31" s="19"/>
      <c r="AD31" s="15"/>
      <c r="AE31" s="15"/>
      <c r="AF31" s="15"/>
      <c r="AG31" s="15"/>
      <c r="AH31" s="15"/>
      <c r="AI31" s="15"/>
      <c r="AJ31" s="15"/>
      <c r="AK31" s="15"/>
      <c r="AL31" s="15"/>
      <c r="AM31" s="15"/>
      <c r="AN31" s="15"/>
      <c r="AO31" s="15"/>
      <c r="AP31" s="15"/>
      <c r="AQ31" s="15"/>
      <c r="AR31" s="15"/>
      <c r="AS31" s="15"/>
      <c r="AT31" s="15"/>
      <c r="AU31" s="15"/>
    </row>
    <row r="32" customFormat="false" ht="13.5" hidden="false" customHeight="false" outlineLevel="0" collapsed="false">
      <c r="A32" s="17" t="n">
        <f aca="false">EOMONTH(A31,0)+1</f>
        <v>36130</v>
      </c>
      <c r="B32" s="8" t="n">
        <f aca="false">B31+1</f>
        <v>25</v>
      </c>
      <c r="C32" s="15" t="n">
        <v>2.149</v>
      </c>
      <c r="D32" s="15" t="n">
        <v>2</v>
      </c>
      <c r="E32" s="15" t="n">
        <v>2.29</v>
      </c>
      <c r="F32" s="15" t="n">
        <v>2.55189655172414</v>
      </c>
      <c r="G32" s="15" t="n">
        <v>1.99</v>
      </c>
      <c r="H32" s="15" t="n">
        <v>2.28</v>
      </c>
      <c r="I32" s="15" t="n">
        <v>2</v>
      </c>
      <c r="J32" s="15" t="n">
        <v>1.98</v>
      </c>
      <c r="K32" s="15" t="n">
        <v>2.28</v>
      </c>
      <c r="L32" s="15" t="n">
        <v>2.22225806451613</v>
      </c>
      <c r="M32" s="15" t="n">
        <v>2.16</v>
      </c>
      <c r="N32" s="15" t="n">
        <f aca="false">F32</f>
        <v>2.55189655172414</v>
      </c>
      <c r="O32" s="15"/>
      <c r="P32" s="15"/>
      <c r="Q32" s="15"/>
      <c r="R32" s="15"/>
      <c r="S32" s="15"/>
      <c r="T32" s="15"/>
      <c r="U32" s="15"/>
      <c r="V32" s="15"/>
      <c r="W32" s="15"/>
      <c r="X32" s="15"/>
      <c r="Y32" s="15"/>
      <c r="Z32" s="15"/>
      <c r="AA32" s="15"/>
      <c r="AB32" s="15"/>
      <c r="AC32" s="15"/>
      <c r="AD32" s="15"/>
      <c r="AE32" s="15"/>
      <c r="AF32" s="15"/>
      <c r="AG32" s="15"/>
      <c r="AH32" s="15"/>
      <c r="AI32" s="15"/>
      <c r="AJ32" s="15"/>
      <c r="AK32" s="15"/>
      <c r="AL32" s="15"/>
      <c r="AM32" s="15"/>
      <c r="AN32" s="15"/>
      <c r="AO32" s="15"/>
      <c r="AP32" s="15"/>
      <c r="AQ32" s="15"/>
      <c r="AR32" s="15"/>
      <c r="AS32" s="15"/>
      <c r="AT32" s="15"/>
      <c r="AU32" s="15"/>
    </row>
    <row r="33" customFormat="false" ht="13.5" hidden="false" customHeight="false" outlineLevel="0" collapsed="false">
      <c r="A33" s="17" t="n">
        <f aca="false">EOMONTH(A32,0)+1</f>
        <v>36161</v>
      </c>
      <c r="B33" s="8" t="n">
        <f aca="false">B32+1</f>
        <v>26</v>
      </c>
      <c r="C33" s="15" t="n">
        <v>1.765</v>
      </c>
      <c r="D33" s="15" t="n">
        <v>1.8</v>
      </c>
      <c r="E33" s="15" t="n">
        <v>2.04</v>
      </c>
      <c r="F33" s="15" t="n">
        <v>2.075</v>
      </c>
      <c r="G33" s="15" t="n">
        <v>1.74</v>
      </c>
      <c r="H33" s="15" t="n">
        <v>2.02</v>
      </c>
      <c r="I33" s="15" t="n">
        <v>1.72</v>
      </c>
      <c r="J33" s="15" t="n">
        <v>1.72</v>
      </c>
      <c r="K33" s="15" t="n">
        <v>2.02</v>
      </c>
      <c r="L33" s="15" t="n">
        <v>2.31290322580645</v>
      </c>
      <c r="M33" s="15" t="n">
        <v>2.11</v>
      </c>
      <c r="N33" s="15" t="n">
        <f aca="false">F33</f>
        <v>2.075</v>
      </c>
      <c r="O33" s="15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/>
      <c r="AA33" s="15"/>
      <c r="AB33" s="15"/>
      <c r="AC33" s="15"/>
      <c r="AD33" s="15"/>
      <c r="AE33" s="15"/>
      <c r="AF33" s="15"/>
      <c r="AG33" s="15"/>
      <c r="AH33" s="15"/>
      <c r="AI33" s="15"/>
      <c r="AJ33" s="15"/>
      <c r="AK33" s="15"/>
      <c r="AL33" s="15"/>
      <c r="AM33" s="15"/>
      <c r="AN33" s="15"/>
      <c r="AO33" s="15"/>
      <c r="AP33" s="15"/>
      <c r="AQ33" s="15"/>
      <c r="AR33" s="15"/>
      <c r="AS33" s="15"/>
      <c r="AT33" s="15"/>
      <c r="AU33" s="15"/>
    </row>
    <row r="34" customFormat="false" ht="13.5" hidden="false" customHeight="false" outlineLevel="0" collapsed="false">
      <c r="A34" s="17" t="n">
        <f aca="false">EOMONTH(A33,0)+1</f>
        <v>36192</v>
      </c>
      <c r="B34" s="8" t="n">
        <f aca="false">B33+1</f>
        <v>27</v>
      </c>
      <c r="C34" s="15" t="n">
        <v>1.81</v>
      </c>
      <c r="D34" s="15" t="n">
        <v>1.64</v>
      </c>
      <c r="E34" s="15" t="n">
        <v>1.83</v>
      </c>
      <c r="F34" s="15" t="n">
        <v>1.94714285714286</v>
      </c>
      <c r="G34" s="15" t="n">
        <v>1.67</v>
      </c>
      <c r="H34" s="15" t="n">
        <v>1.82</v>
      </c>
      <c r="I34" s="15" t="n">
        <v>1.67</v>
      </c>
      <c r="J34" s="15" t="n">
        <v>1.63</v>
      </c>
      <c r="K34" s="15" t="n">
        <v>1.82</v>
      </c>
      <c r="L34" s="15" t="n">
        <v>2.24375</v>
      </c>
      <c r="M34" s="15" t="n">
        <v>1.75</v>
      </c>
      <c r="N34" s="15" t="n">
        <f aca="false">F34</f>
        <v>1.94714285714286</v>
      </c>
      <c r="O34" s="15"/>
      <c r="P34" s="15"/>
      <c r="Q34" s="15"/>
      <c r="R34" s="15"/>
      <c r="S34" s="15"/>
      <c r="T34" s="15"/>
      <c r="U34" s="15"/>
      <c r="V34" s="15"/>
      <c r="W34" s="15"/>
      <c r="X34" s="15"/>
      <c r="Y34" s="15"/>
      <c r="Z34" s="15"/>
      <c r="AA34" s="15"/>
      <c r="AB34" s="15"/>
      <c r="AC34" s="15"/>
      <c r="AD34" s="15"/>
      <c r="AE34" s="15"/>
      <c r="AF34" s="15"/>
      <c r="AG34" s="15"/>
      <c r="AH34" s="15"/>
      <c r="AI34" s="15"/>
      <c r="AJ34" s="15"/>
      <c r="AK34" s="15"/>
      <c r="AL34" s="15"/>
      <c r="AM34" s="15"/>
      <c r="AN34" s="15"/>
      <c r="AO34" s="15"/>
      <c r="AP34" s="15"/>
      <c r="AQ34" s="15"/>
      <c r="AR34" s="15"/>
      <c r="AS34" s="15"/>
      <c r="AT34" s="15"/>
      <c r="AU34" s="15"/>
    </row>
    <row r="35" customFormat="false" ht="13.5" hidden="false" customHeight="false" outlineLevel="0" collapsed="false">
      <c r="A35" s="17" t="n">
        <f aca="false">EOMONTH(A34,0)+1</f>
        <v>36220</v>
      </c>
      <c r="B35" s="8" t="n">
        <f aca="false">B34+1</f>
        <v>28</v>
      </c>
      <c r="C35" s="15" t="n">
        <v>1.666</v>
      </c>
      <c r="D35" s="15" t="n">
        <v>1.51</v>
      </c>
      <c r="E35" s="15" t="n">
        <v>1.71</v>
      </c>
      <c r="F35" s="15" t="n">
        <v>1.92</v>
      </c>
      <c r="G35" s="15" t="n">
        <v>1.57</v>
      </c>
      <c r="H35" s="15" t="n">
        <v>1.73</v>
      </c>
      <c r="I35" s="15" t="n">
        <v>1.51</v>
      </c>
      <c r="J35" s="15" t="n">
        <v>1.42</v>
      </c>
      <c r="K35" s="15" t="n">
        <v>1.73</v>
      </c>
      <c r="L35" s="15" t="n">
        <v>2.20258064516129</v>
      </c>
      <c r="M35" s="15" t="n">
        <v>1.62</v>
      </c>
      <c r="N35" s="15" t="n">
        <f aca="false">F35</f>
        <v>1.92</v>
      </c>
      <c r="O35" s="15"/>
      <c r="P35" s="15"/>
      <c r="Q35" s="15"/>
      <c r="R35" s="15"/>
      <c r="S35" s="15"/>
      <c r="T35" s="15"/>
      <c r="U35" s="15"/>
      <c r="V35" s="15"/>
      <c r="W35" s="15"/>
      <c r="X35" s="15"/>
      <c r="Y35" s="15"/>
      <c r="Z35" s="15"/>
      <c r="AA35" s="15"/>
      <c r="AB35" s="15"/>
      <c r="AC35" s="15"/>
      <c r="AD35" s="15"/>
      <c r="AE35" s="15"/>
      <c r="AF35" s="15"/>
      <c r="AG35" s="15"/>
      <c r="AH35" s="15"/>
      <c r="AI35" s="15"/>
      <c r="AJ35" s="15"/>
      <c r="AK35" s="15"/>
      <c r="AL35" s="15"/>
      <c r="AM35" s="15"/>
      <c r="AN35" s="15"/>
      <c r="AO35" s="15"/>
      <c r="AP35" s="15"/>
      <c r="AQ35" s="15"/>
      <c r="AR35" s="15"/>
      <c r="AS35" s="15"/>
      <c r="AT35" s="15"/>
      <c r="AU35" s="15"/>
    </row>
    <row r="36" customFormat="false" ht="13.5" hidden="false" customHeight="false" outlineLevel="0" collapsed="false">
      <c r="A36" s="17" t="n">
        <f aca="false">EOMONTH(A35,0)+1</f>
        <v>36251</v>
      </c>
      <c r="B36" s="8" t="n">
        <f aca="false">B35+1</f>
        <v>29</v>
      </c>
      <c r="C36" s="15" t="n">
        <v>1.852</v>
      </c>
      <c r="D36" s="15" t="n">
        <v>1.54</v>
      </c>
      <c r="E36" s="15" t="n">
        <v>1.78</v>
      </c>
      <c r="F36" s="15" t="n">
        <v>2.2775</v>
      </c>
      <c r="G36" s="15" t="n">
        <v>1.66</v>
      </c>
      <c r="H36" s="15" t="n">
        <v>1.79</v>
      </c>
      <c r="I36" s="15" t="n">
        <v>1.68</v>
      </c>
      <c r="J36" s="15" t="n">
        <v>1.58</v>
      </c>
      <c r="K36" s="15" t="n">
        <v>1.79</v>
      </c>
      <c r="L36" s="15" t="n">
        <v>2.526</v>
      </c>
      <c r="M36" s="15" t="n">
        <v>1.65</v>
      </c>
      <c r="N36" s="15" t="n">
        <f aca="false">F36</f>
        <v>2.2775</v>
      </c>
      <c r="O36" s="15"/>
      <c r="P36" s="15"/>
      <c r="Q36" s="15"/>
      <c r="R36" s="15"/>
      <c r="S36" s="15"/>
      <c r="T36" s="15"/>
      <c r="U36" s="15"/>
      <c r="V36" s="15"/>
      <c r="W36" s="15"/>
      <c r="X36" s="15"/>
      <c r="Y36" s="15"/>
      <c r="Z36" s="15"/>
      <c r="AA36" s="15"/>
      <c r="AB36" s="15"/>
      <c r="AC36" s="15"/>
      <c r="AD36" s="15"/>
      <c r="AE36" s="15"/>
      <c r="AF36" s="15"/>
      <c r="AG36" s="15"/>
      <c r="AH36" s="15"/>
      <c r="AI36" s="15"/>
      <c r="AJ36" s="15"/>
      <c r="AK36" s="15"/>
      <c r="AL36" s="15"/>
      <c r="AM36" s="15"/>
      <c r="AN36" s="15"/>
      <c r="AO36" s="15"/>
      <c r="AP36" s="15"/>
      <c r="AQ36" s="15"/>
      <c r="AR36" s="15"/>
      <c r="AS36" s="15"/>
      <c r="AT36" s="15"/>
      <c r="AU36" s="15"/>
    </row>
    <row r="37" customFormat="false" ht="13.5" hidden="false" customHeight="false" outlineLevel="0" collapsed="false">
      <c r="A37" s="17" t="n">
        <f aca="false">EOMONTH(A36,0)+1</f>
        <v>36281</v>
      </c>
      <c r="B37" s="8" t="n">
        <f aca="false">B36+1</f>
        <v>30</v>
      </c>
      <c r="C37" s="15" t="n">
        <v>2.348</v>
      </c>
      <c r="D37" s="15" t="n">
        <v>1.99</v>
      </c>
      <c r="E37" s="15" t="n">
        <v>2.22</v>
      </c>
      <c r="F37" s="15" t="n">
        <v>2.41096774193548</v>
      </c>
      <c r="G37" s="15" t="n">
        <v>2.16</v>
      </c>
      <c r="H37" s="15" t="n">
        <v>2.23</v>
      </c>
      <c r="I37" s="15" t="n">
        <v>2.17</v>
      </c>
      <c r="J37" s="15" t="n">
        <v>2.02</v>
      </c>
      <c r="K37" s="15" t="n">
        <v>2.2</v>
      </c>
      <c r="L37" s="15" t="n">
        <v>2.69935483870968</v>
      </c>
      <c r="M37" s="15" t="n">
        <v>2.12</v>
      </c>
      <c r="N37" s="15" t="n">
        <f aca="false">F37</f>
        <v>2.41096774193548</v>
      </c>
      <c r="O37" s="15"/>
      <c r="P37" s="15"/>
      <c r="Q37" s="15"/>
      <c r="R37" s="15"/>
      <c r="S37" s="15"/>
      <c r="T37" s="15"/>
      <c r="U37" s="15"/>
      <c r="V37" s="15"/>
      <c r="W37" s="15"/>
      <c r="X37" s="15"/>
      <c r="Y37" s="15"/>
      <c r="Z37" s="15"/>
      <c r="AA37" s="15"/>
      <c r="AB37" s="15"/>
      <c r="AC37" s="15"/>
      <c r="AD37" s="15"/>
      <c r="AE37" s="15"/>
      <c r="AF37" s="15"/>
      <c r="AG37" s="15"/>
      <c r="AH37" s="15"/>
      <c r="AI37" s="15"/>
      <c r="AJ37" s="15"/>
      <c r="AK37" s="15"/>
      <c r="AL37" s="15"/>
      <c r="AM37" s="15"/>
      <c r="AN37" s="15"/>
      <c r="AO37" s="15"/>
      <c r="AP37" s="15"/>
      <c r="AQ37" s="15"/>
      <c r="AR37" s="15"/>
      <c r="AS37" s="15"/>
      <c r="AT37" s="15"/>
      <c r="AU37" s="15"/>
    </row>
    <row r="38" customFormat="false" ht="13.5" hidden="false" customHeight="false" outlineLevel="0" collapsed="false">
      <c r="A38" s="17" t="n">
        <f aca="false">EOMONTH(A37,0)+1</f>
        <v>36312</v>
      </c>
      <c r="B38" s="8" t="n">
        <f aca="false">B37+1</f>
        <v>31</v>
      </c>
      <c r="C38" s="15" t="n">
        <v>2.226</v>
      </c>
      <c r="D38" s="15" t="n">
        <v>1.94</v>
      </c>
      <c r="E38" s="15" t="n">
        <v>2.22</v>
      </c>
      <c r="F38" s="15" t="n">
        <v>2.45866666666667</v>
      </c>
      <c r="G38" s="15" t="n">
        <v>2.08</v>
      </c>
      <c r="H38" s="15" t="n">
        <v>2.22</v>
      </c>
      <c r="I38" s="15" t="n">
        <v>2.08</v>
      </c>
      <c r="J38" s="15" t="n">
        <v>1.97</v>
      </c>
      <c r="K38" s="15" t="n">
        <v>2.22</v>
      </c>
      <c r="L38" s="15" t="n">
        <v>2.792</v>
      </c>
      <c r="M38" s="15" t="n">
        <v>2.1</v>
      </c>
      <c r="N38" s="15" t="n">
        <f aca="false">F38</f>
        <v>2.45866666666667</v>
      </c>
      <c r="O38" s="15"/>
      <c r="P38" s="15"/>
      <c r="Q38" s="15"/>
      <c r="R38" s="15"/>
      <c r="S38" s="15"/>
      <c r="T38" s="15"/>
      <c r="U38" s="15"/>
      <c r="V38" s="15"/>
      <c r="W38" s="15"/>
      <c r="X38" s="15"/>
      <c r="Y38" s="15"/>
      <c r="Z38" s="15"/>
      <c r="AA38" s="15"/>
      <c r="AB38" s="15"/>
      <c r="AC38" s="15"/>
      <c r="AD38" s="15"/>
      <c r="AE38" s="15"/>
      <c r="AF38" s="15"/>
      <c r="AG38" s="15"/>
      <c r="AH38" s="15"/>
      <c r="AI38" s="15"/>
      <c r="AJ38" s="15"/>
      <c r="AK38" s="15"/>
      <c r="AL38" s="15"/>
      <c r="AM38" s="15"/>
      <c r="AN38" s="15"/>
      <c r="AO38" s="15"/>
      <c r="AP38" s="15"/>
      <c r="AQ38" s="15"/>
      <c r="AR38" s="15"/>
      <c r="AS38" s="15"/>
      <c r="AT38" s="15"/>
      <c r="AU38" s="15"/>
    </row>
    <row r="39" customFormat="false" ht="13.5" hidden="false" customHeight="false" outlineLevel="0" collapsed="false">
      <c r="A39" s="17" t="n">
        <f aca="false">EOMONTH(A38,0)+1</f>
        <v>36342</v>
      </c>
      <c r="B39" s="8" t="n">
        <f aca="false">B38+1</f>
        <v>32</v>
      </c>
      <c r="C39" s="15" t="n">
        <v>2.262</v>
      </c>
      <c r="D39" s="15" t="n">
        <v>2</v>
      </c>
      <c r="E39" s="15" t="n">
        <v>2.38</v>
      </c>
      <c r="F39" s="15" t="n">
        <v>2.47709677419355</v>
      </c>
      <c r="G39" s="15" t="n">
        <v>2.17</v>
      </c>
      <c r="H39" s="15" t="n">
        <v>2.38</v>
      </c>
      <c r="I39" s="15" t="n">
        <v>2.21</v>
      </c>
      <c r="J39" s="15" t="n">
        <v>2.05</v>
      </c>
      <c r="K39" s="15" t="n">
        <v>2.38</v>
      </c>
      <c r="L39" s="15" t="n">
        <v>2.78129032258065</v>
      </c>
      <c r="M39" s="15" t="n">
        <v>2.21</v>
      </c>
      <c r="N39" s="15" t="n">
        <f aca="false">F39</f>
        <v>2.47709677419355</v>
      </c>
      <c r="O39" s="15"/>
      <c r="P39" s="15"/>
      <c r="Q39" s="15"/>
      <c r="R39" s="15"/>
      <c r="S39" s="15"/>
      <c r="T39" s="15"/>
      <c r="U39" s="15"/>
      <c r="V39" s="15"/>
      <c r="W39" s="15"/>
      <c r="X39" s="15"/>
      <c r="Y39" s="15"/>
      <c r="Z39" s="15"/>
      <c r="AA39" s="15"/>
      <c r="AB39" s="15"/>
      <c r="AC39" s="15"/>
      <c r="AD39" s="15"/>
      <c r="AE39" s="15"/>
      <c r="AF39" s="15"/>
      <c r="AG39" s="15"/>
      <c r="AH39" s="15"/>
      <c r="AI39" s="15"/>
      <c r="AJ39" s="15"/>
      <c r="AK39" s="15"/>
      <c r="AL39" s="15"/>
      <c r="AM39" s="15"/>
      <c r="AN39" s="15"/>
      <c r="AO39" s="15"/>
      <c r="AP39" s="15"/>
      <c r="AQ39" s="15"/>
      <c r="AR39" s="15"/>
      <c r="AS39" s="15"/>
      <c r="AT39" s="15"/>
      <c r="AU39" s="15"/>
    </row>
    <row r="40" customFormat="false" ht="13.5" hidden="false" customHeight="false" outlineLevel="0" collapsed="false">
      <c r="A40" s="17" t="n">
        <f aca="false">EOMONTH(A39,0)+1</f>
        <v>36373</v>
      </c>
      <c r="B40" s="8" t="n">
        <f aca="false">B39+1</f>
        <v>33</v>
      </c>
      <c r="C40" s="15" t="n">
        <v>2.601</v>
      </c>
      <c r="D40" s="15" t="n">
        <v>2.18</v>
      </c>
      <c r="E40" s="15" t="n">
        <v>2.58</v>
      </c>
      <c r="F40" s="15" t="n">
        <v>2.74387096774194</v>
      </c>
      <c r="G40" s="15" t="n">
        <v>2.45</v>
      </c>
      <c r="H40" s="15" t="n">
        <v>2.59</v>
      </c>
      <c r="I40" s="15" t="n">
        <v>2.51</v>
      </c>
      <c r="J40" s="15" t="n">
        <v>2.27</v>
      </c>
      <c r="K40" s="15" t="n">
        <v>2.59</v>
      </c>
      <c r="L40" s="15" t="n">
        <v>3.25032258064516</v>
      </c>
      <c r="M40" s="15" t="n">
        <v>2.28</v>
      </c>
      <c r="N40" s="15" t="n">
        <f aca="false">F40</f>
        <v>2.74387096774194</v>
      </c>
      <c r="O40" s="15"/>
      <c r="P40" s="15"/>
      <c r="Q40" s="15"/>
      <c r="R40" s="15"/>
      <c r="S40" s="15"/>
      <c r="T40" s="15"/>
      <c r="U40" s="15"/>
      <c r="V40" s="15"/>
      <c r="W40" s="15"/>
      <c r="X40" s="15"/>
      <c r="Y40" s="15"/>
      <c r="Z40" s="15"/>
      <c r="AA40" s="15"/>
      <c r="AB40" s="15"/>
      <c r="AC40" s="15"/>
      <c r="AD40" s="15"/>
      <c r="AE40" s="15"/>
      <c r="AF40" s="15"/>
      <c r="AG40" s="15"/>
      <c r="AH40" s="15"/>
      <c r="AI40" s="15"/>
      <c r="AJ40" s="15"/>
      <c r="AK40" s="15"/>
      <c r="AL40" s="15"/>
      <c r="AM40" s="15"/>
      <c r="AN40" s="15"/>
      <c r="AO40" s="15"/>
      <c r="AP40" s="15"/>
      <c r="AQ40" s="15"/>
      <c r="AR40" s="15"/>
      <c r="AS40" s="15"/>
      <c r="AT40" s="15"/>
      <c r="AU40" s="15"/>
    </row>
    <row r="41" customFormat="false" ht="13.5" hidden="false" customHeight="false" outlineLevel="0" collapsed="false">
      <c r="A41" s="17" t="n">
        <f aca="false">EOMONTH(A40,0)+1</f>
        <v>36404</v>
      </c>
      <c r="B41" s="8" t="n">
        <f aca="false">B40+1</f>
        <v>34</v>
      </c>
      <c r="C41" s="15" t="n">
        <v>2.912</v>
      </c>
      <c r="D41" s="15" t="n">
        <v>2.56</v>
      </c>
      <c r="E41" s="15" t="n">
        <v>2.93</v>
      </c>
      <c r="F41" s="15" t="n">
        <v>2.7885</v>
      </c>
      <c r="G41" s="15" t="n">
        <v>2.77</v>
      </c>
      <c r="H41" s="15" t="n">
        <v>2.93</v>
      </c>
      <c r="I41" s="15" t="n">
        <v>2.78</v>
      </c>
      <c r="J41" s="15" t="n">
        <v>2.64</v>
      </c>
      <c r="K41" s="15" t="n">
        <v>2.93</v>
      </c>
      <c r="L41" s="15" t="n">
        <v>3.115</v>
      </c>
      <c r="M41" s="15" t="n">
        <v>2.64</v>
      </c>
      <c r="N41" s="15" t="n">
        <f aca="false">F41</f>
        <v>2.7885</v>
      </c>
      <c r="O41" s="15"/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15"/>
      <c r="AA41" s="15"/>
      <c r="AB41" s="15"/>
      <c r="AC41" s="15"/>
      <c r="AD41" s="15"/>
      <c r="AE41" s="15"/>
      <c r="AF41" s="15"/>
      <c r="AG41" s="15"/>
      <c r="AH41" s="15"/>
      <c r="AI41" s="15"/>
      <c r="AJ41" s="15"/>
      <c r="AK41" s="15"/>
      <c r="AL41" s="15"/>
      <c r="AM41" s="15"/>
      <c r="AN41" s="15"/>
      <c r="AO41" s="15"/>
      <c r="AP41" s="15"/>
      <c r="AQ41" s="15"/>
      <c r="AR41" s="15"/>
      <c r="AS41" s="15"/>
      <c r="AT41" s="15"/>
      <c r="AU41" s="15"/>
    </row>
    <row r="42" customFormat="false" ht="13.5" hidden="false" customHeight="false" outlineLevel="0" collapsed="false">
      <c r="A42" s="17" t="n">
        <f aca="false">EOMONTH(A41,0)+1</f>
        <v>36434</v>
      </c>
      <c r="B42" s="8" t="n">
        <f aca="false">B41+1</f>
        <v>35</v>
      </c>
      <c r="C42" s="15" t="n">
        <v>2.559</v>
      </c>
      <c r="D42" s="15" t="n">
        <v>2.39</v>
      </c>
      <c r="E42" s="15" t="n">
        <v>2.71</v>
      </c>
      <c r="F42" s="15" t="n">
        <v>3.15629032258065</v>
      </c>
      <c r="G42" s="15" t="n">
        <v>2.47</v>
      </c>
      <c r="H42" s="15" t="n">
        <v>2.7</v>
      </c>
      <c r="I42" s="15" t="n">
        <v>2.51</v>
      </c>
      <c r="J42" s="15" t="n">
        <v>2.38</v>
      </c>
      <c r="K42" s="15" t="n">
        <v>2.69</v>
      </c>
      <c r="L42" s="15" t="n">
        <v>3.57806451612903</v>
      </c>
      <c r="M42" s="15" t="n">
        <v>2.55</v>
      </c>
      <c r="N42" s="15" t="n">
        <f aca="false">F42</f>
        <v>3.15629032258065</v>
      </c>
      <c r="O42" s="15"/>
      <c r="P42" s="15"/>
      <c r="Q42" s="15"/>
      <c r="R42" s="15"/>
      <c r="S42" s="15"/>
      <c r="T42" s="15"/>
      <c r="U42" s="15"/>
      <c r="V42" s="15"/>
      <c r="W42" s="15"/>
      <c r="X42" s="15"/>
      <c r="Y42" s="15"/>
      <c r="Z42" s="15"/>
      <c r="AA42" s="15"/>
      <c r="AB42" s="15"/>
      <c r="AC42" s="15"/>
      <c r="AD42" s="15"/>
      <c r="AE42" s="15"/>
      <c r="AF42" s="15"/>
      <c r="AG42" s="15"/>
      <c r="AH42" s="15"/>
      <c r="AI42" s="15"/>
      <c r="AJ42" s="15"/>
      <c r="AK42" s="15"/>
      <c r="AL42" s="15"/>
      <c r="AM42" s="15"/>
      <c r="AN42" s="15"/>
      <c r="AO42" s="15"/>
      <c r="AP42" s="15"/>
      <c r="AQ42" s="15"/>
      <c r="AR42" s="15"/>
      <c r="AS42" s="15"/>
      <c r="AT42" s="15"/>
      <c r="AU42" s="15"/>
    </row>
    <row r="43" customFormat="false" ht="13.5" hidden="false" customHeight="false" outlineLevel="0" collapsed="false">
      <c r="A43" s="17" t="n">
        <f aca="false">EOMONTH(A42,0)+1</f>
        <v>36465</v>
      </c>
      <c r="B43" s="8" t="n">
        <f aca="false">B42+1</f>
        <v>36</v>
      </c>
      <c r="C43" s="15" t="n">
        <v>3.09200000762939</v>
      </c>
      <c r="D43" s="15" t="n">
        <v>2.86</v>
      </c>
      <c r="E43" s="15" t="n">
        <v>3.07</v>
      </c>
      <c r="F43" s="15" t="n">
        <v>2.66666666666667</v>
      </c>
      <c r="G43" s="15" t="n">
        <v>2.88</v>
      </c>
      <c r="H43" s="15" t="n">
        <v>3.06</v>
      </c>
      <c r="I43" s="15" t="n">
        <v>2.87</v>
      </c>
      <c r="J43" s="15" t="n">
        <v>2.84</v>
      </c>
      <c r="K43" s="15" t="n">
        <v>3.06</v>
      </c>
      <c r="L43" s="15" t="n">
        <v>2.8945</v>
      </c>
      <c r="M43" s="15" t="n">
        <v>3.01</v>
      </c>
      <c r="N43" s="15" t="n">
        <f aca="false">F43</f>
        <v>2.66666666666667</v>
      </c>
      <c r="O43" s="15"/>
      <c r="P43" s="15"/>
      <c r="Q43" s="15"/>
      <c r="R43" s="15"/>
      <c r="S43" s="15"/>
      <c r="T43" s="15"/>
      <c r="U43" s="15"/>
      <c r="V43" s="15"/>
      <c r="W43" s="15"/>
      <c r="X43" s="15"/>
      <c r="Y43" s="15"/>
      <c r="Z43" s="15"/>
      <c r="AA43" s="15"/>
      <c r="AB43" s="15"/>
      <c r="AC43" s="15"/>
      <c r="AD43" s="15"/>
      <c r="AE43" s="15"/>
      <c r="AF43" s="15"/>
      <c r="AG43" s="15"/>
      <c r="AH43" s="15"/>
      <c r="AI43" s="15"/>
      <c r="AJ43" s="15"/>
      <c r="AK43" s="15"/>
      <c r="AL43" s="15"/>
      <c r="AM43" s="15"/>
      <c r="AN43" s="15"/>
      <c r="AO43" s="15"/>
      <c r="AP43" s="15"/>
      <c r="AQ43" s="15"/>
      <c r="AR43" s="15"/>
      <c r="AS43" s="15"/>
      <c r="AT43" s="15"/>
      <c r="AU43" s="15"/>
    </row>
    <row r="44" customFormat="false" ht="13.5" hidden="false" customHeight="false" outlineLevel="0" collapsed="false">
      <c r="A44" s="17" t="n">
        <f aca="false">EOMONTH(A43,0)+1</f>
        <v>36495</v>
      </c>
      <c r="B44" s="8" t="n">
        <f aca="false">B43+1</f>
        <v>37</v>
      </c>
      <c r="C44" s="15" t="n">
        <v>2.12</v>
      </c>
      <c r="D44" s="15" t="n">
        <v>2.1</v>
      </c>
      <c r="E44" s="15" t="n">
        <v>2.37</v>
      </c>
      <c r="F44" s="15" t="n">
        <v>2.50983870967742</v>
      </c>
      <c r="G44" s="15" t="n">
        <v>2.09</v>
      </c>
      <c r="H44" s="15" t="n">
        <v>2.41</v>
      </c>
      <c r="I44" s="15" t="n">
        <v>2.13</v>
      </c>
      <c r="J44" s="15" t="n">
        <v>2.08</v>
      </c>
      <c r="K44" s="15" t="n">
        <v>2.41</v>
      </c>
      <c r="L44" s="15" t="n">
        <v>2.79032258064516</v>
      </c>
      <c r="M44" s="15" t="n">
        <v>2.31</v>
      </c>
      <c r="N44" s="15" t="n">
        <f aca="false">F44</f>
        <v>2.50983870967742</v>
      </c>
      <c r="O44" s="15"/>
      <c r="P44" s="15"/>
      <c r="Q44" s="15"/>
      <c r="R44" s="15"/>
      <c r="S44" s="15"/>
      <c r="T44" s="15"/>
      <c r="U44" s="15"/>
      <c r="V44" s="15"/>
      <c r="W44" s="15"/>
      <c r="X44" s="15"/>
      <c r="Y44" s="15"/>
      <c r="Z44" s="15"/>
      <c r="AA44" s="15"/>
      <c r="AB44" s="15"/>
      <c r="AC44" s="15"/>
      <c r="AD44" s="15"/>
      <c r="AE44" s="15"/>
      <c r="AF44" s="15"/>
      <c r="AG44" s="15"/>
      <c r="AH44" s="15"/>
      <c r="AI44" s="15"/>
      <c r="AJ44" s="15"/>
      <c r="AK44" s="15"/>
      <c r="AL44" s="15"/>
      <c r="AM44" s="15"/>
      <c r="AN44" s="15"/>
      <c r="AO44" s="15"/>
      <c r="AP44" s="15"/>
      <c r="AQ44" s="15"/>
      <c r="AR44" s="15"/>
      <c r="AS44" s="15"/>
      <c r="AT44" s="15"/>
      <c r="AU44" s="15"/>
    </row>
    <row r="45" customFormat="false" ht="13.5" hidden="false" customHeight="false" outlineLevel="0" collapsed="false">
      <c r="A45" s="17" t="n">
        <f aca="false">EOMONTH(A44,0)+1</f>
        <v>36526</v>
      </c>
      <c r="B45" s="8" t="n">
        <f aca="false">B44+1</f>
        <v>38</v>
      </c>
      <c r="C45" s="15" t="n">
        <v>2.344</v>
      </c>
      <c r="D45" s="15" t="n">
        <v>2.19</v>
      </c>
      <c r="E45" s="15" t="n">
        <v>2.38</v>
      </c>
      <c r="F45" s="15" t="n">
        <v>2.47870967741936</v>
      </c>
      <c r="G45" s="15" t="n">
        <v>2.18</v>
      </c>
      <c r="H45" s="15" t="n">
        <v>2.38</v>
      </c>
      <c r="I45" s="15" t="n">
        <v>2.19</v>
      </c>
      <c r="J45" s="15" t="n">
        <v>2.17</v>
      </c>
      <c r="K45" s="15" t="n">
        <v>2.38</v>
      </c>
      <c r="L45" s="15" t="n">
        <v>2.82709677419355</v>
      </c>
      <c r="M45" s="15" t="n">
        <v>2.32</v>
      </c>
      <c r="N45" s="15" t="n">
        <f aca="false">F45</f>
        <v>2.47870967741936</v>
      </c>
      <c r="O45" s="15"/>
      <c r="P45" s="15"/>
      <c r="Q45" s="15"/>
      <c r="R45" s="15"/>
      <c r="S45" s="15"/>
      <c r="T45" s="15"/>
      <c r="U45" s="15"/>
      <c r="V45" s="15"/>
      <c r="W45" s="15"/>
      <c r="X45" s="15"/>
      <c r="Y45" s="15"/>
      <c r="Z45" s="15"/>
      <c r="AA45" s="15"/>
      <c r="AB45" s="15"/>
      <c r="AC45" s="15"/>
      <c r="AD45" s="15"/>
      <c r="AE45" s="15"/>
      <c r="AF45" s="15"/>
      <c r="AG45" s="15"/>
      <c r="AH45" s="15"/>
      <c r="AI45" s="15"/>
      <c r="AJ45" s="15"/>
      <c r="AK45" s="15"/>
      <c r="AL45" s="15"/>
      <c r="AM45" s="15"/>
      <c r="AN45" s="15"/>
      <c r="AO45" s="15"/>
      <c r="AP45" s="15"/>
      <c r="AQ45" s="15"/>
      <c r="AR45" s="15"/>
      <c r="AS45" s="15"/>
      <c r="AT45" s="15"/>
      <c r="AU45" s="15"/>
    </row>
    <row r="46" customFormat="false" ht="13.5" hidden="false" customHeight="false" outlineLevel="0" collapsed="false">
      <c r="A46" s="17" t="n">
        <f aca="false">EOMONTH(A45,0)+1</f>
        <v>36557</v>
      </c>
      <c r="B46" s="8" t="n">
        <f aca="false">B45+1</f>
        <v>39</v>
      </c>
      <c r="C46" s="15" t="n">
        <v>2.61</v>
      </c>
      <c r="D46" s="15" t="n">
        <v>2.38</v>
      </c>
      <c r="E46" s="15" t="n">
        <v>2.55</v>
      </c>
      <c r="F46" s="15" t="n">
        <v>2.69603448275862</v>
      </c>
      <c r="G46" s="15" t="n">
        <v>2.43</v>
      </c>
      <c r="H46" s="15" t="n">
        <v>2.55</v>
      </c>
      <c r="I46" s="15" t="n">
        <v>2.37</v>
      </c>
      <c r="J46" s="15" t="n">
        <v>2.37</v>
      </c>
      <c r="K46" s="15" t="n">
        <v>2.55</v>
      </c>
      <c r="L46" s="15" t="n">
        <v>3.10189655172414</v>
      </c>
      <c r="M46" s="15" t="n">
        <v>2.49</v>
      </c>
      <c r="N46" s="15" t="n">
        <f aca="false">F46</f>
        <v>2.69603448275862</v>
      </c>
      <c r="O46" s="15"/>
      <c r="P46" s="15"/>
      <c r="Q46" s="15"/>
      <c r="R46" s="15"/>
      <c r="S46" s="15"/>
      <c r="T46" s="15"/>
      <c r="U46" s="15"/>
      <c r="V46" s="15"/>
      <c r="W46" s="15"/>
      <c r="X46" s="15"/>
      <c r="Y46" s="15"/>
      <c r="Z46" s="15"/>
      <c r="AA46" s="15"/>
      <c r="AB46" s="15"/>
      <c r="AC46" s="15"/>
      <c r="AD46" s="15"/>
      <c r="AE46" s="15"/>
      <c r="AF46" s="15"/>
      <c r="AG46" s="15"/>
      <c r="AH46" s="15"/>
      <c r="AI46" s="15"/>
      <c r="AJ46" s="15"/>
      <c r="AK46" s="15"/>
      <c r="AL46" s="15"/>
      <c r="AM46" s="15"/>
      <c r="AN46" s="15"/>
      <c r="AO46" s="15"/>
      <c r="AP46" s="15"/>
      <c r="AQ46" s="15"/>
      <c r="AR46" s="15"/>
      <c r="AS46" s="15"/>
      <c r="AT46" s="15"/>
      <c r="AU46" s="15"/>
    </row>
    <row r="47" customFormat="false" ht="13.5" hidden="false" customHeight="false" outlineLevel="0" collapsed="false">
      <c r="A47" s="17" t="n">
        <f aca="false">EOMONTH(A46,0)+1</f>
        <v>36586</v>
      </c>
      <c r="B47" s="8" t="n">
        <f aca="false">B46+1</f>
        <v>40</v>
      </c>
      <c r="C47" s="15" t="n">
        <v>2.603</v>
      </c>
      <c r="D47" s="15" t="n">
        <v>2.35</v>
      </c>
      <c r="E47" s="15" t="n">
        <v>2.59</v>
      </c>
      <c r="F47" s="15" t="n">
        <v>2.965</v>
      </c>
      <c r="G47" s="15" t="n">
        <v>2.41</v>
      </c>
      <c r="H47" s="15" t="n">
        <v>2.58</v>
      </c>
      <c r="I47" s="15" t="n">
        <v>2.39</v>
      </c>
      <c r="J47" s="15" t="n">
        <v>2.35</v>
      </c>
      <c r="K47" s="15" t="n">
        <v>2.58</v>
      </c>
      <c r="L47" s="15" t="n">
        <v>3.52129032258064</v>
      </c>
      <c r="M47" s="15" t="n">
        <v>2.44</v>
      </c>
      <c r="N47" s="15" t="n">
        <f aca="false">F47</f>
        <v>2.965</v>
      </c>
      <c r="O47" s="15"/>
      <c r="P47" s="15"/>
      <c r="Q47" s="15"/>
      <c r="R47" s="15"/>
      <c r="S47" s="15"/>
      <c r="T47" s="15"/>
      <c r="U47" s="15"/>
      <c r="V47" s="15"/>
      <c r="W47" s="15"/>
      <c r="X47" s="15"/>
      <c r="Y47" s="15"/>
      <c r="Z47" s="15"/>
      <c r="AA47" s="15"/>
      <c r="AB47" s="15"/>
      <c r="AC47" s="15"/>
      <c r="AD47" s="15"/>
      <c r="AE47" s="15"/>
      <c r="AF47" s="15"/>
      <c r="AG47" s="15"/>
      <c r="AH47" s="15"/>
      <c r="AI47" s="15"/>
      <c r="AJ47" s="15"/>
      <c r="AK47" s="15"/>
      <c r="AL47" s="15"/>
      <c r="AM47" s="15"/>
      <c r="AN47" s="15"/>
      <c r="AO47" s="15"/>
      <c r="AP47" s="15"/>
      <c r="AQ47" s="15"/>
      <c r="AR47" s="15"/>
      <c r="AS47" s="15"/>
      <c r="AT47" s="15"/>
      <c r="AU47" s="15"/>
    </row>
    <row r="48" customFormat="false" ht="13.5" hidden="false" customHeight="false" outlineLevel="0" collapsed="false">
      <c r="A48" s="17" t="n">
        <f aca="false">EOMONTH(A47,0)+1</f>
        <v>36617</v>
      </c>
      <c r="B48" s="8" t="n">
        <f aca="false">B47+1</f>
        <v>41</v>
      </c>
      <c r="C48" s="15" t="n">
        <v>2.9</v>
      </c>
      <c r="D48" s="15" t="n">
        <v>2.7</v>
      </c>
      <c r="E48" s="15" t="n">
        <v>3.02</v>
      </c>
      <c r="F48" s="15" t="n">
        <v>3.085</v>
      </c>
      <c r="G48" s="15" t="n">
        <v>2.79</v>
      </c>
      <c r="H48" s="15" t="n">
        <v>3.04</v>
      </c>
      <c r="I48" s="15" t="n">
        <v>2.82</v>
      </c>
      <c r="J48" s="15" t="n">
        <v>2.77</v>
      </c>
      <c r="K48" s="15" t="n">
        <v>3.04</v>
      </c>
      <c r="L48" s="15" t="n">
        <v>3.77083333333333</v>
      </c>
      <c r="M48" s="15" t="n">
        <v>2.9</v>
      </c>
      <c r="N48" s="15" t="n">
        <f aca="false">F48</f>
        <v>3.085</v>
      </c>
      <c r="O48" s="15"/>
      <c r="P48" s="15"/>
      <c r="Q48" s="15"/>
      <c r="R48" s="15"/>
      <c r="S48" s="15"/>
      <c r="T48" s="15"/>
      <c r="U48" s="15"/>
      <c r="V48" s="15"/>
      <c r="W48" s="15"/>
      <c r="X48" s="15"/>
      <c r="Y48" s="15"/>
      <c r="Z48" s="15"/>
      <c r="AA48" s="15"/>
      <c r="AB48" s="15"/>
      <c r="AC48" s="15"/>
      <c r="AD48" s="15"/>
      <c r="AE48" s="15"/>
      <c r="AF48" s="15"/>
      <c r="AG48" s="15"/>
      <c r="AH48" s="15"/>
      <c r="AI48" s="15"/>
      <c r="AJ48" s="15"/>
      <c r="AK48" s="15"/>
      <c r="AL48" s="15"/>
      <c r="AM48" s="15"/>
      <c r="AN48" s="15"/>
      <c r="AO48" s="15"/>
      <c r="AP48" s="15"/>
      <c r="AQ48" s="15"/>
      <c r="AR48" s="15"/>
      <c r="AS48" s="15"/>
      <c r="AT48" s="15"/>
      <c r="AU48" s="15"/>
    </row>
    <row r="49" customFormat="false" ht="13.5" hidden="false" customHeight="false" outlineLevel="0" collapsed="false">
      <c r="A49" s="17" t="n">
        <f aca="false">EOMONTH(A48,0)+1</f>
        <v>36647</v>
      </c>
      <c r="B49" s="8" t="n">
        <f aca="false">B48+1</f>
        <v>42</v>
      </c>
      <c r="C49" s="15" t="n">
        <v>3.089</v>
      </c>
      <c r="D49" s="15" t="n">
        <v>2.74</v>
      </c>
      <c r="E49" s="15" t="n">
        <v>3.03</v>
      </c>
      <c r="F49" s="15" t="n">
        <v>3.67774193548387</v>
      </c>
      <c r="G49" s="15" t="n">
        <v>2.89</v>
      </c>
      <c r="H49" s="15" t="n">
        <v>3.04</v>
      </c>
      <c r="I49" s="15" t="n">
        <v>2.87</v>
      </c>
      <c r="J49" s="15" t="n">
        <v>2.76</v>
      </c>
      <c r="K49" s="15" t="n">
        <v>3.04</v>
      </c>
      <c r="L49" s="15" t="n">
        <v>4.34306451612903</v>
      </c>
      <c r="M49" s="15" t="n">
        <v>2.94</v>
      </c>
      <c r="N49" s="15" t="n">
        <f aca="false">F49</f>
        <v>3.67774193548387</v>
      </c>
      <c r="O49" s="15"/>
      <c r="P49" s="15"/>
      <c r="Q49" s="15"/>
      <c r="R49" s="15"/>
      <c r="S49" s="15"/>
      <c r="T49" s="15"/>
      <c r="U49" s="15"/>
      <c r="V49" s="15"/>
      <c r="W49" s="15"/>
      <c r="X49" s="15"/>
      <c r="Y49" s="15"/>
      <c r="Z49" s="15"/>
      <c r="AA49" s="15"/>
      <c r="AB49" s="15"/>
      <c r="AC49" s="15"/>
      <c r="AD49" s="15"/>
      <c r="AE49" s="15"/>
      <c r="AF49" s="15"/>
      <c r="AG49" s="15"/>
      <c r="AH49" s="15"/>
      <c r="AI49" s="15"/>
      <c r="AJ49" s="15"/>
      <c r="AK49" s="15"/>
      <c r="AL49" s="15"/>
      <c r="AM49" s="15"/>
      <c r="AN49" s="15"/>
      <c r="AO49" s="15"/>
      <c r="AP49" s="15"/>
      <c r="AQ49" s="15"/>
      <c r="AR49" s="15"/>
      <c r="AS49" s="15"/>
      <c r="AT49" s="15"/>
      <c r="AU49" s="15"/>
    </row>
    <row r="50" customFormat="false" ht="13.5" hidden="false" customHeight="false" outlineLevel="0" collapsed="false">
      <c r="A50" s="17" t="n">
        <f aca="false">EOMONTH(A49,0)+1</f>
        <v>36678</v>
      </c>
      <c r="B50" s="8" t="n">
        <f aca="false">B49+1</f>
        <v>43</v>
      </c>
      <c r="C50" s="15" t="n">
        <v>4.406</v>
      </c>
      <c r="D50" s="15" t="n">
        <v>3.61</v>
      </c>
      <c r="E50" s="15" t="n">
        <v>4.33</v>
      </c>
      <c r="F50" s="15" t="n">
        <v>4.666</v>
      </c>
      <c r="G50" s="15" t="n">
        <v>4.12</v>
      </c>
      <c r="H50" s="15" t="n">
        <v>4.31</v>
      </c>
      <c r="I50" s="15" t="n">
        <v>3.89</v>
      </c>
      <c r="J50" s="15" t="n">
        <v>3.71</v>
      </c>
      <c r="K50" s="15" t="n">
        <v>4.31</v>
      </c>
      <c r="L50" s="15" t="n">
        <v>5.10766666666667</v>
      </c>
      <c r="M50" s="15" t="n">
        <v>3.88</v>
      </c>
      <c r="N50" s="15" t="n">
        <f aca="false">F50</f>
        <v>4.666</v>
      </c>
      <c r="O50" s="15"/>
      <c r="P50" s="15"/>
      <c r="Q50" s="15"/>
      <c r="R50" s="15"/>
      <c r="S50" s="15"/>
      <c r="T50" s="15"/>
      <c r="U50" s="15"/>
      <c r="V50" s="15"/>
      <c r="W50" s="15"/>
      <c r="X50" s="15"/>
      <c r="Y50" s="15"/>
      <c r="Z50" s="15"/>
      <c r="AA50" s="15"/>
      <c r="AB50" s="15"/>
      <c r="AC50" s="15"/>
      <c r="AD50" s="15"/>
      <c r="AE50" s="15"/>
      <c r="AF50" s="15"/>
      <c r="AG50" s="15"/>
      <c r="AH50" s="15"/>
      <c r="AI50" s="15"/>
      <c r="AJ50" s="15"/>
      <c r="AK50" s="15"/>
      <c r="AL50" s="15"/>
      <c r="AM50" s="15"/>
      <c r="AN50" s="15"/>
      <c r="AO50" s="15"/>
      <c r="AP50" s="15"/>
      <c r="AQ50" s="15"/>
      <c r="AR50" s="15"/>
      <c r="AS50" s="15"/>
      <c r="AT50" s="15"/>
      <c r="AU50" s="15"/>
    </row>
    <row r="51" customFormat="false" ht="13.5" hidden="false" customHeight="false" outlineLevel="0" collapsed="false">
      <c r="A51" s="17" t="n">
        <f aca="false">EOMONTH(A50,0)+1</f>
        <v>36708</v>
      </c>
      <c r="B51" s="8" t="n">
        <f aca="false">B50+1</f>
        <v>44</v>
      </c>
      <c r="C51" s="15" t="n">
        <v>4.36899995803833</v>
      </c>
      <c r="D51" s="15" t="n">
        <v>3.95</v>
      </c>
      <c r="E51" s="15" t="n">
        <v>4.91</v>
      </c>
      <c r="F51" s="15" t="n">
        <v>4.39516129032258</v>
      </c>
      <c r="G51" s="15" t="n">
        <v>4.36</v>
      </c>
      <c r="H51" s="15" t="n">
        <v>4.9</v>
      </c>
      <c r="I51" s="15" t="n">
        <v>4.46</v>
      </c>
      <c r="J51" s="15" t="n">
        <v>4.14</v>
      </c>
      <c r="K51" s="15" t="n">
        <v>4.9</v>
      </c>
      <c r="L51" s="15" t="n">
        <v>4.53596774193548</v>
      </c>
      <c r="M51" s="15" t="n">
        <v>4.5</v>
      </c>
      <c r="N51" s="15" t="n">
        <f aca="false">F51</f>
        <v>4.39516129032258</v>
      </c>
      <c r="O51" s="15"/>
      <c r="P51" s="15"/>
      <c r="Q51" s="15"/>
      <c r="R51" s="15"/>
      <c r="S51" s="15"/>
      <c r="T51" s="15"/>
      <c r="U51" s="15"/>
      <c r="V51" s="15"/>
      <c r="W51" s="15"/>
      <c r="X51" s="15"/>
      <c r="Y51" s="15"/>
      <c r="Z51" s="15"/>
      <c r="AA51" s="15"/>
      <c r="AB51" s="15"/>
      <c r="AC51" s="15"/>
      <c r="AD51" s="15"/>
      <c r="AE51" s="15"/>
      <c r="AF51" s="15"/>
      <c r="AG51" s="15"/>
      <c r="AH51" s="15"/>
      <c r="AI51" s="15"/>
      <c r="AJ51" s="15"/>
      <c r="AK51" s="15"/>
      <c r="AL51" s="15"/>
      <c r="AM51" s="15"/>
      <c r="AN51" s="15"/>
      <c r="AO51" s="15"/>
      <c r="AP51" s="15"/>
      <c r="AQ51" s="15"/>
      <c r="AR51" s="15"/>
      <c r="AS51" s="15"/>
      <c r="AT51" s="15"/>
      <c r="AU51" s="15"/>
    </row>
    <row r="52" customFormat="false" ht="13.5" hidden="false" customHeight="false" outlineLevel="0" collapsed="false">
      <c r="A52" s="17" t="n">
        <f aca="false">EOMONTH(A51,0)+1</f>
        <v>36739</v>
      </c>
      <c r="B52" s="8" t="n">
        <f aca="false">B51+1</f>
        <v>45</v>
      </c>
      <c r="C52" s="15" t="n">
        <v>3.82</v>
      </c>
      <c r="D52" s="15" t="n">
        <v>3.12</v>
      </c>
      <c r="E52" s="15" t="n">
        <v>4.49</v>
      </c>
      <c r="F52" s="15" t="n">
        <v>4.86403225806452</v>
      </c>
      <c r="G52" s="15" t="n">
        <v>3.8</v>
      </c>
      <c r="H52" s="15" t="n">
        <v>4.56</v>
      </c>
      <c r="I52" s="15" t="n">
        <v>3.72</v>
      </c>
      <c r="J52" s="15" t="n">
        <v>3.48</v>
      </c>
      <c r="K52" s="15" t="n">
        <v>4.56</v>
      </c>
      <c r="L52" s="15" t="n">
        <v>4.50435483870968</v>
      </c>
      <c r="M52" s="15" t="n">
        <v>3.99</v>
      </c>
      <c r="N52" s="15" t="n">
        <f aca="false">F52</f>
        <v>4.86403225806452</v>
      </c>
      <c r="O52" s="15"/>
      <c r="P52" s="15"/>
      <c r="Q52" s="15"/>
      <c r="R52" s="15"/>
      <c r="S52" s="15"/>
      <c r="T52" s="15"/>
      <c r="U52" s="15"/>
      <c r="V52" s="15"/>
      <c r="W52" s="15"/>
      <c r="X52" s="15"/>
      <c r="Y52" s="15"/>
      <c r="Z52" s="15"/>
      <c r="AA52" s="15"/>
      <c r="AB52" s="15"/>
      <c r="AC52" s="15"/>
      <c r="AD52" s="15"/>
      <c r="AE52" s="15"/>
      <c r="AF52" s="15"/>
      <c r="AG52" s="15"/>
      <c r="AH52" s="15"/>
      <c r="AI52" s="15"/>
      <c r="AJ52" s="15"/>
      <c r="AK52" s="15"/>
      <c r="AL52" s="15"/>
      <c r="AM52" s="15"/>
      <c r="AN52" s="15"/>
      <c r="AO52" s="15"/>
      <c r="AP52" s="15"/>
      <c r="AQ52" s="15"/>
      <c r="AR52" s="15"/>
      <c r="AS52" s="15"/>
      <c r="AT52" s="15"/>
      <c r="AU52" s="15"/>
    </row>
    <row r="53" customFormat="false" ht="13.5" hidden="false" customHeight="false" outlineLevel="0" collapsed="false">
      <c r="A53" s="17" t="n">
        <f aca="false">EOMONTH(A52,0)+1</f>
        <v>36770</v>
      </c>
      <c r="B53" s="8" t="n">
        <f aca="false">B52+1</f>
        <v>46</v>
      </c>
      <c r="C53" s="15" t="n">
        <v>4.618</v>
      </c>
      <c r="D53" s="15" t="n">
        <v>3.47</v>
      </c>
      <c r="E53" s="15" t="n">
        <v>6.31</v>
      </c>
      <c r="F53" s="15" t="n">
        <v>5.91633333333334</v>
      </c>
      <c r="G53" s="15" t="n">
        <v>4.51</v>
      </c>
      <c r="H53" s="15" t="n">
        <v>7</v>
      </c>
      <c r="I53" s="15" t="n">
        <v>4.55</v>
      </c>
      <c r="J53" s="15" t="n">
        <v>3.5</v>
      </c>
      <c r="K53" s="15" t="n">
        <v>7</v>
      </c>
      <c r="L53" s="15" t="n">
        <v>6.20133333333334</v>
      </c>
      <c r="M53" s="15" t="n">
        <v>5.91</v>
      </c>
      <c r="N53" s="15" t="n">
        <f aca="false">F53</f>
        <v>5.91633333333334</v>
      </c>
      <c r="O53" s="15"/>
      <c r="P53" s="15"/>
      <c r="Q53" s="15"/>
      <c r="R53" s="15"/>
      <c r="S53" s="15"/>
      <c r="T53" s="15"/>
      <c r="U53" s="15"/>
      <c r="V53" s="15"/>
      <c r="W53" s="15"/>
      <c r="X53" s="15"/>
      <c r="Y53" s="15"/>
      <c r="Z53" s="15"/>
      <c r="AA53" s="15"/>
      <c r="AB53" s="15"/>
      <c r="AC53" s="15"/>
      <c r="AD53" s="15"/>
      <c r="AE53" s="15"/>
      <c r="AF53" s="15"/>
      <c r="AG53" s="15"/>
      <c r="AH53" s="15"/>
      <c r="AI53" s="15"/>
      <c r="AJ53" s="15"/>
      <c r="AK53" s="15"/>
      <c r="AL53" s="15"/>
      <c r="AM53" s="15"/>
      <c r="AN53" s="15"/>
      <c r="AO53" s="15"/>
      <c r="AP53" s="15"/>
      <c r="AQ53" s="15"/>
      <c r="AR53" s="15"/>
      <c r="AS53" s="15"/>
      <c r="AT53" s="15"/>
      <c r="AU53" s="15"/>
    </row>
    <row r="54" customFormat="false" ht="13.5" hidden="false" customHeight="false" outlineLevel="0" collapsed="false">
      <c r="A54" s="17" t="n">
        <f aca="false">EOMONTH(A53,0)+1</f>
        <v>36800</v>
      </c>
      <c r="B54" s="8" t="n">
        <f aca="false">B53+1</f>
        <v>47</v>
      </c>
      <c r="C54" s="15" t="n">
        <v>5.312</v>
      </c>
      <c r="D54" s="15" t="n">
        <v>4.31</v>
      </c>
      <c r="E54" s="15" t="n">
        <v>5.57</v>
      </c>
      <c r="F54" s="15" t="n">
        <v>5.59322580645161</v>
      </c>
      <c r="G54" s="15" t="n">
        <v>5.17</v>
      </c>
      <c r="H54" s="15" t="n">
        <v>5.57</v>
      </c>
      <c r="I54" s="15" t="n">
        <v>5.16</v>
      </c>
      <c r="J54" s="15" t="n">
        <v>4.52</v>
      </c>
      <c r="K54" s="15" t="n">
        <v>5.57</v>
      </c>
      <c r="L54" s="15" t="n">
        <v>6.4441935483871</v>
      </c>
      <c r="M54" s="15" t="n">
        <v>5.31</v>
      </c>
      <c r="N54" s="15" t="n">
        <f aca="false">F54</f>
        <v>5.59322580645161</v>
      </c>
      <c r="O54" s="15"/>
      <c r="P54" s="15"/>
      <c r="Q54" s="15"/>
      <c r="R54" s="15"/>
      <c r="S54" s="15"/>
      <c r="T54" s="15"/>
      <c r="U54" s="15"/>
      <c r="V54" s="15"/>
      <c r="W54" s="15"/>
      <c r="X54" s="15"/>
      <c r="Y54" s="15"/>
      <c r="Z54" s="15"/>
      <c r="AA54" s="15"/>
      <c r="AB54" s="15"/>
      <c r="AC54" s="15"/>
      <c r="AD54" s="15"/>
      <c r="AE54" s="15"/>
      <c r="AF54" s="15"/>
      <c r="AG54" s="15"/>
      <c r="AH54" s="15"/>
      <c r="AI54" s="15"/>
      <c r="AJ54" s="15"/>
      <c r="AK54" s="15"/>
      <c r="AL54" s="15"/>
      <c r="AM54" s="15"/>
      <c r="AN54" s="15"/>
      <c r="AO54" s="15"/>
      <c r="AP54" s="15"/>
      <c r="AQ54" s="15"/>
      <c r="AR54" s="15"/>
      <c r="AS54" s="15"/>
      <c r="AT54" s="15"/>
      <c r="AU54" s="15"/>
    </row>
    <row r="55" customFormat="false" ht="13.5" hidden="false" customHeight="false" outlineLevel="0" collapsed="false">
      <c r="A55" s="17" t="n">
        <f aca="false">EOMONTH(A54,0)+1</f>
        <v>36831</v>
      </c>
      <c r="B55" s="8" t="n">
        <f aca="false">B54+1</f>
        <v>48</v>
      </c>
      <c r="C55" s="15" t="n">
        <v>4.541</v>
      </c>
      <c r="D55" s="15" t="n">
        <v>4.37</v>
      </c>
      <c r="E55" s="15" t="n">
        <v>5.18</v>
      </c>
      <c r="F55" s="15" t="n">
        <v>9.76683333333333</v>
      </c>
      <c r="G55" s="15" t="n">
        <v>4.46</v>
      </c>
      <c r="H55" s="15" t="n">
        <v>5.2</v>
      </c>
      <c r="I55" s="15" t="n">
        <v>4.6</v>
      </c>
      <c r="J55" s="15" t="n">
        <v>4.41</v>
      </c>
      <c r="K55" s="15" t="n">
        <v>5.2</v>
      </c>
      <c r="L55" s="15" t="n">
        <v>7.1615</v>
      </c>
      <c r="M55" s="15" t="n">
        <v>5.06</v>
      </c>
      <c r="N55" s="15" t="n">
        <f aca="false">F55</f>
        <v>9.76683333333333</v>
      </c>
      <c r="O55" s="15"/>
      <c r="P55" s="15"/>
      <c r="Q55" s="15"/>
      <c r="R55" s="15"/>
      <c r="S55" s="15"/>
      <c r="T55" s="15"/>
      <c r="U55" s="15"/>
      <c r="V55" s="15"/>
      <c r="W55" s="15"/>
      <c r="X55" s="15"/>
      <c r="Y55" s="15"/>
      <c r="Z55" s="15"/>
      <c r="AA55" s="15"/>
      <c r="AB55" s="15"/>
      <c r="AC55" s="15"/>
      <c r="AD55" s="15"/>
      <c r="AE55" s="15"/>
      <c r="AF55" s="15"/>
      <c r="AG55" s="15"/>
      <c r="AH55" s="15"/>
      <c r="AI55" s="15"/>
      <c r="AJ55" s="15"/>
      <c r="AK55" s="15"/>
      <c r="AL55" s="15"/>
      <c r="AM55" s="15"/>
      <c r="AN55" s="15"/>
      <c r="AO55" s="15"/>
      <c r="AP55" s="15"/>
      <c r="AQ55" s="15"/>
      <c r="AR55" s="15"/>
      <c r="AS55" s="15"/>
      <c r="AT55" s="15"/>
      <c r="AU55" s="15"/>
    </row>
    <row r="56" customFormat="false" ht="13.5" hidden="false" customHeight="false" outlineLevel="0" collapsed="false">
      <c r="A56" s="17" t="n">
        <f aca="false">EOMONTH(A55,0)+1</f>
        <v>36861</v>
      </c>
      <c r="B56" s="8" t="n">
        <f aca="false">B55+1</f>
        <v>49</v>
      </c>
      <c r="C56" s="15" t="n">
        <v>6.016</v>
      </c>
      <c r="D56" s="15" t="n">
        <v>6.07</v>
      </c>
      <c r="E56" s="15" t="n">
        <v>14.08</v>
      </c>
      <c r="F56" s="15" t="n">
        <v>20.9948387096774</v>
      </c>
      <c r="G56" s="15" t="n">
        <v>6.31</v>
      </c>
      <c r="H56" s="15" t="n">
        <v>13.81</v>
      </c>
      <c r="I56" s="15" t="n">
        <v>6.39</v>
      </c>
      <c r="J56" s="15" t="n">
        <v>6</v>
      </c>
      <c r="K56" s="15" t="n">
        <v>13.82</v>
      </c>
      <c r="L56" s="15" t="n">
        <v>11.7174193548387</v>
      </c>
      <c r="M56" s="15" t="n">
        <v>13.53</v>
      </c>
      <c r="N56" s="15" t="n">
        <f aca="false">F56</f>
        <v>20.9948387096774</v>
      </c>
      <c r="O56" s="15"/>
      <c r="P56" s="15"/>
      <c r="Q56" s="15"/>
      <c r="R56" s="15"/>
      <c r="S56" s="15"/>
      <c r="T56" s="15"/>
      <c r="U56" s="15"/>
      <c r="V56" s="15"/>
      <c r="W56" s="15"/>
      <c r="X56" s="15"/>
      <c r="Y56" s="15"/>
      <c r="Z56" s="15"/>
      <c r="AA56" s="15"/>
      <c r="AB56" s="15"/>
      <c r="AC56" s="15"/>
      <c r="AD56" s="15"/>
      <c r="AE56" s="15"/>
      <c r="AF56" s="15"/>
      <c r="AG56" s="15"/>
      <c r="AH56" s="15"/>
      <c r="AI56" s="15"/>
      <c r="AJ56" s="15"/>
      <c r="AK56" s="15"/>
      <c r="AL56" s="15"/>
      <c r="AM56" s="15"/>
      <c r="AN56" s="15"/>
      <c r="AO56" s="15"/>
      <c r="AP56" s="15"/>
      <c r="AQ56" s="15"/>
      <c r="AR56" s="15"/>
      <c r="AS56" s="15"/>
      <c r="AT56" s="15"/>
      <c r="AU56" s="15"/>
    </row>
    <row r="57" customFormat="false" ht="13.5" hidden="false" customHeight="false" outlineLevel="0" collapsed="false">
      <c r="A57" s="17" t="n">
        <f aca="false">EOMONTH(A56,0)+1</f>
        <v>36892</v>
      </c>
      <c r="B57" s="8" t="n">
        <f aca="false">B56+1</f>
        <v>50</v>
      </c>
      <c r="C57" s="15" t="n">
        <v>9.979</v>
      </c>
      <c r="D57" s="15" t="n">
        <v>8.77</v>
      </c>
      <c r="E57" s="15" t="n">
        <v>16.32</v>
      </c>
      <c r="F57" s="15" t="n">
        <v>10.7388709677419</v>
      </c>
      <c r="G57" s="15" t="n">
        <v>9.95</v>
      </c>
      <c r="H57" s="15" t="n">
        <v>16.13</v>
      </c>
      <c r="I57" s="15" t="n">
        <v>9.78</v>
      </c>
      <c r="J57" s="15" t="n">
        <v>8.72</v>
      </c>
      <c r="K57" s="15" t="n">
        <v>15.92</v>
      </c>
      <c r="L57" s="15" t="n">
        <v>10.7279032258065</v>
      </c>
      <c r="M57" s="15" t="n">
        <v>14.17</v>
      </c>
      <c r="N57" s="15" t="n">
        <f aca="false">F57</f>
        <v>10.7388709677419</v>
      </c>
      <c r="O57" s="15"/>
      <c r="P57" s="15"/>
      <c r="Q57" s="15"/>
      <c r="R57" s="15"/>
      <c r="S57" s="15"/>
      <c r="T57" s="15"/>
      <c r="U57" s="15"/>
      <c r="V57" s="15"/>
      <c r="W57" s="15"/>
      <c r="X57" s="15"/>
      <c r="Y57" s="15"/>
      <c r="Z57" s="15"/>
      <c r="AA57" s="15"/>
      <c r="AB57" s="15"/>
      <c r="AC57" s="15"/>
      <c r="AD57" s="15"/>
      <c r="AE57" s="15"/>
      <c r="AF57" s="15"/>
      <c r="AG57" s="15"/>
      <c r="AH57" s="15"/>
      <c r="AI57" s="15"/>
      <c r="AJ57" s="15"/>
      <c r="AK57" s="15"/>
      <c r="AL57" s="15"/>
      <c r="AM57" s="15"/>
      <c r="AN57" s="15"/>
      <c r="AO57" s="15"/>
      <c r="AP57" s="15"/>
      <c r="AQ57" s="15"/>
      <c r="AR57" s="15"/>
      <c r="AS57" s="15"/>
      <c r="AT57" s="15"/>
      <c r="AU57" s="15"/>
    </row>
    <row r="58" customFormat="false" ht="13.5" hidden="false" customHeight="false" outlineLevel="0" collapsed="false">
      <c r="A58" s="17" t="n">
        <f aca="false">EOMONTH(A57,0)+1</f>
        <v>36923</v>
      </c>
      <c r="B58" s="8" t="n">
        <f aca="false">B57+1</f>
        <v>51</v>
      </c>
      <c r="C58" s="15" t="n">
        <v>6.293</v>
      </c>
      <c r="D58" s="15" t="n">
        <v>6.41</v>
      </c>
      <c r="E58" s="15" t="n">
        <v>12.63</v>
      </c>
      <c r="F58" s="15" t="n">
        <v>11.2254545454545</v>
      </c>
      <c r="G58" s="15" t="n">
        <v>6.9</v>
      </c>
      <c r="H58" s="15" t="n">
        <v>12.57</v>
      </c>
      <c r="I58" s="15" t="n">
        <v>6.73</v>
      </c>
      <c r="J58" s="15" t="n">
        <v>6.1</v>
      </c>
      <c r="K58" s="15" t="n">
        <v>12.57</v>
      </c>
      <c r="L58" s="15" t="n">
        <v>8.00181818181818</v>
      </c>
      <c r="M58" s="15" t="n">
        <v>9.77</v>
      </c>
      <c r="N58" s="15" t="n">
        <f aca="false">F58</f>
        <v>11.2254545454545</v>
      </c>
      <c r="O58" s="15"/>
      <c r="P58" s="15"/>
      <c r="Q58" s="15"/>
      <c r="R58" s="15"/>
      <c r="S58" s="15"/>
      <c r="T58" s="15"/>
      <c r="U58" s="15"/>
      <c r="V58" s="15"/>
      <c r="W58" s="15"/>
      <c r="X58" s="15"/>
      <c r="Y58" s="15"/>
      <c r="Z58" s="15"/>
      <c r="AA58" s="15"/>
      <c r="AB58" s="15"/>
      <c r="AC58" s="15"/>
      <c r="AD58" s="15"/>
      <c r="AE58" s="15"/>
      <c r="AF58" s="15"/>
      <c r="AG58" s="15"/>
      <c r="AH58" s="15"/>
      <c r="AI58" s="15"/>
      <c r="AJ58" s="15"/>
      <c r="AK58" s="15"/>
      <c r="AL58" s="15"/>
      <c r="AM58" s="15"/>
      <c r="AN58" s="15"/>
      <c r="AO58" s="15"/>
      <c r="AP58" s="15"/>
      <c r="AQ58" s="15"/>
      <c r="AR58" s="15"/>
      <c r="AS58" s="15"/>
      <c r="AT58" s="15"/>
      <c r="AU58" s="15"/>
    </row>
    <row r="59" customFormat="false" ht="12.75" hidden="false" customHeight="false" outlineLevel="0" collapsed="false">
      <c r="A59" s="17"/>
      <c r="B59" s="17"/>
      <c r="C59" s="17"/>
    </row>
    <row r="60" customFormat="false" ht="12.75" hidden="false" customHeight="false" outlineLevel="0" collapsed="false">
      <c r="A60" s="17"/>
      <c r="B60" s="17"/>
      <c r="C60" s="17"/>
    </row>
    <row r="61" customFormat="false" ht="12.75" hidden="false" customHeight="false" outlineLevel="0" collapsed="false">
      <c r="A61" s="17"/>
      <c r="B61" s="17"/>
      <c r="C61" s="17"/>
    </row>
    <row r="62" customFormat="false" ht="12.75" hidden="false" customHeight="false" outlineLevel="0" collapsed="false">
      <c r="A62" s="17"/>
      <c r="B62" s="17"/>
      <c r="C62" s="17"/>
    </row>
    <row r="63" customFormat="false" ht="12.75" hidden="false" customHeight="false" outlineLevel="0" collapsed="false">
      <c r="A63" s="17"/>
      <c r="B63" s="17"/>
      <c r="C63" s="17"/>
    </row>
    <row r="64" customFormat="false" ht="12.75" hidden="false" customHeight="false" outlineLevel="0" collapsed="false">
      <c r="A64" s="17"/>
      <c r="B64" s="17"/>
      <c r="C64" s="17"/>
    </row>
    <row r="65" customFormat="false" ht="12.75" hidden="false" customHeight="false" outlineLevel="0" collapsed="false">
      <c r="A65" s="17"/>
      <c r="B65" s="17"/>
      <c r="C65" s="17"/>
    </row>
    <row r="66" customFormat="false" ht="12.75" hidden="false" customHeight="false" outlineLevel="0" collapsed="false">
      <c r="A66" s="17"/>
      <c r="B66" s="17"/>
      <c r="C66" s="17"/>
    </row>
    <row r="67" customFormat="false" ht="12.75" hidden="false" customHeight="false" outlineLevel="0" collapsed="false">
      <c r="A67" s="17"/>
      <c r="B67" s="17"/>
      <c r="C67" s="17"/>
    </row>
    <row r="68" customFormat="false" ht="12.75" hidden="false" customHeight="false" outlineLevel="0" collapsed="false">
      <c r="A68" s="17"/>
      <c r="B68" s="17"/>
      <c r="C68" s="17"/>
    </row>
    <row r="69" customFormat="false" ht="12.75" hidden="false" customHeight="false" outlineLevel="0" collapsed="false">
      <c r="A69" s="17"/>
      <c r="B69" s="17"/>
      <c r="C69" s="17"/>
    </row>
    <row r="70" customFormat="false" ht="12.75" hidden="false" customHeight="false" outlineLevel="0" collapsed="false">
      <c r="A70" s="17"/>
      <c r="B70" s="17"/>
      <c r="C70" s="17"/>
    </row>
    <row r="71" customFormat="false" ht="12.75" hidden="false" customHeight="false" outlineLevel="0" collapsed="false">
      <c r="A71" s="17"/>
      <c r="B71" s="17"/>
      <c r="C71" s="17"/>
    </row>
    <row r="72" customFormat="false" ht="12.75" hidden="false" customHeight="false" outlineLevel="0" collapsed="false">
      <c r="A72" s="17"/>
      <c r="B72" s="17"/>
      <c r="C72" s="17"/>
    </row>
    <row r="73" customFormat="false" ht="12.75" hidden="false" customHeight="false" outlineLevel="0" collapsed="false">
      <c r="A73" s="17"/>
      <c r="B73" s="17"/>
      <c r="C73" s="17"/>
    </row>
    <row r="74" customFormat="false" ht="12.75" hidden="false" customHeight="false" outlineLevel="0" collapsed="false">
      <c r="A74" s="17"/>
      <c r="B74" s="17"/>
      <c r="C74" s="17"/>
    </row>
    <row r="75" customFormat="false" ht="12.75" hidden="false" customHeight="false" outlineLevel="0" collapsed="false">
      <c r="A75" s="17"/>
      <c r="B75" s="17"/>
      <c r="C75" s="17"/>
    </row>
    <row r="76" customFormat="false" ht="12.75" hidden="false" customHeight="false" outlineLevel="0" collapsed="false">
      <c r="A76" s="17"/>
      <c r="B76" s="17"/>
      <c r="C76" s="17"/>
    </row>
    <row r="77" customFormat="false" ht="12.75" hidden="false" customHeight="false" outlineLevel="0" collapsed="false">
      <c r="A77" s="17"/>
      <c r="B77" s="17"/>
      <c r="C77" s="17"/>
    </row>
    <row r="78" customFormat="false" ht="12.75" hidden="false" customHeight="false" outlineLevel="0" collapsed="false">
      <c r="A78" s="17"/>
      <c r="B78" s="17"/>
      <c r="C78" s="17"/>
    </row>
    <row r="79" customFormat="false" ht="12.75" hidden="false" customHeight="false" outlineLevel="0" collapsed="false">
      <c r="A79" s="17"/>
      <c r="B79" s="17"/>
      <c r="C79" s="17"/>
    </row>
    <row r="80" customFormat="false" ht="12.75" hidden="false" customHeight="false" outlineLevel="0" collapsed="false">
      <c r="A80" s="17"/>
      <c r="B80" s="17"/>
      <c r="C80" s="17"/>
    </row>
    <row r="81" customFormat="false" ht="12.75" hidden="false" customHeight="false" outlineLevel="0" collapsed="false">
      <c r="A81" s="17"/>
      <c r="B81" s="17"/>
      <c r="C81" s="17"/>
    </row>
    <row r="82" customFormat="false" ht="12.75" hidden="false" customHeight="false" outlineLevel="0" collapsed="false">
      <c r="A82" s="17"/>
      <c r="B82" s="17"/>
      <c r="C82" s="17"/>
    </row>
    <row r="83" customFormat="false" ht="12.75" hidden="false" customHeight="false" outlineLevel="0" collapsed="false">
      <c r="A83" s="17"/>
      <c r="B83" s="17"/>
      <c r="C83" s="17"/>
    </row>
    <row r="84" customFormat="false" ht="12.75" hidden="false" customHeight="false" outlineLevel="0" collapsed="false">
      <c r="A84" s="17"/>
      <c r="B84" s="17"/>
      <c r="C84" s="17"/>
    </row>
    <row r="85" customFormat="false" ht="12.75" hidden="false" customHeight="false" outlineLevel="0" collapsed="false">
      <c r="A85" s="17"/>
      <c r="B85" s="17"/>
      <c r="C85" s="17"/>
    </row>
    <row r="86" customFormat="false" ht="12.75" hidden="false" customHeight="false" outlineLevel="0" collapsed="false">
      <c r="A86" s="17"/>
      <c r="B86" s="17"/>
      <c r="C86" s="17"/>
    </row>
    <row r="87" customFormat="false" ht="12.75" hidden="false" customHeight="false" outlineLevel="0" collapsed="false">
      <c r="A87" s="17"/>
      <c r="B87" s="17"/>
      <c r="C87" s="17"/>
    </row>
    <row r="88" customFormat="false" ht="12.75" hidden="false" customHeight="false" outlineLevel="0" collapsed="false">
      <c r="A88" s="17"/>
      <c r="B88" s="17"/>
      <c r="C88" s="17"/>
    </row>
    <row r="89" customFormat="false" ht="12.75" hidden="false" customHeight="false" outlineLevel="0" collapsed="false">
      <c r="A89" s="17"/>
      <c r="B89" s="17"/>
      <c r="C89" s="17"/>
    </row>
    <row r="90" customFormat="false" ht="12.75" hidden="false" customHeight="false" outlineLevel="0" collapsed="false">
      <c r="A90" s="17"/>
      <c r="B90" s="17"/>
      <c r="C90" s="17"/>
    </row>
    <row r="91" customFormat="false" ht="12.75" hidden="false" customHeight="false" outlineLevel="0" collapsed="false">
      <c r="A91" s="17"/>
      <c r="B91" s="17"/>
      <c r="C91" s="17"/>
    </row>
    <row r="92" customFormat="false" ht="12.75" hidden="false" customHeight="false" outlineLevel="0" collapsed="false">
      <c r="A92" s="17"/>
      <c r="B92" s="17"/>
      <c r="C92" s="17"/>
    </row>
    <row r="93" customFormat="false" ht="12.75" hidden="false" customHeight="false" outlineLevel="0" collapsed="false">
      <c r="A93" s="17"/>
      <c r="B93" s="17"/>
      <c r="C93" s="17"/>
    </row>
    <row r="94" customFormat="false" ht="12.75" hidden="false" customHeight="false" outlineLevel="0" collapsed="false">
      <c r="A94" s="17"/>
      <c r="B94" s="17"/>
      <c r="C94" s="17"/>
    </row>
    <row r="95" customFormat="false" ht="12.75" hidden="false" customHeight="false" outlineLevel="0" collapsed="false">
      <c r="A95" s="17"/>
      <c r="B95" s="17"/>
      <c r="C95" s="17"/>
    </row>
    <row r="96" customFormat="false" ht="12.75" hidden="false" customHeight="false" outlineLevel="0" collapsed="false">
      <c r="A96" s="17"/>
      <c r="B96" s="17"/>
      <c r="C96" s="17"/>
    </row>
    <row r="97" customFormat="false" ht="12.75" hidden="false" customHeight="false" outlineLevel="0" collapsed="false">
      <c r="A97" s="17"/>
      <c r="B97" s="17"/>
      <c r="C97" s="17"/>
    </row>
    <row r="98" customFormat="false" ht="12.75" hidden="false" customHeight="false" outlineLevel="0" collapsed="false">
      <c r="A98" s="17"/>
      <c r="B98" s="17"/>
      <c r="C98" s="17"/>
    </row>
    <row r="99" customFormat="false" ht="12.75" hidden="false" customHeight="false" outlineLevel="0" collapsed="false">
      <c r="A99" s="17"/>
      <c r="B99" s="17"/>
      <c r="C99" s="17"/>
    </row>
    <row r="100" customFormat="false" ht="12.75" hidden="false" customHeight="false" outlineLevel="0" collapsed="false">
      <c r="A100" s="17"/>
      <c r="B100" s="17"/>
      <c r="C100" s="17"/>
    </row>
    <row r="101" customFormat="false" ht="12.75" hidden="false" customHeight="false" outlineLevel="0" collapsed="false">
      <c r="A101" s="17"/>
      <c r="B101" s="17"/>
      <c r="C101" s="17"/>
    </row>
    <row r="102" customFormat="false" ht="12.75" hidden="false" customHeight="false" outlineLevel="0" collapsed="false">
      <c r="A102" s="17"/>
      <c r="B102" s="17"/>
      <c r="C102" s="17"/>
    </row>
    <row r="103" customFormat="false" ht="12.75" hidden="false" customHeight="false" outlineLevel="0" collapsed="false">
      <c r="A103" s="17"/>
      <c r="B103" s="17"/>
      <c r="C103" s="17"/>
    </row>
    <row r="104" customFormat="false" ht="12.75" hidden="false" customHeight="false" outlineLevel="0" collapsed="false">
      <c r="A104" s="17"/>
      <c r="B104" s="17"/>
      <c r="C104" s="17"/>
    </row>
    <row r="105" customFormat="false" ht="12.75" hidden="false" customHeight="false" outlineLevel="0" collapsed="false">
      <c r="A105" s="17"/>
      <c r="B105" s="17"/>
      <c r="C105" s="17"/>
    </row>
    <row r="106" customFormat="false" ht="12.75" hidden="false" customHeight="false" outlineLevel="0" collapsed="false">
      <c r="A106" s="17"/>
      <c r="B106" s="17"/>
      <c r="C106" s="17"/>
    </row>
  </sheetData>
  <mergeCells count="4">
    <mergeCell ref="C3:N3"/>
    <mergeCell ref="D4:F4"/>
    <mergeCell ref="G4:H4"/>
    <mergeCell ref="I4:K4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J87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H11" activeCellId="0" sqref="H11"/>
    </sheetView>
  </sheetViews>
  <sheetFormatPr defaultColWidth="9.0546875" defaultRowHeight="12.75" customHeight="true" zeroHeight="false" outlineLevelRow="0" outlineLevelCol="0"/>
  <cols>
    <col collapsed="false" customWidth="true" hidden="true" outlineLevel="0" max="2" min="2" style="0" width="6.82"/>
    <col collapsed="false" customWidth="true" hidden="false" outlineLevel="0" max="3" min="3" style="0" width="39.32"/>
    <col collapsed="false" customWidth="true" hidden="true" outlineLevel="0" max="4" min="4" style="0" width="6.82"/>
    <col collapsed="false" customWidth="true" hidden="false" outlineLevel="0" max="5" min="5" style="0" width="39.66"/>
    <col collapsed="false" customWidth="true" hidden="false" outlineLevel="0" max="6" min="6" style="0" width="22.99"/>
    <col collapsed="false" customWidth="true" hidden="true" outlineLevel="0" max="7" min="7" style="0" width="6.82"/>
    <col collapsed="false" customWidth="true" hidden="false" outlineLevel="0" max="8" min="8" style="0" width="13.49"/>
    <col collapsed="false" customWidth="true" hidden="false" outlineLevel="0" max="10" min="10" style="0" width="14.99"/>
  </cols>
  <sheetData>
    <row r="1" customFormat="false" ht="18" hidden="false" customHeight="false" outlineLevel="0" collapsed="false">
      <c r="A1" s="28" t="s">
        <v>28</v>
      </c>
      <c r="B1" s="28"/>
      <c r="C1" s="28"/>
      <c r="D1" s="28"/>
      <c r="E1" s="28"/>
      <c r="F1" s="28"/>
      <c r="G1" s="28"/>
      <c r="H1" s="28"/>
      <c r="I1" s="28"/>
      <c r="J1" s="28"/>
    </row>
    <row r="20" customFormat="false" ht="12.75" hidden="false" customHeight="false" outlineLevel="0" collapsed="false">
      <c r="C20" s="9" t="s">
        <v>29</v>
      </c>
      <c r="D20" s="9"/>
      <c r="E20" s="9" t="s">
        <v>30</v>
      </c>
      <c r="G20" s="9"/>
    </row>
    <row r="21" customFormat="false" ht="18.75" hidden="false" customHeight="true" outlineLevel="0" collapsed="false">
      <c r="F21" s="2" t="str">
        <f aca="false">HLOOKUP(B22,Prices!$C$5:$N$6,2,0)&amp;"/"&amp;HLOOKUP(D22,Prices!$C$5:$N$6,2,0)&amp;" Spread"</f>
        <v>AECO/PG&amp;E Spread</v>
      </c>
      <c r="H21" s="9" t="str">
        <f aca="false">HLOOKUP(G22,Tolls!$D$7:$P$8,2,0)&amp;" Toll"</f>
        <v>PGT Toll</v>
      </c>
      <c r="J21" s="9" t="s">
        <v>31</v>
      </c>
    </row>
    <row r="22" customFormat="false" ht="12.75" hidden="false" customHeight="false" outlineLevel="0" collapsed="false">
      <c r="B22" s="29" t="n">
        <v>10</v>
      </c>
      <c r="D22" s="29" t="n">
        <v>12</v>
      </c>
      <c r="G22" s="29" t="n">
        <f aca="false">B22*1000+D22</f>
        <v>10012</v>
      </c>
    </row>
    <row r="23" customFormat="false" ht="12.75" hidden="false" customHeight="false" outlineLevel="0" collapsed="false">
      <c r="A23" s="17" t="n">
        <f aca="false">Prices!A9</f>
        <v>35431</v>
      </c>
      <c r="C23" s="30" t="n">
        <f aca="false">HLOOKUP(B$22,Prices!$C$8:$T$58,Prices!$B9,0)</f>
        <v>2.8358064516129</v>
      </c>
      <c r="E23" s="30" t="n">
        <f aca="false">HLOOKUP(D$22,Prices!$C$8:$T$58,Prices!$B9,0)</f>
        <v>4.175</v>
      </c>
      <c r="F23" s="31" t="n">
        <f aca="false">E23-C23</f>
        <v>1.3391935483871</v>
      </c>
      <c r="H23" s="31" t="n">
        <f aca="false">IF(ISERROR(HLOOKUP(G$22,Tolls!$D$7:$R$58,Tolls!$B9,0)),"Not Available",HLOOKUP(G$22,Tolls!$D$7:$R$58,Tolls!$B9,0))</f>
        <v>0.993288</v>
      </c>
      <c r="J23" s="31" t="n">
        <f aca="false">F23-H23</f>
        <v>0.345905548387097</v>
      </c>
    </row>
    <row r="24" customFormat="false" ht="12.75" hidden="false" customHeight="false" outlineLevel="0" collapsed="false">
      <c r="A24" s="17" t="n">
        <f aca="false">Prices!A10</f>
        <v>35462</v>
      </c>
      <c r="C24" s="30" t="n">
        <f aca="false">HLOOKUP(B$22,Prices!$C$8:$T$58,Prices!$B10,0)</f>
        <v>1.88964285714286</v>
      </c>
      <c r="E24" s="30" t="n">
        <f aca="false">HLOOKUP(D$22,Prices!$C$8:$T$58,Prices!$B10,0)</f>
        <v>2.80105746209098</v>
      </c>
      <c r="F24" s="31" t="n">
        <f aca="false">E24-C24</f>
        <v>0.911414604948125</v>
      </c>
      <c r="H24" s="31" t="n">
        <f aca="false">IF(ISERROR(HLOOKUP(G$22,Tolls!$D$7:$R$58,Tolls!$B10,0)),"Not Available",HLOOKUP(G$22,Tolls!$D$7:$R$58,Tolls!$B10,0))</f>
        <v>0.97575</v>
      </c>
      <c r="J24" s="31" t="n">
        <f aca="false">F24-H24</f>
        <v>-0.0643353950518748</v>
      </c>
    </row>
    <row r="25" customFormat="false" ht="12.75" hidden="false" customHeight="false" outlineLevel="0" collapsed="false">
      <c r="A25" s="17" t="n">
        <f aca="false">Prices!A11</f>
        <v>35490</v>
      </c>
      <c r="C25" s="30" t="n">
        <f aca="false">HLOOKUP(B$22,Prices!$C$8:$T$58,Prices!$B11,0)</f>
        <v>1.47903225806452</v>
      </c>
      <c r="E25" s="30" t="n">
        <f aca="false">HLOOKUP(D$22,Prices!$C$8:$T$58,Prices!$B11,0)</f>
        <v>1.69513513513514</v>
      </c>
      <c r="F25" s="31" t="n">
        <f aca="false">E25-C25</f>
        <v>0.216102877070619</v>
      </c>
      <c r="H25" s="31" t="n">
        <f aca="false">IF(ISERROR(HLOOKUP(G$22,Tolls!$D$7:$R$58,Tolls!$B11,0)),"Not Available",HLOOKUP(G$22,Tolls!$D$7:$R$58,Tolls!$B11,0))</f>
        <v>0.962763</v>
      </c>
      <c r="J25" s="31" t="n">
        <f aca="false">F25-H25</f>
        <v>-0.746660122929381</v>
      </c>
    </row>
    <row r="26" customFormat="false" ht="12.75" hidden="false" customHeight="false" outlineLevel="0" collapsed="false">
      <c r="A26" s="17" t="n">
        <f aca="false">Prices!A12</f>
        <v>35521</v>
      </c>
      <c r="C26" s="30" t="n">
        <f aca="false">HLOOKUP(B$22,Prices!$C$8:$T$58,Prices!$B12,0)</f>
        <v>1.77683333333333</v>
      </c>
      <c r="E26" s="30" t="n">
        <f aca="false">HLOOKUP(D$22,Prices!$C$8:$T$58,Prices!$B12,0)</f>
        <v>2.13142128279883</v>
      </c>
      <c r="F26" s="31" t="n">
        <f aca="false">E26-C26</f>
        <v>0.3545879494655</v>
      </c>
      <c r="H26" s="31" t="n">
        <f aca="false">IF(ISERROR(HLOOKUP(G$22,Tolls!$D$7:$R$58,Tolls!$B12,0)),"Not Available",HLOOKUP(G$22,Tolls!$D$7:$R$58,Tolls!$B12,0))</f>
        <v>0.964317</v>
      </c>
      <c r="J26" s="31" t="n">
        <f aca="false">F26-H26</f>
        <v>-0.6097290505345</v>
      </c>
    </row>
    <row r="27" customFormat="false" ht="12.75" hidden="false" customHeight="false" outlineLevel="0" collapsed="false">
      <c r="A27" s="17" t="n">
        <f aca="false">Prices!A13</f>
        <v>35551</v>
      </c>
      <c r="C27" s="30" t="n">
        <f aca="false">HLOOKUP(B$22,Prices!$C$8:$T$58,Prices!$B13,0)</f>
        <v>1.71774193548387</v>
      </c>
      <c r="E27" s="30" t="n">
        <f aca="false">HLOOKUP(D$22,Prices!$C$8:$T$58,Prices!$B13,0)</f>
        <v>2.11654080570834</v>
      </c>
      <c r="F27" s="31" t="n">
        <f aca="false">E27-C27</f>
        <v>0.398798870224468</v>
      </c>
      <c r="H27" s="31" t="n">
        <f aca="false">IF(ISERROR(HLOOKUP(G$22,Tolls!$D$7:$R$58,Tolls!$B13,0)),"Not Available",HLOOKUP(G$22,Tolls!$D$7:$R$58,Tolls!$B13,0))</f>
        <v>0.967536</v>
      </c>
      <c r="J27" s="31" t="n">
        <f aca="false">F27-H27</f>
        <v>-0.568737129775532</v>
      </c>
    </row>
    <row r="28" customFormat="false" ht="12.75" hidden="false" customHeight="false" outlineLevel="0" collapsed="false">
      <c r="A28" s="17" t="n">
        <f aca="false">Prices!A14</f>
        <v>35582</v>
      </c>
      <c r="C28" s="30" t="n">
        <f aca="false">HLOOKUP(B$22,Prices!$C$8:$T$58,Prices!$B14,0)</f>
        <v>1.55233333333333</v>
      </c>
      <c r="E28" s="30" t="n">
        <f aca="false">HLOOKUP(D$22,Prices!$C$8:$T$58,Prices!$B14,0)</f>
        <v>2.23101234567901</v>
      </c>
      <c r="F28" s="31" t="n">
        <f aca="false">E28-C28</f>
        <v>0.678679012345679</v>
      </c>
      <c r="H28" s="31" t="n">
        <f aca="false">IF(ISERROR(HLOOKUP(G$22,Tolls!$D$7:$R$58,Tolls!$B14,0)),"Not Available",HLOOKUP(G$22,Tolls!$D$7:$R$58,Tolls!$B14,0))</f>
        <v>0.967092</v>
      </c>
      <c r="J28" s="31" t="n">
        <f aca="false">F28-H28</f>
        <v>-0.288412987654321</v>
      </c>
    </row>
    <row r="29" customFormat="false" ht="12.75" hidden="false" customHeight="false" outlineLevel="0" collapsed="false">
      <c r="A29" s="17" t="n">
        <f aca="false">Prices!A15</f>
        <v>35612</v>
      </c>
      <c r="C29" s="30" t="n">
        <f aca="false">HLOOKUP(B$22,Prices!$C$8:$T$58,Prices!$B15,0)</f>
        <v>1.50725806451613</v>
      </c>
      <c r="E29" s="30" t="n">
        <f aca="false">HLOOKUP(D$22,Prices!$C$8:$T$58,Prices!$B15,0)</f>
        <v>2.02377187434113</v>
      </c>
      <c r="F29" s="31" t="n">
        <f aca="false">E29-C29</f>
        <v>0.516513809825005</v>
      </c>
      <c r="H29" s="31" t="n">
        <f aca="false">IF(ISERROR(HLOOKUP(G$22,Tolls!$D$7:$R$58,Tolls!$B15,0)),"Not Available",HLOOKUP(G$22,Tolls!$D$7:$R$58,Tolls!$B15,0))</f>
        <v>0.965316</v>
      </c>
      <c r="J29" s="31" t="n">
        <f aca="false">F29-H29</f>
        <v>-0.448802190174995</v>
      </c>
    </row>
    <row r="30" customFormat="false" ht="12.75" hidden="false" customHeight="false" outlineLevel="0" collapsed="false">
      <c r="A30" s="17" t="n">
        <f aca="false">Prices!A16</f>
        <v>35643</v>
      </c>
      <c r="C30" s="30" t="n">
        <f aca="false">HLOOKUP(B$22,Prices!$C$8:$T$58,Prices!$B16,0)</f>
        <v>1.49693548387097</v>
      </c>
      <c r="E30" s="30" t="n">
        <f aca="false">HLOOKUP(D$22,Prices!$C$8:$T$58,Prices!$B16,0)</f>
        <v>2.10589273861675</v>
      </c>
      <c r="F30" s="31" t="n">
        <f aca="false">E30-C30</f>
        <v>0.608957254745785</v>
      </c>
      <c r="H30" s="31" t="n">
        <f aca="false">IF(ISERROR(HLOOKUP(G$22,Tolls!$D$7:$R$58,Tolls!$B16,0)),"Not Available",HLOOKUP(G$22,Tolls!$D$7:$R$58,Tolls!$B16,0))</f>
        <v>0.964761</v>
      </c>
      <c r="J30" s="31" t="n">
        <f aca="false">F30-H30</f>
        <v>-0.355803745254215</v>
      </c>
    </row>
    <row r="31" customFormat="false" ht="12.75" hidden="false" customHeight="false" outlineLevel="0" collapsed="false">
      <c r="A31" s="17" t="n">
        <f aca="false">Prices!A17</f>
        <v>35674</v>
      </c>
      <c r="C31" s="30" t="n">
        <f aca="false">HLOOKUP(B$22,Prices!$C$8:$T$58,Prices!$B17,0)</f>
        <v>1.46483333333333</v>
      </c>
      <c r="E31" s="30" t="n">
        <f aca="false">HLOOKUP(D$22,Prices!$C$8:$T$58,Prices!$B17,0)</f>
        <v>2.11765798922801</v>
      </c>
      <c r="F31" s="31" t="n">
        <f aca="false">E31-C31</f>
        <v>0.652824655894674</v>
      </c>
      <c r="H31" s="31" t="n">
        <f aca="false">IF(ISERROR(HLOOKUP(G$22,Tolls!$D$7:$R$58,Tolls!$B17,0)),"Not Available",HLOOKUP(G$22,Tolls!$D$7:$R$58,Tolls!$B17,0))</f>
        <v>0.967203</v>
      </c>
      <c r="J31" s="31" t="n">
        <f aca="false">F31-H31</f>
        <v>-0.314378344105326</v>
      </c>
    </row>
    <row r="32" customFormat="false" ht="12.75" hidden="false" customHeight="false" outlineLevel="0" collapsed="false">
      <c r="A32" s="17" t="n">
        <f aca="false">Prices!A18</f>
        <v>35704</v>
      </c>
      <c r="C32" s="30" t="n">
        <f aca="false">HLOOKUP(B$22,Prices!$C$8:$T$58,Prices!$B18,0)</f>
        <v>1.73435483870968</v>
      </c>
      <c r="E32" s="30" t="n">
        <f aca="false">HLOOKUP(D$22,Prices!$C$8:$T$58,Prices!$B18,0)</f>
        <v>3.22229639396541</v>
      </c>
      <c r="F32" s="31" t="n">
        <f aca="false">E32-C32</f>
        <v>1.48794155525573</v>
      </c>
      <c r="H32" s="31" t="n">
        <f aca="false">IF(ISERROR(HLOOKUP(G$22,Tolls!$D$7:$R$58,Tolls!$B18,0)),"Not Available",HLOOKUP(G$22,Tolls!$D$7:$R$58,Tolls!$B18,0))</f>
        <v>0.973419</v>
      </c>
      <c r="J32" s="31" t="n">
        <f aca="false">F32-H32</f>
        <v>0.514522555255735</v>
      </c>
    </row>
    <row r="33" customFormat="false" ht="12.75" hidden="false" customHeight="false" outlineLevel="0" collapsed="false">
      <c r="A33" s="17" t="n">
        <f aca="false">Prices!A19</f>
        <v>35735</v>
      </c>
      <c r="C33" s="30" t="n">
        <f aca="false">HLOOKUP(B$22,Prices!$C$8:$T$58,Prices!$B19,0)</f>
        <v>1.67883333333333</v>
      </c>
      <c r="E33" s="30" t="n">
        <f aca="false">HLOOKUP(D$22,Prices!$C$8:$T$58,Prices!$B19,0)</f>
        <v>2.78508771929825</v>
      </c>
      <c r="F33" s="31" t="n">
        <f aca="false">E33-C33</f>
        <v>1.10625438596491</v>
      </c>
      <c r="H33" s="31" t="n">
        <f aca="false">IF(ISERROR(HLOOKUP(G$22,Tolls!$D$7:$R$58,Tolls!$B19,0)),"Not Available",HLOOKUP(G$22,Tolls!$D$7:$R$58,Tolls!$B19,0))</f>
        <v>0.981411</v>
      </c>
      <c r="J33" s="31" t="n">
        <f aca="false">F33-H33</f>
        <v>0.124843385964912</v>
      </c>
    </row>
    <row r="34" customFormat="false" ht="12.75" hidden="false" customHeight="false" outlineLevel="0" collapsed="false">
      <c r="A34" s="17" t="n">
        <f aca="false">Prices!A20</f>
        <v>35765</v>
      </c>
      <c r="C34" s="30" t="n">
        <f aca="false">HLOOKUP(B$22,Prices!$C$8:$T$58,Prices!$B20,0)</f>
        <v>1.3391935483871</v>
      </c>
      <c r="E34" s="30" t="n">
        <f aca="false">HLOOKUP(D$22,Prices!$C$8:$T$58,Prices!$B20,0)</f>
        <v>2.28995967741936</v>
      </c>
      <c r="F34" s="31" t="n">
        <f aca="false">E34-C34</f>
        <v>0.950766129032259</v>
      </c>
      <c r="H34" s="31" t="n">
        <f aca="false">IF(ISERROR(HLOOKUP(G$22,Tolls!$D$7:$R$58,Tolls!$B20,0)),"Not Available",HLOOKUP(G$22,Tolls!$D$7:$R$58,Tolls!$B20,0))</f>
        <v>0.969201</v>
      </c>
      <c r="J34" s="31" t="n">
        <f aca="false">F34-H34</f>
        <v>-0.0184348709677414</v>
      </c>
    </row>
    <row r="35" customFormat="false" ht="12.75" hidden="false" customHeight="false" outlineLevel="0" collapsed="false">
      <c r="A35" s="17" t="n">
        <f aca="false">Prices!A21</f>
        <v>35796</v>
      </c>
      <c r="C35" s="30" t="n">
        <f aca="false">HLOOKUP(B$22,Prices!$C$8:$T$58,Prices!$B21,0)</f>
        <v>1.45806451612903</v>
      </c>
      <c r="E35" s="30" t="n">
        <f aca="false">HLOOKUP(D$22,Prices!$C$8:$T$58,Prices!$B21,0)</f>
        <v>2.28885106382979</v>
      </c>
      <c r="F35" s="31" t="n">
        <f aca="false">E35-C35</f>
        <v>0.830786547700755</v>
      </c>
      <c r="H35" s="31" t="n">
        <f aca="false">IF(ISERROR(HLOOKUP(G$22,Tolls!$D$7:$R$58,Tolls!$B21,0)),"Not Available",HLOOKUP(G$22,Tolls!$D$7:$R$58,Tolls!$B21,0))</f>
        <v>0.970866</v>
      </c>
      <c r="J35" s="31" t="n">
        <f aca="false">F35-H35</f>
        <v>-0.140079452299245</v>
      </c>
    </row>
    <row r="36" customFormat="false" ht="12.75" hidden="false" customHeight="false" outlineLevel="0" collapsed="false">
      <c r="A36" s="17" t="n">
        <f aca="false">Prices!A22</f>
        <v>35827</v>
      </c>
      <c r="C36" s="30" t="n">
        <f aca="false">HLOOKUP(B$22,Prices!$C$8:$T$58,Prices!$B22,0)</f>
        <v>1.63785714285714</v>
      </c>
      <c r="E36" s="30" t="n">
        <f aca="false">HLOOKUP(D$22,Prices!$C$8:$T$58,Prices!$B22,0)</f>
        <v>2.07551860974275</v>
      </c>
      <c r="F36" s="31" t="n">
        <f aca="false">E36-C36</f>
        <v>0.437661466885606</v>
      </c>
      <c r="H36" s="31" t="n">
        <f aca="false">IF(ISERROR(HLOOKUP(G$22,Tolls!$D$7:$R$58,Tolls!$B22,0)),"Not Available",HLOOKUP(G$22,Tolls!$D$7:$R$58,Tolls!$B22,0))</f>
        <v>0.967647</v>
      </c>
      <c r="J36" s="31" t="n">
        <f aca="false">F36-H36</f>
        <v>-0.529985533114394</v>
      </c>
    </row>
    <row r="37" customFormat="false" ht="12.75" hidden="false" customHeight="false" outlineLevel="0" collapsed="false">
      <c r="A37" s="17" t="n">
        <f aca="false">Prices!A23</f>
        <v>35855</v>
      </c>
      <c r="C37" s="30" t="n">
        <f aca="false">HLOOKUP(B$22,Prices!$C$8:$T$58,Prices!$B23,0)</f>
        <v>1.75387096774194</v>
      </c>
      <c r="E37" s="30" t="n">
        <f aca="false">HLOOKUP(D$22,Prices!$C$8:$T$58,Prices!$B23,0)</f>
        <v>2.50521868787276</v>
      </c>
      <c r="F37" s="31" t="n">
        <f aca="false">E37-C37</f>
        <v>0.751347720130829</v>
      </c>
      <c r="H37" s="31" t="n">
        <f aca="false">IF(ISERROR(HLOOKUP(G$22,Tolls!$D$7:$R$58,Tolls!$B23,0)),"Not Available",HLOOKUP(G$22,Tolls!$D$7:$R$58,Tolls!$B23,0))</f>
        <v>0.969201</v>
      </c>
      <c r="J37" s="31" t="n">
        <f aca="false">F37-H37</f>
        <v>-0.217853279869171</v>
      </c>
    </row>
    <row r="38" customFormat="false" ht="12.75" hidden="false" customHeight="false" outlineLevel="0" collapsed="false">
      <c r="A38" s="17" t="n">
        <f aca="false">Prices!A24</f>
        <v>35886</v>
      </c>
      <c r="C38" s="30" t="n">
        <f aca="false">HLOOKUP(B$22,Prices!$C$8:$T$58,Prices!$B24,0)</f>
        <v>2.21633333333333</v>
      </c>
      <c r="E38" s="30" t="n">
        <f aca="false">HLOOKUP(D$22,Prices!$C$8:$T$58,Prices!$B24,0)</f>
        <v>2.26163851351351</v>
      </c>
      <c r="F38" s="31" t="n">
        <f aca="false">E38-C38</f>
        <v>0.04530518018018</v>
      </c>
      <c r="H38" s="31" t="n">
        <f aca="false">IF(ISERROR(HLOOKUP(G$22,Tolls!$D$7:$R$58,Tolls!$B24,0)),"Not Available",HLOOKUP(G$22,Tolls!$D$7:$R$58,Tolls!$B24,0))</f>
        <v>0.969867</v>
      </c>
      <c r="J38" s="31" t="n">
        <f aca="false">F38-H38</f>
        <v>-0.92456181981982</v>
      </c>
    </row>
    <row r="39" customFormat="false" ht="12.75" hidden="false" customHeight="false" outlineLevel="0" collapsed="false">
      <c r="A39" s="17" t="n">
        <f aca="false">Prices!A25</f>
        <v>35916</v>
      </c>
      <c r="C39" s="30" t="n">
        <f aca="false">HLOOKUP(B$22,Prices!$C$8:$T$58,Prices!$B25,0)</f>
        <v>1.76048387096774</v>
      </c>
      <c r="E39" s="30" t="n">
        <f aca="false">HLOOKUP(D$22,Prices!$C$8:$T$58,Prices!$B25,0)</f>
        <v>2.255</v>
      </c>
      <c r="F39" s="31" t="n">
        <f aca="false">E39-C39</f>
        <v>0.494516129032258</v>
      </c>
      <c r="H39" s="31" t="n">
        <f aca="false">IF(ISERROR(HLOOKUP(G$22,Tolls!$D$7:$R$58,Tolls!$B25,0)),"Not Available",HLOOKUP(G$22,Tolls!$D$7:$R$58,Tolls!$B25,0))</f>
        <v>0.972198</v>
      </c>
      <c r="J39" s="31" t="n">
        <f aca="false">F39-H39</f>
        <v>-0.477681870967742</v>
      </c>
    </row>
    <row r="40" customFormat="false" ht="12.75" hidden="false" customHeight="false" outlineLevel="0" collapsed="false">
      <c r="A40" s="17" t="n">
        <f aca="false">Prices!A26</f>
        <v>35947</v>
      </c>
      <c r="C40" s="30" t="n">
        <f aca="false">HLOOKUP(B$22,Prices!$C$8:$T$58,Prices!$B26,0)</f>
        <v>1.80733333333333</v>
      </c>
      <c r="E40" s="30" t="n">
        <f aca="false">HLOOKUP(D$22,Prices!$C$8:$T$58,Prices!$B26,0)</f>
        <v>2.07533333333333</v>
      </c>
      <c r="F40" s="31" t="n">
        <f aca="false">E40-C40</f>
        <v>0.267999999999999</v>
      </c>
      <c r="H40" s="31" t="n">
        <f aca="false">IF(ISERROR(HLOOKUP(G$22,Tolls!$D$7:$R$58,Tolls!$B26,0)),"Not Available",HLOOKUP(G$22,Tolls!$D$7:$R$58,Tolls!$B26,0))</f>
        <v>0.966648</v>
      </c>
      <c r="J40" s="31" t="n">
        <f aca="false">F40-H40</f>
        <v>-0.698648000000001</v>
      </c>
    </row>
    <row r="41" customFormat="false" ht="12.75" hidden="false" customHeight="false" outlineLevel="0" collapsed="false">
      <c r="A41" s="17" t="n">
        <f aca="false">Prices!A27</f>
        <v>35977</v>
      </c>
      <c r="C41" s="30" t="n">
        <f aca="false">HLOOKUP(B$22,Prices!$C$8:$T$58,Prices!$B27,0)</f>
        <v>1.9741935483871</v>
      </c>
      <c r="E41" s="30" t="n">
        <f aca="false">HLOOKUP(D$22,Prices!$C$8:$T$58,Prices!$B27,0)</f>
        <v>2.43716666666667</v>
      </c>
      <c r="F41" s="31" t="n">
        <f aca="false">E41-C41</f>
        <v>0.46297311827957</v>
      </c>
      <c r="H41" s="31" t="n">
        <f aca="false">IF(ISERROR(HLOOKUP(G$22,Tolls!$D$7:$R$58,Tolls!$B27,0)),"Not Available",HLOOKUP(G$22,Tolls!$D$7:$R$58,Tolls!$B27,0))</f>
        <v>0.968091</v>
      </c>
      <c r="J41" s="31" t="n">
        <f aca="false">F41-H41</f>
        <v>-0.50511788172043</v>
      </c>
    </row>
    <row r="42" customFormat="false" ht="12.75" hidden="false" customHeight="false" outlineLevel="0" collapsed="false">
      <c r="A42" s="17" t="n">
        <f aca="false">Prices!A28</f>
        <v>36008</v>
      </c>
      <c r="C42" s="30" t="n">
        <f aca="false">HLOOKUP(B$22,Prices!$C$8:$T$58,Prices!$B28,0)</f>
        <v>1.76225806451613</v>
      </c>
      <c r="E42" s="30" t="n">
        <f aca="false">HLOOKUP(D$22,Prices!$C$8:$T$58,Prices!$B28,0)</f>
        <v>2.39822580645161</v>
      </c>
      <c r="F42" s="31" t="n">
        <f aca="false">E42-C42</f>
        <v>0.635967741935483</v>
      </c>
      <c r="H42" s="31" t="n">
        <f aca="false">IF(ISERROR(HLOOKUP(G$22,Tolls!$D$7:$R$58,Tolls!$B28,0)),"Not Available",HLOOKUP(G$22,Tolls!$D$7:$R$58,Tolls!$B28,0))</f>
        <v>0.970644</v>
      </c>
      <c r="J42" s="31" t="n">
        <f aca="false">F42-H42</f>
        <v>-0.334676258064517</v>
      </c>
    </row>
    <row r="43" customFormat="false" ht="12.75" hidden="false" customHeight="false" outlineLevel="0" collapsed="false">
      <c r="A43" s="17" t="n">
        <f aca="false">Prices!A29</f>
        <v>36039</v>
      </c>
      <c r="C43" s="30" t="n">
        <f aca="false">HLOOKUP(B$22,Prices!$C$8:$T$58,Prices!$B29,0)</f>
        <v>2.007</v>
      </c>
      <c r="E43" s="30" t="n">
        <f aca="false">HLOOKUP(D$22,Prices!$C$8:$T$58,Prices!$B29,0)</f>
        <v>2.30413793103448</v>
      </c>
      <c r="F43" s="31" t="n">
        <f aca="false">E43-C43</f>
        <v>0.297137931034481</v>
      </c>
      <c r="H43" s="31" t="n">
        <f aca="false">IF(ISERROR(HLOOKUP(G$22,Tolls!$D$7:$R$58,Tolls!$B29,0)),"Not Available",HLOOKUP(G$22,Tolls!$D$7:$R$58,Tolls!$B29,0))</f>
        <v>0.967758</v>
      </c>
      <c r="J43" s="31" t="n">
        <f aca="false">F43-H43</f>
        <v>-0.670620068965519</v>
      </c>
    </row>
    <row r="44" customFormat="false" ht="12.75" hidden="false" customHeight="false" outlineLevel="0" collapsed="false">
      <c r="A44" s="17" t="n">
        <f aca="false">Prices!A30</f>
        <v>36069</v>
      </c>
      <c r="C44" s="30" t="n">
        <f aca="false">HLOOKUP(B$22,Prices!$C$8:$T$58,Prices!$B30,0)</f>
        <v>2.35354838709677</v>
      </c>
      <c r="E44" s="30" t="n">
        <f aca="false">HLOOKUP(D$22,Prices!$C$8:$T$58,Prices!$B30,0)</f>
        <v>2.38467741935484</v>
      </c>
      <c r="F44" s="31" t="n">
        <f aca="false">E44-C44</f>
        <v>0.0311290322580651</v>
      </c>
      <c r="H44" s="31" t="n">
        <f aca="false">IF(ISERROR(HLOOKUP(G$22,Tolls!$D$7:$R$58,Tolls!$B30,0)),"Not Available",HLOOKUP(G$22,Tolls!$D$7:$R$58,Tolls!$B30,0))</f>
        <v>0.96798</v>
      </c>
      <c r="J44" s="31" t="n">
        <f aca="false">F44-H44</f>
        <v>-0.936850967741935</v>
      </c>
    </row>
    <row r="45" customFormat="false" ht="12.75" hidden="false" customHeight="false" outlineLevel="0" collapsed="false">
      <c r="A45" s="17" t="n">
        <f aca="false">Prices!A31</f>
        <v>36100</v>
      </c>
      <c r="C45" s="30" t="n">
        <f aca="false">HLOOKUP(B$22,Prices!$C$8:$T$58,Prices!$B31,0)</f>
        <v>2.52483333333333</v>
      </c>
      <c r="E45" s="30" t="n">
        <f aca="false">HLOOKUP(D$22,Prices!$C$8:$T$58,Prices!$B31,0)</f>
        <v>2.59839285714286</v>
      </c>
      <c r="F45" s="31" t="n">
        <f aca="false">E45-C45</f>
        <v>0.0735595238095246</v>
      </c>
      <c r="H45" s="31" t="n">
        <f aca="false">IF(ISERROR(HLOOKUP(G$22,Tolls!$D$7:$R$58,Tolls!$B31,0)),"Not Available",HLOOKUP(G$22,Tolls!$D$7:$R$58,Tolls!$B31,0))</f>
        <v>0.972864</v>
      </c>
      <c r="J45" s="31" t="n">
        <f aca="false">F45-H45</f>
        <v>-0.899304476190476</v>
      </c>
    </row>
    <row r="46" customFormat="false" ht="12.75" hidden="false" customHeight="false" outlineLevel="0" collapsed="false">
      <c r="A46" s="17" t="n">
        <f aca="false">Prices!A32</f>
        <v>36130</v>
      </c>
      <c r="C46" s="30" t="n">
        <f aca="false">HLOOKUP(B$22,Prices!$C$8:$T$58,Prices!$B32,0)</f>
        <v>2.22225806451613</v>
      </c>
      <c r="E46" s="30" t="n">
        <f aca="false">HLOOKUP(D$22,Prices!$C$8:$T$58,Prices!$B32,0)</f>
        <v>2.55189655172414</v>
      </c>
      <c r="F46" s="31" t="n">
        <f aca="false">E46-C46</f>
        <v>0.329638487208009</v>
      </c>
      <c r="H46" s="31" t="n">
        <f aca="false">IF(ISERROR(HLOOKUP(G$22,Tolls!$D$7:$R$58,Tolls!$B32,0)),"Not Available",HLOOKUP(G$22,Tolls!$D$7:$R$58,Tolls!$B32,0))</f>
        <v>0.971976</v>
      </c>
      <c r="J46" s="31" t="n">
        <f aca="false">F46-H46</f>
        <v>-0.642337512791991</v>
      </c>
    </row>
    <row r="47" customFormat="false" ht="12.75" hidden="false" customHeight="false" outlineLevel="0" collapsed="false">
      <c r="A47" s="17" t="n">
        <f aca="false">Prices!A33</f>
        <v>36161</v>
      </c>
      <c r="C47" s="30" t="n">
        <f aca="false">HLOOKUP(B$22,Prices!$C$8:$T$58,Prices!$B33,0)</f>
        <v>2.31290322580645</v>
      </c>
      <c r="E47" s="30" t="n">
        <f aca="false">HLOOKUP(D$22,Prices!$C$8:$T$58,Prices!$B33,0)</f>
        <v>2.075</v>
      </c>
      <c r="F47" s="31" t="n">
        <f aca="false">E47-C47</f>
        <v>-0.237903225806452</v>
      </c>
      <c r="H47" s="31" t="n">
        <f aca="false">IF(ISERROR(HLOOKUP(G$22,Tolls!$D$7:$R$58,Tolls!$B33,0)),"Not Available",HLOOKUP(G$22,Tolls!$D$7:$R$58,Tolls!$B33,0))</f>
        <v>0.971421</v>
      </c>
      <c r="J47" s="31" t="n">
        <f aca="false">F47-H47</f>
        <v>-1.20932422580645</v>
      </c>
    </row>
    <row r="48" customFormat="false" ht="12.75" hidden="false" customHeight="false" outlineLevel="0" collapsed="false">
      <c r="A48" s="17" t="n">
        <f aca="false">Prices!A34</f>
        <v>36192</v>
      </c>
      <c r="C48" s="30" t="n">
        <f aca="false">HLOOKUP(B$22,Prices!$C$8:$T$58,Prices!$B34,0)</f>
        <v>2.24375</v>
      </c>
      <c r="E48" s="30" t="n">
        <f aca="false">HLOOKUP(D$22,Prices!$C$8:$T$58,Prices!$B34,0)</f>
        <v>1.94714285714286</v>
      </c>
      <c r="F48" s="31" t="n">
        <f aca="false">E48-C48</f>
        <v>-0.296607142857142</v>
      </c>
      <c r="H48" s="31" t="n">
        <f aca="false">IF(ISERROR(HLOOKUP(G$22,Tolls!$D$7:$R$58,Tolls!$B34,0)),"Not Available",HLOOKUP(G$22,Tolls!$D$7:$R$58,Tolls!$B34,0))</f>
        <v>0.967425</v>
      </c>
      <c r="J48" s="31" t="n">
        <f aca="false">F48-H48</f>
        <v>-1.26403214285714</v>
      </c>
    </row>
    <row r="49" customFormat="false" ht="12.75" hidden="false" customHeight="false" outlineLevel="0" collapsed="false">
      <c r="A49" s="17" t="n">
        <f aca="false">Prices!A35</f>
        <v>36220</v>
      </c>
      <c r="C49" s="30" t="n">
        <f aca="false">HLOOKUP(B$22,Prices!$C$8:$T$58,Prices!$B35,0)</f>
        <v>2.20258064516129</v>
      </c>
      <c r="E49" s="30" t="n">
        <f aca="false">HLOOKUP(D$22,Prices!$C$8:$T$58,Prices!$B35,0)</f>
        <v>1.92</v>
      </c>
      <c r="F49" s="31" t="n">
        <f aca="false">E49-C49</f>
        <v>-0.28258064516129</v>
      </c>
      <c r="H49" s="31" t="n">
        <f aca="false">IF(ISERROR(HLOOKUP(G$22,Tolls!$D$7:$R$58,Tolls!$B35,0)),"Not Available",HLOOKUP(G$22,Tolls!$D$7:$R$58,Tolls!$B35,0))</f>
        <v>0.965982</v>
      </c>
      <c r="J49" s="31" t="n">
        <f aca="false">F49-H49</f>
        <v>-1.24856264516129</v>
      </c>
    </row>
    <row r="50" customFormat="false" ht="12.75" hidden="false" customHeight="false" outlineLevel="0" collapsed="false">
      <c r="A50" s="17" t="n">
        <f aca="false">Prices!A36</f>
        <v>36251</v>
      </c>
      <c r="C50" s="30" t="n">
        <f aca="false">HLOOKUP(B$22,Prices!$C$8:$T$58,Prices!$B36,0)</f>
        <v>2.526</v>
      </c>
      <c r="E50" s="30" t="n">
        <f aca="false">HLOOKUP(D$22,Prices!$C$8:$T$58,Prices!$B36,0)</f>
        <v>2.2775</v>
      </c>
      <c r="F50" s="31" t="n">
        <f aca="false">E50-C50</f>
        <v>-0.2485</v>
      </c>
      <c r="H50" s="31" t="n">
        <f aca="false">IF(ISERROR(HLOOKUP(G$22,Tolls!$D$7:$R$58,Tolls!$B36,0)),"Not Available",HLOOKUP(G$22,Tolls!$D$7:$R$58,Tolls!$B36,0))</f>
        <v>0.966315</v>
      </c>
      <c r="J50" s="31" t="n">
        <f aca="false">F50-H50</f>
        <v>-1.214815</v>
      </c>
    </row>
    <row r="51" customFormat="false" ht="12.75" hidden="false" customHeight="false" outlineLevel="0" collapsed="false">
      <c r="A51" s="17" t="n">
        <f aca="false">Prices!A37</f>
        <v>36281</v>
      </c>
      <c r="C51" s="30" t="n">
        <f aca="false">HLOOKUP(B$22,Prices!$C$8:$T$58,Prices!$B37,0)</f>
        <v>2.69935483870968</v>
      </c>
      <c r="E51" s="30" t="n">
        <f aca="false">HLOOKUP(D$22,Prices!$C$8:$T$58,Prices!$B37,0)</f>
        <v>2.41096774193548</v>
      </c>
      <c r="F51" s="31" t="n">
        <f aca="false">E51-C51</f>
        <v>-0.288387096774195</v>
      </c>
      <c r="H51" s="31" t="n">
        <f aca="false">IF(ISERROR(HLOOKUP(G$22,Tolls!$D$7:$R$58,Tolls!$B37,0)),"Not Available",HLOOKUP(G$22,Tolls!$D$7:$R$58,Tolls!$B37,0))</f>
        <v>0.971532</v>
      </c>
      <c r="J51" s="31" t="n">
        <f aca="false">F51-H51</f>
        <v>-1.2599190967742</v>
      </c>
    </row>
    <row r="52" customFormat="false" ht="12.75" hidden="false" customHeight="false" outlineLevel="0" collapsed="false">
      <c r="A52" s="17" t="n">
        <f aca="false">Prices!A38</f>
        <v>36312</v>
      </c>
      <c r="C52" s="30" t="n">
        <f aca="false">HLOOKUP(B$22,Prices!$C$8:$T$58,Prices!$B38,0)</f>
        <v>2.792</v>
      </c>
      <c r="E52" s="30" t="n">
        <f aca="false">HLOOKUP(D$22,Prices!$C$8:$T$58,Prices!$B38,0)</f>
        <v>2.45866666666667</v>
      </c>
      <c r="F52" s="31" t="n">
        <f aca="false">E52-C52</f>
        <v>-0.333333333333333</v>
      </c>
      <c r="H52" s="31" t="n">
        <f aca="false">IF(ISERROR(HLOOKUP(G$22,Tolls!$D$7:$R$58,Tolls!$B38,0)),"Not Available",HLOOKUP(G$22,Tolls!$D$7:$R$58,Tolls!$B38,0))</f>
        <v>0.97131</v>
      </c>
      <c r="J52" s="31" t="n">
        <f aca="false">F52-H52</f>
        <v>-1.30464333333333</v>
      </c>
    </row>
    <row r="53" customFormat="false" ht="12.75" hidden="false" customHeight="false" outlineLevel="0" collapsed="false">
      <c r="A53" s="17" t="n">
        <f aca="false">Prices!A39</f>
        <v>36342</v>
      </c>
      <c r="C53" s="30" t="n">
        <f aca="false">HLOOKUP(B$22,Prices!$C$8:$T$58,Prices!$B39,0)</f>
        <v>2.78129032258065</v>
      </c>
      <c r="E53" s="30" t="n">
        <f aca="false">HLOOKUP(D$22,Prices!$C$8:$T$58,Prices!$B39,0)</f>
        <v>2.47709677419355</v>
      </c>
      <c r="F53" s="31" t="n">
        <f aca="false">E53-C53</f>
        <v>-0.304193548387097</v>
      </c>
      <c r="H53" s="31" t="n">
        <f aca="false">IF(ISERROR(HLOOKUP(G$22,Tolls!$D$7:$R$58,Tolls!$B39,0)),"Not Available",HLOOKUP(G$22,Tolls!$D$7:$R$58,Tolls!$B39,0))</f>
        <v>0.972531</v>
      </c>
      <c r="J53" s="31" t="n">
        <f aca="false">F53-H53</f>
        <v>-1.2767245483871</v>
      </c>
    </row>
    <row r="54" customFormat="false" ht="12.75" hidden="false" customHeight="false" outlineLevel="0" collapsed="false">
      <c r="A54" s="17" t="n">
        <f aca="false">Prices!A40</f>
        <v>36373</v>
      </c>
      <c r="C54" s="30" t="n">
        <f aca="false">HLOOKUP(B$22,Prices!$C$8:$T$58,Prices!$B40,0)</f>
        <v>3.25032258064516</v>
      </c>
      <c r="E54" s="30" t="n">
        <f aca="false">HLOOKUP(D$22,Prices!$C$8:$T$58,Prices!$B40,0)</f>
        <v>2.74387096774194</v>
      </c>
      <c r="F54" s="31" t="n">
        <f aca="false">E54-C54</f>
        <v>-0.506451612903226</v>
      </c>
      <c r="H54" s="31" t="n">
        <f aca="false">IF(ISERROR(HLOOKUP(G$22,Tolls!$D$7:$R$58,Tolls!$B40,0)),"Not Available",HLOOKUP(G$22,Tolls!$D$7:$R$58,Tolls!$B40,0))</f>
        <v>0.973308</v>
      </c>
      <c r="J54" s="31" t="n">
        <f aca="false">F54-H54</f>
        <v>-1.47975961290323</v>
      </c>
    </row>
    <row r="55" customFormat="false" ht="12.75" hidden="false" customHeight="false" outlineLevel="0" collapsed="false">
      <c r="A55" s="17" t="n">
        <f aca="false">Prices!A41</f>
        <v>36404</v>
      </c>
      <c r="C55" s="30" t="n">
        <f aca="false">HLOOKUP(B$22,Prices!$C$8:$T$58,Prices!$B41,0)</f>
        <v>3.115</v>
      </c>
      <c r="E55" s="30" t="n">
        <f aca="false">HLOOKUP(D$22,Prices!$C$8:$T$58,Prices!$B41,0)</f>
        <v>2.7885</v>
      </c>
      <c r="F55" s="31" t="n">
        <f aca="false">E55-C55</f>
        <v>-0.326500000000001</v>
      </c>
      <c r="H55" s="31" t="n">
        <f aca="false">IF(ISERROR(HLOOKUP(G$22,Tolls!$D$7:$R$58,Tolls!$B41,0)),"Not Available",HLOOKUP(G$22,Tolls!$D$7:$R$58,Tolls!$B41,0))</f>
        <v>0.977304</v>
      </c>
      <c r="J55" s="31" t="n">
        <f aca="false">F55-H55</f>
        <v>-1.303804</v>
      </c>
    </row>
    <row r="56" customFormat="false" ht="12.75" hidden="false" customHeight="false" outlineLevel="0" collapsed="false">
      <c r="A56" s="17" t="n">
        <f aca="false">Prices!A42</f>
        <v>36434</v>
      </c>
      <c r="C56" s="30" t="n">
        <f aca="false">HLOOKUP(B$22,Prices!$C$8:$T$58,Prices!$B42,0)</f>
        <v>3.57806451612903</v>
      </c>
      <c r="E56" s="30" t="n">
        <f aca="false">HLOOKUP(D$22,Prices!$C$8:$T$58,Prices!$B42,0)</f>
        <v>3.15629032258065</v>
      </c>
      <c r="F56" s="31" t="n">
        <f aca="false">E56-C56</f>
        <v>-0.421774193548387</v>
      </c>
      <c r="H56" s="31" t="n">
        <f aca="false">IF(ISERROR(HLOOKUP(G$22,Tolls!$D$7:$R$58,Tolls!$B42,0)),"Not Available",HLOOKUP(G$22,Tolls!$D$7:$R$58,Tolls!$B42,0))</f>
        <v>0.976305</v>
      </c>
      <c r="J56" s="31" t="n">
        <f aca="false">F56-H56</f>
        <v>-1.39807919354839</v>
      </c>
    </row>
    <row r="57" customFormat="false" ht="12.75" hidden="false" customHeight="false" outlineLevel="0" collapsed="false">
      <c r="A57" s="17" t="n">
        <f aca="false">Prices!A43</f>
        <v>36465</v>
      </c>
      <c r="C57" s="30" t="n">
        <f aca="false">HLOOKUP(B$22,Prices!$C$8:$T$58,Prices!$B43,0)</f>
        <v>2.8945</v>
      </c>
      <c r="E57" s="30" t="n">
        <f aca="false">HLOOKUP(D$22,Prices!$C$8:$T$58,Prices!$B43,0)</f>
        <v>2.66666666666667</v>
      </c>
      <c r="F57" s="31" t="n">
        <f aca="false">E57-C57</f>
        <v>-0.227833333333335</v>
      </c>
      <c r="H57" s="31" t="n">
        <f aca="false">IF(ISERROR(HLOOKUP(G$22,Tolls!$D$7:$R$58,Tolls!$B43,0)),"Not Available",HLOOKUP(G$22,Tolls!$D$7:$R$58,Tolls!$B43,0))</f>
        <v>0.981411</v>
      </c>
      <c r="J57" s="31" t="n">
        <f aca="false">F57-H57</f>
        <v>-1.20924433333333</v>
      </c>
    </row>
    <row r="58" customFormat="false" ht="12.75" hidden="false" customHeight="false" outlineLevel="0" collapsed="false">
      <c r="A58" s="17" t="n">
        <f aca="false">Prices!A44</f>
        <v>36495</v>
      </c>
      <c r="C58" s="30" t="n">
        <f aca="false">HLOOKUP(B$22,Prices!$C$8:$T$58,Prices!$B44,0)</f>
        <v>2.79032258064516</v>
      </c>
      <c r="E58" s="30" t="n">
        <f aca="false">HLOOKUP(D$22,Prices!$C$8:$T$58,Prices!$B44,0)</f>
        <v>2.50983870967742</v>
      </c>
      <c r="F58" s="31" t="n">
        <f aca="false">E58-C58</f>
        <v>-0.280483870967742</v>
      </c>
      <c r="H58" s="31" t="n">
        <f aca="false">IF(ISERROR(HLOOKUP(G$22,Tolls!$D$7:$R$58,Tolls!$B44,0)),"Not Available",HLOOKUP(G$22,Tolls!$D$7:$R$58,Tolls!$B44,0))</f>
        <v>0.973641</v>
      </c>
      <c r="J58" s="31" t="n">
        <f aca="false">F58-H58</f>
        <v>-1.25412487096774</v>
      </c>
    </row>
    <row r="59" customFormat="false" ht="12.75" hidden="false" customHeight="false" outlineLevel="0" collapsed="false">
      <c r="A59" s="17" t="n">
        <f aca="false">Prices!A45</f>
        <v>36526</v>
      </c>
      <c r="C59" s="30" t="n">
        <f aca="false">HLOOKUP(B$22,Prices!$C$8:$T$58,Prices!$B45,0)</f>
        <v>2.82709677419355</v>
      </c>
      <c r="E59" s="30" t="n">
        <f aca="false">HLOOKUP(D$22,Prices!$C$8:$T$58,Prices!$B45,0)</f>
        <v>2.47870967741936</v>
      </c>
      <c r="F59" s="31" t="n">
        <f aca="false">E59-C59</f>
        <v>-0.348387096774193</v>
      </c>
      <c r="H59" s="31" t="n">
        <f aca="false">IF(ISERROR(HLOOKUP(G$22,Tolls!$D$7:$R$58,Tolls!$B45,0)),"Not Available",HLOOKUP(G$22,Tolls!$D$7:$R$58,Tolls!$B45,0))</f>
        <v>0.973752</v>
      </c>
      <c r="J59" s="31" t="n">
        <f aca="false">F59-H59</f>
        <v>-1.32213909677419</v>
      </c>
    </row>
    <row r="60" customFormat="false" ht="12.75" hidden="false" customHeight="false" outlineLevel="0" collapsed="false">
      <c r="A60" s="17" t="n">
        <f aca="false">Prices!A46</f>
        <v>36557</v>
      </c>
      <c r="C60" s="30" t="n">
        <f aca="false">HLOOKUP(B$22,Prices!$C$8:$T$58,Prices!$B46,0)</f>
        <v>3.10189655172414</v>
      </c>
      <c r="E60" s="30" t="n">
        <f aca="false">HLOOKUP(D$22,Prices!$C$8:$T$58,Prices!$B46,0)</f>
        <v>2.69603448275862</v>
      </c>
      <c r="F60" s="31" t="n">
        <f aca="false">E60-C60</f>
        <v>-0.405862068965516</v>
      </c>
      <c r="H60" s="31" t="n">
        <f aca="false">IF(ISERROR(HLOOKUP(G$22,Tolls!$D$7:$R$58,Tolls!$B46,0)),"Not Available",HLOOKUP(G$22,Tolls!$D$7:$R$58,Tolls!$B46,0))</f>
        <v>0.975639</v>
      </c>
      <c r="J60" s="31" t="n">
        <f aca="false">F60-H60</f>
        <v>-1.38150106896552</v>
      </c>
    </row>
    <row r="61" customFormat="false" ht="12.75" hidden="false" customHeight="false" outlineLevel="0" collapsed="false">
      <c r="A61" s="17" t="n">
        <f aca="false">Prices!A47</f>
        <v>36586</v>
      </c>
      <c r="C61" s="30" t="n">
        <f aca="false">HLOOKUP(B$22,Prices!$C$8:$T$58,Prices!$B47,0)</f>
        <v>3.52129032258064</v>
      </c>
      <c r="E61" s="30" t="n">
        <f aca="false">HLOOKUP(D$22,Prices!$C$8:$T$58,Prices!$B47,0)</f>
        <v>2.965</v>
      </c>
      <c r="F61" s="31" t="n">
        <f aca="false">E61-C61</f>
        <v>-0.556290322580644</v>
      </c>
      <c r="H61" s="31" t="n">
        <f aca="false">IF(ISERROR(HLOOKUP(G$22,Tolls!$D$7:$R$58,Tolls!$B47,0)),"Not Available",HLOOKUP(G$22,Tolls!$D$7:$R$58,Tolls!$B47,0))</f>
        <v>0.975084</v>
      </c>
      <c r="J61" s="31" t="n">
        <f aca="false">F61-H61</f>
        <v>-1.53137432258064</v>
      </c>
    </row>
    <row r="62" customFormat="false" ht="12.75" hidden="false" customHeight="false" outlineLevel="0" collapsed="false">
      <c r="A62" s="17" t="n">
        <f aca="false">Prices!A48</f>
        <v>36617</v>
      </c>
      <c r="C62" s="30" t="n">
        <f aca="false">HLOOKUP(B$22,Prices!$C$8:$T$58,Prices!$B48,0)</f>
        <v>3.77083333333333</v>
      </c>
      <c r="E62" s="30" t="n">
        <f aca="false">HLOOKUP(D$22,Prices!$C$8:$T$58,Prices!$B48,0)</f>
        <v>3.085</v>
      </c>
      <c r="F62" s="31" t="n">
        <f aca="false">E62-C62</f>
        <v>-0.685833333333334</v>
      </c>
      <c r="H62" s="31" t="n">
        <f aca="false">IF(ISERROR(HLOOKUP(G$22,Tolls!$D$7:$R$58,Tolls!$B48,0)),"Not Available",HLOOKUP(G$22,Tolls!$D$7:$R$58,Tolls!$B48,0))</f>
        <v>0.98019</v>
      </c>
      <c r="J62" s="31" t="n">
        <f aca="false">F62-H62</f>
        <v>-1.66602333333333</v>
      </c>
    </row>
    <row r="63" customFormat="false" ht="12.75" hidden="false" customHeight="false" outlineLevel="0" collapsed="false">
      <c r="A63" s="17" t="n">
        <f aca="false">Prices!A49</f>
        <v>36647</v>
      </c>
      <c r="C63" s="30" t="n">
        <f aca="false">HLOOKUP(B$22,Prices!$C$8:$T$58,Prices!$B49,0)</f>
        <v>4.34306451612903</v>
      </c>
      <c r="E63" s="30" t="n">
        <f aca="false">HLOOKUP(D$22,Prices!$C$8:$T$58,Prices!$B49,0)</f>
        <v>3.67774193548387</v>
      </c>
      <c r="F63" s="31" t="n">
        <f aca="false">E63-C63</f>
        <v>-0.665322580645162</v>
      </c>
      <c r="H63" s="31" t="n">
        <f aca="false">IF(ISERROR(HLOOKUP(G$22,Tolls!$D$7:$R$58,Tolls!$B49,0)),"Not Available",HLOOKUP(G$22,Tolls!$D$7:$R$58,Tolls!$B49,0))</f>
        <v>0.980634</v>
      </c>
      <c r="J63" s="31" t="n">
        <f aca="false">F63-H63</f>
        <v>-1.64595658064516</v>
      </c>
    </row>
    <row r="64" customFormat="false" ht="12.75" hidden="false" customHeight="false" outlineLevel="0" collapsed="false">
      <c r="A64" s="17" t="n">
        <f aca="false">Prices!A50</f>
        <v>36678</v>
      </c>
      <c r="C64" s="30" t="n">
        <f aca="false">HLOOKUP(B$22,Prices!$C$8:$T$58,Prices!$B50,0)</f>
        <v>5.10766666666667</v>
      </c>
      <c r="E64" s="30" t="n">
        <f aca="false">HLOOKUP(D$22,Prices!$C$8:$T$58,Prices!$B50,0)</f>
        <v>4.666</v>
      </c>
      <c r="F64" s="31" t="n">
        <f aca="false">E64-C64</f>
        <v>-0.441666666666666</v>
      </c>
      <c r="H64" s="31" t="n">
        <f aca="false">IF(ISERROR(HLOOKUP(G$22,Tolls!$D$7:$R$58,Tolls!$B50,0)),"Not Available",HLOOKUP(G$22,Tolls!$D$7:$R$58,Tolls!$B50,0))</f>
        <v>0.991068</v>
      </c>
      <c r="J64" s="31" t="n">
        <f aca="false">F64-H64</f>
        <v>-1.43273466666667</v>
      </c>
    </row>
    <row r="65" customFormat="false" ht="12.75" hidden="false" customHeight="false" outlineLevel="0" collapsed="false">
      <c r="A65" s="17" t="n">
        <f aca="false">Prices!A51</f>
        <v>36708</v>
      </c>
      <c r="C65" s="30" t="n">
        <f aca="false">HLOOKUP(B$22,Prices!$C$8:$T$58,Prices!$B51,0)</f>
        <v>4.53596774193548</v>
      </c>
      <c r="E65" s="30" t="n">
        <f aca="false">HLOOKUP(D$22,Prices!$C$8:$T$58,Prices!$B51,0)</f>
        <v>4.39516129032258</v>
      </c>
      <c r="F65" s="31" t="n">
        <f aca="false">E65-C65</f>
        <v>-0.140806451612903</v>
      </c>
      <c r="H65" s="31" t="n">
        <f aca="false">IF(ISERROR(HLOOKUP(G$22,Tolls!$D$7:$R$58,Tolls!$B51,0)),"Not Available",HLOOKUP(G$22,Tolls!$D$7:$R$58,Tolls!$B51,0))</f>
        <v>0.99795</v>
      </c>
      <c r="J65" s="31" t="n">
        <f aca="false">F65-H65</f>
        <v>-1.1387564516129</v>
      </c>
    </row>
    <row r="66" customFormat="false" ht="12.75" hidden="false" customHeight="false" outlineLevel="0" collapsed="false">
      <c r="A66" s="17" t="n">
        <f aca="false">Prices!A52</f>
        <v>36739</v>
      </c>
      <c r="C66" s="30" t="n">
        <f aca="false">HLOOKUP(B$22,Prices!$C$8:$T$58,Prices!$B52,0)</f>
        <v>4.50435483870968</v>
      </c>
      <c r="E66" s="30" t="n">
        <f aca="false">HLOOKUP(D$22,Prices!$C$8:$T$58,Prices!$B52,0)</f>
        <v>4.86403225806452</v>
      </c>
      <c r="F66" s="31" t="n">
        <f aca="false">E66-C66</f>
        <v>0.359677419354837</v>
      </c>
      <c r="H66" s="31" t="n">
        <f aca="false">IF(ISERROR(HLOOKUP(G$22,Tolls!$D$7:$R$58,Tolls!$B52,0)),"Not Available",HLOOKUP(G$22,Tolls!$D$7:$R$58,Tolls!$B52,0))</f>
        <v>0.992289</v>
      </c>
      <c r="J66" s="31" t="n">
        <f aca="false">F66-H66</f>
        <v>-0.632611580645163</v>
      </c>
    </row>
    <row r="67" customFormat="false" ht="12.75" hidden="false" customHeight="false" outlineLevel="0" collapsed="false">
      <c r="A67" s="17" t="n">
        <f aca="false">Prices!A53</f>
        <v>36770</v>
      </c>
      <c r="C67" s="30" t="n">
        <f aca="false">HLOOKUP(B$22,Prices!$C$8:$T$58,Prices!$B53,0)</f>
        <v>6.20133333333334</v>
      </c>
      <c r="E67" s="30" t="n">
        <f aca="false">HLOOKUP(D$22,Prices!$C$8:$T$58,Prices!$B53,0)</f>
        <v>5.91633333333334</v>
      </c>
      <c r="F67" s="31" t="n">
        <f aca="false">E67-C67</f>
        <v>-0.285</v>
      </c>
      <c r="H67" s="31" t="n">
        <f aca="false">IF(ISERROR(HLOOKUP(G$22,Tolls!$D$7:$R$58,Tolls!$B53,0)),"Not Available",HLOOKUP(G$22,Tolls!$D$7:$R$58,Tolls!$B53,0))</f>
        <v>1.013601</v>
      </c>
      <c r="J67" s="31" t="n">
        <f aca="false">F67-H67</f>
        <v>-1.298601</v>
      </c>
    </row>
    <row r="68" customFormat="false" ht="12.75" hidden="false" customHeight="false" outlineLevel="0" collapsed="false">
      <c r="A68" s="17" t="n">
        <f aca="false">Prices!A54</f>
        <v>36800</v>
      </c>
      <c r="C68" s="30" t="n">
        <f aca="false">HLOOKUP(B$22,Prices!$C$8:$T$58,Prices!$B54,0)</f>
        <v>6.4441935483871</v>
      </c>
      <c r="E68" s="30" t="n">
        <f aca="false">HLOOKUP(D$22,Prices!$C$8:$T$58,Prices!$B54,0)</f>
        <v>5.59322580645161</v>
      </c>
      <c r="F68" s="31" t="n">
        <f aca="false">E68-C68</f>
        <v>-0.850967741935483</v>
      </c>
      <c r="H68" s="31" t="n">
        <f aca="false">IF(ISERROR(HLOOKUP(G$22,Tolls!$D$7:$R$58,Tolls!$B54,0)),"Not Available",HLOOKUP(G$22,Tolls!$D$7:$R$58,Tolls!$B54,0))</f>
        <v>1.006941</v>
      </c>
      <c r="J68" s="31" t="n">
        <f aca="false">F68-H68</f>
        <v>-1.85790874193548</v>
      </c>
    </row>
    <row r="69" customFormat="false" ht="12.75" hidden="false" customHeight="false" outlineLevel="0" collapsed="false">
      <c r="A69" s="17" t="n">
        <f aca="false">Prices!A55</f>
        <v>36831</v>
      </c>
      <c r="C69" s="30" t="n">
        <f aca="false">HLOOKUP(B$22,Prices!$C$8:$T$58,Prices!$B55,0)</f>
        <v>7.1615</v>
      </c>
      <c r="E69" s="30" t="n">
        <f aca="false">HLOOKUP(D$22,Prices!$C$8:$T$58,Prices!$B55,0)</f>
        <v>9.76683333333333</v>
      </c>
      <c r="F69" s="31" t="n">
        <f aca="false">E69-C69</f>
        <v>2.60533333333333</v>
      </c>
      <c r="H69" s="31" t="n">
        <f aca="false">IF(ISERROR(HLOOKUP(G$22,Tolls!$D$7:$R$58,Tolls!$B55,0)),"Not Available",HLOOKUP(G$22,Tolls!$D$7:$R$58,Tolls!$B55,0))</f>
        <v>1.004166</v>
      </c>
      <c r="J69" s="31" t="n">
        <f aca="false">F69-H69</f>
        <v>1.60116733333333</v>
      </c>
    </row>
    <row r="70" customFormat="false" ht="12.75" hidden="false" customHeight="false" outlineLevel="0" collapsed="false">
      <c r="A70" s="17" t="n">
        <f aca="false">Prices!A56</f>
        <v>36861</v>
      </c>
      <c r="C70" s="30" t="n">
        <f aca="false">HLOOKUP(B$22,Prices!$C$8:$T$58,Prices!$B56,0)</f>
        <v>11.7174193548387</v>
      </c>
      <c r="E70" s="30" t="n">
        <f aca="false">HLOOKUP(D$22,Prices!$C$8:$T$58,Prices!$B56,0)</f>
        <v>20.9948387096774</v>
      </c>
      <c r="F70" s="31" t="n">
        <f aca="false">E70-C70</f>
        <v>9.27741935483871</v>
      </c>
      <c r="H70" s="31" t="n">
        <f aca="false">IF(ISERROR(HLOOKUP(G$22,Tolls!$D$7:$R$58,Tolls!$B56,0)),"Not Available",HLOOKUP(G$22,Tolls!$D$7:$R$58,Tolls!$B56,0))</f>
        <v>1.098183</v>
      </c>
      <c r="J70" s="31" t="n">
        <f aca="false">F70-H70</f>
        <v>8.17923635483871</v>
      </c>
    </row>
    <row r="71" customFormat="false" ht="12.75" hidden="false" customHeight="false" outlineLevel="0" collapsed="false">
      <c r="A71" s="17" t="n">
        <f aca="false">Prices!A57</f>
        <v>36892</v>
      </c>
      <c r="C71" s="30" t="n">
        <f aca="false">HLOOKUP(B$22,Prices!$C$8:$T$58,Prices!$B57,0)</f>
        <v>10.7279032258065</v>
      </c>
      <c r="E71" s="30" t="n">
        <f aca="false">HLOOKUP(D$22,Prices!$C$8:$T$58,Prices!$B57,0)</f>
        <v>10.7388709677419</v>
      </c>
      <c r="F71" s="31" t="n">
        <f aca="false">E71-C71</f>
        <v>0.010967741935481</v>
      </c>
      <c r="H71" s="31" t="n">
        <f aca="false">IF(ISERROR(HLOOKUP(G$22,Tolls!$D$7:$R$58,Tolls!$B57,0)),"Not Available",HLOOKUP(G$22,Tolls!$D$7:$R$58,Tolls!$B57,0))</f>
        <v>1.105287</v>
      </c>
      <c r="J71" s="31" t="n">
        <f aca="false">F71-H71</f>
        <v>-1.09431925806452</v>
      </c>
    </row>
    <row r="72" customFormat="false" ht="12.75" hidden="false" customHeight="false" outlineLevel="0" collapsed="false">
      <c r="A72" s="17" t="n">
        <f aca="false">Prices!A58</f>
        <v>36923</v>
      </c>
      <c r="C72" s="30" t="n">
        <f aca="false">HLOOKUP(B$22,Prices!$C$8:$T$58,Prices!$B58,0)</f>
        <v>8.00181818181818</v>
      </c>
      <c r="E72" s="30" t="n">
        <f aca="false">HLOOKUP(D$22,Prices!$C$8:$T$58,Prices!$B58,0)</f>
        <v>11.2254545454545</v>
      </c>
      <c r="F72" s="31" t="n">
        <f aca="false">E72-C72</f>
        <v>3.22363636363636</v>
      </c>
      <c r="H72" s="31" t="n">
        <f aca="false">IF(ISERROR(HLOOKUP(G$22,Tolls!$D$7:$R$58,Tolls!$B58,0)),"Not Available",HLOOKUP(G$22,Tolls!$D$7:$R$58,Tolls!$B58,0))</f>
        <v>1.056447</v>
      </c>
      <c r="J72" s="31" t="n">
        <f aca="false">F72-H72</f>
        <v>2.16718936363636</v>
      </c>
    </row>
    <row r="73" customFormat="false" ht="12.75" hidden="false" customHeight="false" outlineLevel="0" collapsed="false">
      <c r="A73" s="17"/>
    </row>
    <row r="74" customFormat="false" ht="12.75" hidden="false" customHeight="false" outlineLevel="0" collapsed="false">
      <c r="A74" s="17"/>
    </row>
    <row r="75" customFormat="false" ht="12.75" hidden="false" customHeight="false" outlineLevel="0" collapsed="false">
      <c r="A75" s="17"/>
    </row>
    <row r="76" customFormat="false" ht="12.75" hidden="false" customHeight="false" outlineLevel="0" collapsed="false">
      <c r="A76" s="17"/>
    </row>
    <row r="77" customFormat="false" ht="12.75" hidden="false" customHeight="false" outlineLevel="0" collapsed="false">
      <c r="A77" s="17"/>
    </row>
    <row r="78" customFormat="false" ht="12.75" hidden="false" customHeight="false" outlineLevel="0" collapsed="false">
      <c r="A78" s="17"/>
    </row>
    <row r="79" customFormat="false" ht="12.75" hidden="false" customHeight="false" outlineLevel="0" collapsed="false">
      <c r="A79" s="17"/>
    </row>
    <row r="80" customFormat="false" ht="12.75" hidden="false" customHeight="false" outlineLevel="0" collapsed="false">
      <c r="A80" s="17"/>
    </row>
    <row r="81" customFormat="false" ht="12.75" hidden="false" customHeight="false" outlineLevel="0" collapsed="false">
      <c r="A81" s="17"/>
    </row>
    <row r="82" customFormat="false" ht="12.75" hidden="false" customHeight="false" outlineLevel="0" collapsed="false">
      <c r="A82" s="17"/>
    </row>
    <row r="83" customFormat="false" ht="12.75" hidden="false" customHeight="false" outlineLevel="0" collapsed="false">
      <c r="A83" s="17"/>
    </row>
    <row r="84" customFormat="false" ht="12.75" hidden="false" customHeight="false" outlineLevel="0" collapsed="false">
      <c r="A84" s="17"/>
    </row>
    <row r="85" customFormat="false" ht="12.75" hidden="false" customHeight="false" outlineLevel="0" collapsed="false">
      <c r="A85" s="17"/>
    </row>
    <row r="86" customFormat="false" ht="12.75" hidden="false" customHeight="false" outlineLevel="0" collapsed="false">
      <c r="A86" s="17"/>
    </row>
    <row r="87" customFormat="false" ht="12.75" hidden="false" customHeight="false" outlineLevel="0" collapsed="false">
      <c r="A87" s="1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2:AW106"/>
  <sheetViews>
    <sheetView showFormulas="false" showGridLines="fals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K9" activeCellId="0" sqref="K9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0.82"/>
    <col collapsed="false" customWidth="true" hidden="true" outlineLevel="0" max="2" min="2" style="0" width="10.82"/>
    <col collapsed="false" customWidth="true" hidden="false" outlineLevel="0" max="3" min="3" style="0" width="11.5"/>
    <col collapsed="false" customWidth="true" hidden="false" outlineLevel="0" max="4" min="4" style="0" width="16.5"/>
    <col collapsed="false" customWidth="true" hidden="false" outlineLevel="0" max="5" min="5" style="0" width="15.66"/>
    <col collapsed="false" customWidth="true" hidden="false" outlineLevel="0" max="6" min="6" style="0" width="20.5"/>
    <col collapsed="false" customWidth="true" hidden="false" outlineLevel="0" max="7" min="7" style="0" width="10.66"/>
    <col collapsed="false" customWidth="true" hidden="false" outlineLevel="0" max="8" min="8" style="0" width="13.33"/>
    <col collapsed="false" customWidth="true" hidden="false" outlineLevel="0" max="9" min="9" style="0" width="11.82"/>
    <col collapsed="false" customWidth="true" hidden="false" outlineLevel="0" max="10" min="10" style="0" width="13.15"/>
    <col collapsed="false" customWidth="true" hidden="false" outlineLevel="0" max="11" min="11" style="0" width="15.15"/>
    <col collapsed="false" customWidth="true" hidden="false" outlineLevel="0" max="13" min="12" style="0" width="11.5"/>
    <col collapsed="false" customWidth="true" hidden="false" outlineLevel="0" max="14" min="14" style="0" width="13.99"/>
    <col collapsed="false" customWidth="true" hidden="false" outlineLevel="0" max="15" min="15" style="0" width="13.33"/>
    <col collapsed="false" customWidth="true" hidden="false" outlineLevel="0" max="16" min="16" style="0" width="18.33"/>
  </cols>
  <sheetData>
    <row r="2" customFormat="false" ht="12.75" hidden="false" customHeight="false" outlineLevel="0" collapsed="false">
      <c r="D2" s="20" t="s">
        <v>24</v>
      </c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</row>
    <row r="3" customFormat="false" ht="12.75" hidden="false" customHeight="false" outlineLevel="0" collapsed="false">
      <c r="A3" s="2"/>
      <c r="B3" s="2"/>
      <c r="D3" s="4" t="s">
        <v>2</v>
      </c>
      <c r="E3" s="4"/>
      <c r="F3" s="4"/>
      <c r="G3" s="5" t="s">
        <v>3</v>
      </c>
      <c r="H3" s="5"/>
      <c r="I3" s="4" t="s">
        <v>4</v>
      </c>
      <c r="J3" s="4"/>
      <c r="K3" s="4"/>
      <c r="L3" s="5" t="s">
        <v>5</v>
      </c>
      <c r="M3" s="5"/>
      <c r="N3" s="5"/>
      <c r="O3" s="5"/>
      <c r="P3" s="5"/>
    </row>
    <row r="4" customFormat="false" ht="39.75" hidden="false" customHeight="true" outlineLevel="0" collapsed="false">
      <c r="A4" s="21" t="s">
        <v>25</v>
      </c>
      <c r="B4" s="7"/>
      <c r="C4" s="2"/>
      <c r="D4" s="13" t="str">
        <f aca="false">Prices!D7</f>
        <v>IF KERN WYOMING</v>
      </c>
      <c r="E4" s="13" t="str">
        <f aca="false">Prices!D7</f>
        <v>IF KERN WYOMING</v>
      </c>
      <c r="F4" s="13"/>
      <c r="G4" s="13" t="str">
        <f aca="false">Prices!G7</f>
        <v>IF TW PERMIAN</v>
      </c>
      <c r="H4" s="13"/>
      <c r="I4" s="13" t="str">
        <f aca="false">Prices!I7</f>
        <v>NGW EPNG PERMIAN</v>
      </c>
      <c r="J4" s="13" t="str">
        <f aca="false">Prices!J7</f>
        <v>NGW EPNG SAN JUAN</v>
      </c>
      <c r="K4" s="13"/>
      <c r="L4" s="13" t="str">
        <f aca="false">Prices!L7</f>
        <v>AECO (PGT)</v>
      </c>
      <c r="M4" s="13" t="str">
        <f aca="false">Prices!M7</f>
        <v>NGW PGT MALIN</v>
      </c>
      <c r="N4" s="13" t="str">
        <f aca="false">Prices!L7</f>
        <v>AECO (PGT)</v>
      </c>
      <c r="O4" s="13"/>
      <c r="P4" s="13"/>
      <c r="Q4" s="13"/>
    </row>
    <row r="5" customFormat="false" ht="50.25" hidden="false" customHeight="true" outlineLevel="0" collapsed="false">
      <c r="A5" s="21" t="s">
        <v>26</v>
      </c>
      <c r="B5" s="7"/>
      <c r="C5" s="2"/>
      <c r="D5" s="10" t="str">
        <f aca="false">Prices!E7</f>
        <v>NGI (Kern) SOCAL BORDER</v>
      </c>
      <c r="E5" s="10" t="str">
        <f aca="false">Prices!F7</f>
        <v>PG&amp;E Daily Avg. (Kern)</v>
      </c>
      <c r="F5" s="10"/>
      <c r="G5" s="10" t="str">
        <f aca="false">Prices!H7</f>
        <v>NGW TW SOCAL BORDER</v>
      </c>
      <c r="H5" s="10"/>
      <c r="I5" s="10" t="str">
        <f aca="false">Prices!K7</f>
        <v>NGW EPNG SOCAL BORDER</v>
      </c>
      <c r="J5" s="10" t="str">
        <f aca="false">Prices!K7</f>
        <v>NGW EPNG SOCAL BORDER</v>
      </c>
      <c r="K5" s="10"/>
      <c r="L5" s="10" t="str">
        <f aca="false">Prices!M7</f>
        <v>NGW PGT MALIN</v>
      </c>
      <c r="M5" s="10" t="str">
        <f aca="false">Prices!N7</f>
        <v>PG&amp;E Daily Avg. (PGT)</v>
      </c>
      <c r="N5" s="10" t="str">
        <f aca="false">Prices!N7</f>
        <v>PG&amp;E Daily Avg. (PGT)</v>
      </c>
      <c r="O5" s="10"/>
      <c r="P5" s="10"/>
      <c r="Q5" s="10"/>
    </row>
    <row r="6" customFormat="false" ht="53.25" hidden="true" customHeight="true" outlineLevel="0" collapsed="false">
      <c r="A6" s="10"/>
      <c r="B6" s="11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</row>
    <row r="7" customFormat="false" ht="20.25" hidden="true" customHeight="true" outlineLevel="0" collapsed="false">
      <c r="A7" s="22"/>
      <c r="B7" s="23" t="n">
        <v>1</v>
      </c>
      <c r="C7" s="23"/>
      <c r="D7" s="24" t="n">
        <f aca="false">HLOOKUP(D4,Prices!$C$7:$N$8,2,0)*1000+HLOOKUP(D5,Prices!$C$7:$N$8,2,0)</f>
        <v>2003</v>
      </c>
      <c r="E7" s="24" t="n">
        <f aca="false">HLOOKUP(E4,Prices!$C$7:$N$8,2,0)*1000+HLOOKUP(E5,Prices!$C$7:$N$8,2,0)</f>
        <v>2004</v>
      </c>
      <c r="F7" s="24"/>
      <c r="G7" s="24" t="n">
        <f aca="false">HLOOKUP(G4,Prices!$C$7:$N$8,2,0)*1000+HLOOKUP(G5,Prices!$C$7:$N$8,2,0)</f>
        <v>5006</v>
      </c>
      <c r="H7" s="24"/>
      <c r="I7" s="24" t="n">
        <f aca="false">HLOOKUP(I4,Prices!$C$7:$N$8,2,0)*1000+HLOOKUP(I5,Prices!$C$7:$N$8,2,0)</f>
        <v>7009</v>
      </c>
      <c r="J7" s="24" t="n">
        <f aca="false">HLOOKUP(J4,Prices!$C$7:$N$8,2,0)*1000+HLOOKUP(J5,Prices!$C$7:$N$8,2,0)</f>
        <v>8009</v>
      </c>
      <c r="K7" s="24"/>
      <c r="L7" s="24" t="n">
        <f aca="false">HLOOKUP(L4,Prices!$C$7:$N$8,2,0)*1000+HLOOKUP(L5,Prices!$C$7:$N$8,2,0)</f>
        <v>10011</v>
      </c>
      <c r="M7" s="24" t="n">
        <f aca="false">HLOOKUP(M4,Prices!$C$7:$N$8,2,0)*1000+HLOOKUP(M5,Prices!$C$7:$N$8,2,0)</f>
        <v>11012</v>
      </c>
      <c r="N7" s="24" t="n">
        <f aca="false">HLOOKUP(N4,Prices!$C$7:$N$8,2,0)*1000+HLOOKUP(N5,Prices!$C$7:$N$8,2,0)</f>
        <v>10012</v>
      </c>
      <c r="O7" s="24"/>
      <c r="P7" s="24"/>
    </row>
    <row r="8" customFormat="false" ht="20.25" hidden="true" customHeight="true" outlineLevel="0" collapsed="false">
      <c r="A8" s="13"/>
      <c r="B8" s="8" t="n">
        <f aca="false">B7+1</f>
        <v>2</v>
      </c>
      <c r="C8" s="25"/>
      <c r="D8" s="26" t="str">
        <f aca="false">D3</f>
        <v>Kern</v>
      </c>
      <c r="E8" s="26" t="s">
        <v>27</v>
      </c>
      <c r="F8" s="26" t="str">
        <f aca="false">E8</f>
        <v>Kern/PG&amp;E</v>
      </c>
      <c r="G8" s="26" t="str">
        <f aca="false">G3</f>
        <v>Transwestern</v>
      </c>
      <c r="H8" s="26" t="str">
        <f aca="false">G8</f>
        <v>Transwestern</v>
      </c>
      <c r="I8" s="26" t="str">
        <f aca="false">I3</f>
        <v>El Paso</v>
      </c>
      <c r="J8" s="26" t="str">
        <f aca="false">I8</f>
        <v>El Paso</v>
      </c>
      <c r="K8" s="26" t="str">
        <f aca="false">J8</f>
        <v>El Paso</v>
      </c>
      <c r="L8" s="26" t="str">
        <f aca="false">L3</f>
        <v>PGT</v>
      </c>
      <c r="M8" s="26" t="str">
        <f aca="false">L8</f>
        <v>PGT</v>
      </c>
      <c r="N8" s="26" t="str">
        <f aca="false">M8</f>
        <v>PGT</v>
      </c>
      <c r="O8" s="26" t="str">
        <f aca="false">N8</f>
        <v>PGT</v>
      </c>
      <c r="P8" s="26" t="str">
        <f aca="false">O8</f>
        <v>PGT</v>
      </c>
    </row>
    <row r="9" customFormat="false" ht="13.5" hidden="false" customHeight="false" outlineLevel="0" collapsed="false">
      <c r="A9" s="14" t="n">
        <v>35431</v>
      </c>
      <c r="B9" s="8" t="n">
        <f aca="false">B8+1</f>
        <v>3</v>
      </c>
      <c r="C9" s="15"/>
      <c r="D9" s="15" t="n">
        <f aca="false">0.627+0.0166*Prices!$D9</f>
        <v>0.69755</v>
      </c>
      <c r="E9" s="15" t="n">
        <f aca="false">0.627+0.172+0.0166*Prices!$D9+0.0137*Prices!F9</f>
        <v>0.9267475</v>
      </c>
      <c r="F9" s="15"/>
      <c r="G9" s="15" t="n">
        <f aca="false">0.384+0.05*Prices!$G9</f>
        <v>0.589</v>
      </c>
      <c r="H9" s="15"/>
      <c r="I9" s="15" t="n">
        <f aca="false">0.403+0.035*Prices!$I9</f>
        <v>0.5514</v>
      </c>
      <c r="J9" s="15" t="n">
        <f aca="false">0.385+0.035*Prices!$I9</f>
        <v>0.5334</v>
      </c>
      <c r="K9" s="15"/>
      <c r="L9" s="15" t="n">
        <v>0.68</v>
      </c>
      <c r="M9" s="15" t="n">
        <f aca="false">0.268+0.0111*Prices!M9</f>
        <v>0.313288</v>
      </c>
      <c r="N9" s="27" t="n">
        <f aca="false">L9+M9</f>
        <v>0.993288</v>
      </c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  <c r="Z9" s="15"/>
      <c r="AA9" s="15"/>
      <c r="AB9" s="15"/>
      <c r="AC9" s="15"/>
      <c r="AD9" s="15"/>
      <c r="AE9" s="15"/>
      <c r="AF9" s="15"/>
      <c r="AG9" s="15"/>
      <c r="AH9" s="15"/>
      <c r="AI9" s="15"/>
      <c r="AJ9" s="15"/>
      <c r="AK9" s="15"/>
      <c r="AL9" s="15"/>
      <c r="AM9" s="15"/>
      <c r="AN9" s="15"/>
      <c r="AO9" s="15"/>
      <c r="AP9" s="15"/>
      <c r="AQ9" s="15"/>
      <c r="AR9" s="15"/>
      <c r="AS9" s="15"/>
      <c r="AT9" s="15"/>
      <c r="AU9" s="15"/>
      <c r="AV9" s="15"/>
      <c r="AW9" s="15"/>
    </row>
    <row r="10" customFormat="false" ht="13.5" hidden="false" customHeight="false" outlineLevel="0" collapsed="false">
      <c r="A10" s="17" t="n">
        <f aca="false">EOMONTH(A9,0)+1</f>
        <v>35462</v>
      </c>
      <c r="B10" s="8" t="n">
        <f aca="false">B9+1</f>
        <v>4</v>
      </c>
      <c r="C10" s="15"/>
      <c r="D10" s="15" t="n">
        <f aca="false">0.627+0.0166*Prices!$D10</f>
        <v>0.668998</v>
      </c>
      <c r="E10" s="15" t="n">
        <f aca="false">0.627+0.172+0.0166*Prices!$D10+0.0137*Prices!F10</f>
        <v>0.879372487230646</v>
      </c>
      <c r="F10" s="15"/>
      <c r="G10" s="15" t="n">
        <f aca="false">0.384+0.05*Prices!$G10</f>
        <v>0.509</v>
      </c>
      <c r="H10" s="15"/>
      <c r="I10" s="15" t="n">
        <f aca="false">0.403+0.035*Prices!$I10</f>
        <v>0.49435</v>
      </c>
      <c r="J10" s="15" t="n">
        <f aca="false">0.385+0.035*Prices!$I10</f>
        <v>0.47635</v>
      </c>
      <c r="K10" s="15"/>
      <c r="L10" s="15" t="n">
        <f aca="false">L$9</f>
        <v>0.68</v>
      </c>
      <c r="M10" s="15" t="n">
        <f aca="false">0.268+0.0111*Prices!M10</f>
        <v>0.29575</v>
      </c>
      <c r="N10" s="27" t="n">
        <f aca="false">L10+M10</f>
        <v>0.97575</v>
      </c>
      <c r="O10" s="15"/>
      <c r="P10" s="15"/>
      <c r="Q10" s="15"/>
      <c r="R10" s="15"/>
      <c r="S10" s="15"/>
      <c r="T10" s="15"/>
      <c r="U10" s="15"/>
      <c r="V10" s="15"/>
      <c r="W10" s="15"/>
      <c r="X10" s="15"/>
      <c r="Y10" s="15"/>
      <c r="Z10" s="15"/>
      <c r="AA10" s="15"/>
      <c r="AB10" s="15"/>
      <c r="AC10" s="15"/>
      <c r="AD10" s="15"/>
      <c r="AE10" s="15"/>
      <c r="AF10" s="15"/>
      <c r="AG10" s="15"/>
      <c r="AH10" s="15"/>
      <c r="AI10" s="15"/>
      <c r="AJ10" s="15"/>
      <c r="AK10" s="15"/>
      <c r="AL10" s="15"/>
      <c r="AM10" s="15"/>
      <c r="AN10" s="15"/>
      <c r="AO10" s="15"/>
      <c r="AP10" s="15"/>
      <c r="AQ10" s="15"/>
      <c r="AR10" s="15"/>
      <c r="AS10" s="15"/>
      <c r="AT10" s="15"/>
      <c r="AU10" s="15"/>
      <c r="AV10" s="15"/>
      <c r="AW10" s="15"/>
    </row>
    <row r="11" customFormat="false" ht="13.5" hidden="false" customHeight="false" outlineLevel="0" collapsed="false">
      <c r="A11" s="17" t="n">
        <f aca="false">EOMONTH(A10,0)+1</f>
        <v>35490</v>
      </c>
      <c r="B11" s="8" t="n">
        <f aca="false">B10+1</f>
        <v>5</v>
      </c>
      <c r="C11" s="15"/>
      <c r="D11" s="15" t="n">
        <f aca="false">0.627+0.0166*Prices!$D11</f>
        <v>0.650074</v>
      </c>
      <c r="E11" s="15" t="n">
        <f aca="false">0.627+0.172+0.0166*Prices!$D11+0.0137*Prices!F11</f>
        <v>0.845297351351351</v>
      </c>
      <c r="F11" s="15"/>
      <c r="G11" s="15" t="n">
        <f aca="false">0.384+0.05*Prices!$G11</f>
        <v>0.46</v>
      </c>
      <c r="H11" s="15"/>
      <c r="I11" s="15" t="n">
        <f aca="false">0.403+0.035*Prices!$I11</f>
        <v>0.45935</v>
      </c>
      <c r="J11" s="15" t="n">
        <f aca="false">0.385+0.035*Prices!$I11</f>
        <v>0.44135</v>
      </c>
      <c r="K11" s="15"/>
      <c r="L11" s="15" t="n">
        <f aca="false">L$9</f>
        <v>0.68</v>
      </c>
      <c r="M11" s="15" t="n">
        <f aca="false">0.268+0.0111*Prices!M11</f>
        <v>0.282763</v>
      </c>
      <c r="N11" s="27" t="n">
        <f aca="false">L11+M11</f>
        <v>0.962763</v>
      </c>
      <c r="O11" s="15"/>
      <c r="P11" s="15"/>
      <c r="Q11" s="15"/>
      <c r="R11" s="15"/>
      <c r="S11" s="15"/>
      <c r="T11" s="15"/>
      <c r="U11" s="15"/>
      <c r="V11" s="15"/>
      <c r="W11" s="15"/>
      <c r="X11" s="15"/>
      <c r="Y11" s="15"/>
      <c r="Z11" s="15"/>
      <c r="AA11" s="15"/>
      <c r="AB11" s="15"/>
      <c r="AC11" s="15"/>
      <c r="AD11" s="15"/>
      <c r="AE11" s="15"/>
      <c r="AF11" s="15"/>
      <c r="AG11" s="15"/>
      <c r="AH11" s="15"/>
      <c r="AI11" s="15"/>
      <c r="AJ11" s="15"/>
      <c r="AK11" s="15"/>
      <c r="AL11" s="15"/>
      <c r="AM11" s="15"/>
      <c r="AN11" s="15"/>
      <c r="AO11" s="15"/>
      <c r="AP11" s="15"/>
      <c r="AQ11" s="15"/>
      <c r="AR11" s="15"/>
      <c r="AS11" s="15"/>
      <c r="AT11" s="15"/>
      <c r="AU11" s="15"/>
      <c r="AV11" s="15"/>
      <c r="AW11" s="15"/>
    </row>
    <row r="12" customFormat="false" ht="13.5" hidden="false" customHeight="false" outlineLevel="0" collapsed="false">
      <c r="A12" s="17" t="n">
        <f aca="false">EOMONTH(A11,0)+1</f>
        <v>35521</v>
      </c>
      <c r="B12" s="8" t="n">
        <f aca="false">B11+1</f>
        <v>6</v>
      </c>
      <c r="C12" s="15"/>
      <c r="D12" s="15" t="n">
        <f aca="false">0.627+0.0166*Prices!$D12</f>
        <v>0.650904</v>
      </c>
      <c r="E12" s="15" t="n">
        <f aca="false">0.627+0.172+0.0166*Prices!$D12+0.0137*Prices!F12</f>
        <v>0.852104471574344</v>
      </c>
      <c r="F12" s="15"/>
      <c r="G12" s="15" t="n">
        <f aca="false">0.384+0.05*Prices!$G12</f>
        <v>0.4645</v>
      </c>
      <c r="H12" s="15"/>
      <c r="I12" s="15" t="n">
        <f aca="false">0.403+0.035*Prices!$I12</f>
        <v>0.46005</v>
      </c>
      <c r="J12" s="15" t="n">
        <f aca="false">0.385+0.035*Prices!$I12</f>
        <v>0.44205</v>
      </c>
      <c r="K12" s="15"/>
      <c r="L12" s="15" t="n">
        <f aca="false">L$9</f>
        <v>0.68</v>
      </c>
      <c r="M12" s="15" t="n">
        <f aca="false">0.268+0.0111*Prices!M12</f>
        <v>0.284317</v>
      </c>
      <c r="N12" s="27" t="n">
        <f aca="false">L12+M12</f>
        <v>0.964317</v>
      </c>
      <c r="O12" s="15"/>
      <c r="P12" s="15"/>
      <c r="Q12" s="15"/>
      <c r="R12" s="15"/>
      <c r="S12" s="15"/>
      <c r="T12" s="15"/>
      <c r="U12" s="15"/>
      <c r="V12" s="15"/>
      <c r="W12" s="15"/>
      <c r="X12" s="15"/>
      <c r="Y12" s="15"/>
      <c r="Z12" s="18" t="n">
        <v>1</v>
      </c>
      <c r="AA12" s="19" t="n">
        <f aca="false" t="array" ref="AA12:AA31">TRANSPOSE(C6:V6)</f>
        <v>0</v>
      </c>
      <c r="AB12" s="19"/>
      <c r="AC12" s="19"/>
      <c r="AD12" s="19"/>
      <c r="AE12" s="19"/>
      <c r="AF12" s="15"/>
      <c r="AG12" s="15"/>
      <c r="AH12" s="15"/>
      <c r="AI12" s="15"/>
      <c r="AJ12" s="15"/>
      <c r="AK12" s="15"/>
      <c r="AL12" s="15"/>
      <c r="AM12" s="15"/>
      <c r="AN12" s="15"/>
      <c r="AO12" s="15"/>
      <c r="AP12" s="15"/>
      <c r="AQ12" s="15"/>
      <c r="AR12" s="15"/>
      <c r="AS12" s="15"/>
      <c r="AT12" s="15"/>
      <c r="AU12" s="15"/>
      <c r="AV12" s="15"/>
      <c r="AW12" s="15"/>
    </row>
    <row r="13" customFormat="false" ht="13.5" hidden="false" customHeight="false" outlineLevel="0" collapsed="false">
      <c r="A13" s="17" t="n">
        <f aca="false">EOMONTH(A12,0)+1</f>
        <v>35551</v>
      </c>
      <c r="B13" s="8" t="n">
        <f aca="false">B12+1</f>
        <v>7</v>
      </c>
      <c r="C13" s="15"/>
      <c r="D13" s="15" t="n">
        <f aca="false">0.627+0.0166*Prices!$D13</f>
        <v>0.654224</v>
      </c>
      <c r="E13" s="15" t="n">
        <f aca="false">0.627+0.172+0.0166*Prices!$D13+0.0137*Prices!F13</f>
        <v>0.855220609038204</v>
      </c>
      <c r="F13" s="15"/>
      <c r="G13" s="15" t="n">
        <f aca="false">0.384+0.05*Prices!$G13</f>
        <v>0.4785</v>
      </c>
      <c r="H13" s="15"/>
      <c r="I13" s="15" t="n">
        <f aca="false">0.403+0.035*Prices!$I13</f>
        <v>0.4702</v>
      </c>
      <c r="J13" s="15" t="n">
        <f aca="false">0.385+0.035*Prices!$I13</f>
        <v>0.4522</v>
      </c>
      <c r="K13" s="15"/>
      <c r="L13" s="15" t="n">
        <f aca="false">L$9</f>
        <v>0.68</v>
      </c>
      <c r="M13" s="15" t="n">
        <f aca="false">0.268+0.0111*Prices!M13</f>
        <v>0.287536</v>
      </c>
      <c r="N13" s="27" t="n">
        <f aca="false">L13+M13</f>
        <v>0.967536</v>
      </c>
      <c r="O13" s="15"/>
      <c r="P13" s="15"/>
      <c r="Q13" s="15"/>
      <c r="R13" s="15"/>
      <c r="S13" s="15"/>
      <c r="T13" s="15"/>
      <c r="U13" s="15"/>
      <c r="V13" s="15"/>
      <c r="W13" s="15"/>
      <c r="X13" s="15"/>
      <c r="Y13" s="15"/>
      <c r="Z13" s="18" t="n">
        <f aca="false">Z12+1</f>
        <v>2</v>
      </c>
      <c r="AA13" s="19" t="n">
        <v>0</v>
      </c>
      <c r="AB13" s="19"/>
      <c r="AC13" s="19"/>
      <c r="AD13" s="19"/>
      <c r="AE13" s="19"/>
      <c r="AF13" s="15"/>
      <c r="AG13" s="15"/>
      <c r="AH13" s="15"/>
      <c r="AI13" s="15"/>
      <c r="AJ13" s="15"/>
      <c r="AK13" s="15"/>
      <c r="AL13" s="15"/>
      <c r="AM13" s="15"/>
      <c r="AN13" s="15"/>
      <c r="AO13" s="15"/>
      <c r="AP13" s="15"/>
      <c r="AQ13" s="15"/>
      <c r="AR13" s="15"/>
      <c r="AS13" s="15"/>
      <c r="AT13" s="15"/>
      <c r="AU13" s="15"/>
      <c r="AV13" s="15"/>
      <c r="AW13" s="15"/>
    </row>
    <row r="14" customFormat="false" ht="13.5" hidden="false" customHeight="false" outlineLevel="0" collapsed="false">
      <c r="A14" s="17" t="n">
        <f aca="false">EOMONTH(A13,0)+1</f>
        <v>35582</v>
      </c>
      <c r="B14" s="8" t="n">
        <f aca="false">B13+1</f>
        <v>8</v>
      </c>
      <c r="C14" s="15"/>
      <c r="D14" s="15" t="n">
        <f aca="false">0.627+0.0166*Prices!$D14</f>
        <v>0.651402</v>
      </c>
      <c r="E14" s="15" t="n">
        <f aca="false">0.627+0.172+0.0166*Prices!$D14+0.0137*Prices!F14</f>
        <v>0.853966869135802</v>
      </c>
      <c r="F14" s="15"/>
      <c r="G14" s="15" t="n">
        <f aca="false">0.384+0.05*Prices!$G14</f>
        <v>0.4865</v>
      </c>
      <c r="H14" s="15"/>
      <c r="I14" s="15" t="n">
        <f aca="false">0.403+0.035*Prices!$I14</f>
        <v>0.4751</v>
      </c>
      <c r="J14" s="15" t="n">
        <f aca="false">0.385+0.035*Prices!$I14</f>
        <v>0.4571</v>
      </c>
      <c r="K14" s="15"/>
      <c r="L14" s="15" t="n">
        <f aca="false">L$9</f>
        <v>0.68</v>
      </c>
      <c r="M14" s="15" t="n">
        <f aca="false">0.268+0.0111*Prices!M14</f>
        <v>0.287092</v>
      </c>
      <c r="N14" s="27" t="n">
        <f aca="false">L14+M14</f>
        <v>0.967092</v>
      </c>
      <c r="O14" s="15"/>
      <c r="P14" s="15"/>
      <c r="Q14" s="15"/>
      <c r="R14" s="15"/>
      <c r="S14" s="15"/>
      <c r="T14" s="15"/>
      <c r="U14" s="15"/>
      <c r="V14" s="15"/>
      <c r="W14" s="15"/>
      <c r="X14" s="15"/>
      <c r="Y14" s="15"/>
      <c r="Z14" s="18" t="n">
        <f aca="false">Z13+1</f>
        <v>3</v>
      </c>
      <c r="AA14" s="19" t="n">
        <v>0</v>
      </c>
      <c r="AB14" s="19"/>
      <c r="AC14" s="19"/>
      <c r="AD14" s="19"/>
      <c r="AE14" s="19"/>
      <c r="AF14" s="15"/>
      <c r="AG14" s="15"/>
      <c r="AH14" s="15"/>
      <c r="AI14" s="15"/>
      <c r="AJ14" s="15"/>
      <c r="AK14" s="15"/>
      <c r="AL14" s="15"/>
      <c r="AM14" s="15"/>
      <c r="AN14" s="15"/>
      <c r="AO14" s="15"/>
      <c r="AP14" s="15"/>
      <c r="AQ14" s="15"/>
      <c r="AR14" s="15"/>
      <c r="AS14" s="15"/>
      <c r="AT14" s="15"/>
      <c r="AU14" s="15"/>
      <c r="AV14" s="15"/>
      <c r="AW14" s="15"/>
    </row>
    <row r="15" customFormat="false" ht="13.5" hidden="false" customHeight="false" outlineLevel="0" collapsed="false">
      <c r="A15" s="17" t="n">
        <f aca="false">EOMONTH(A14,0)+1</f>
        <v>35612</v>
      </c>
      <c r="B15" s="8" t="n">
        <f aca="false">B14+1</f>
        <v>9</v>
      </c>
      <c r="C15" s="15"/>
      <c r="D15" s="15" t="n">
        <f aca="false">0.627+0.0166*Prices!$D15</f>
        <v>0.650738</v>
      </c>
      <c r="E15" s="15" t="n">
        <f aca="false">0.627+0.172+0.0166*Prices!$D15+0.0137*Prices!F15</f>
        <v>0.850463674678474</v>
      </c>
      <c r="F15" s="15"/>
      <c r="G15" s="15" t="n">
        <f aca="false">0.384+0.05*Prices!$G15</f>
        <v>0.4835</v>
      </c>
      <c r="H15" s="15"/>
      <c r="I15" s="15" t="n">
        <f aca="false">0.403+0.035*Prices!$I15</f>
        <v>0.4737</v>
      </c>
      <c r="J15" s="15" t="n">
        <f aca="false">0.385+0.035*Prices!$I15</f>
        <v>0.4557</v>
      </c>
      <c r="K15" s="15"/>
      <c r="L15" s="15" t="n">
        <f aca="false">L$9</f>
        <v>0.68</v>
      </c>
      <c r="M15" s="15" t="n">
        <f aca="false">0.268+0.0111*Prices!M15</f>
        <v>0.285316</v>
      </c>
      <c r="N15" s="27" t="n">
        <f aca="false">L15+M15</f>
        <v>0.965316</v>
      </c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8" t="n">
        <f aca="false">Z14+1</f>
        <v>4</v>
      </c>
      <c r="AA15" s="19" t="n">
        <v>0</v>
      </c>
      <c r="AB15" s="19"/>
      <c r="AC15" s="19"/>
      <c r="AD15" s="19"/>
      <c r="AE15" s="19"/>
      <c r="AF15" s="15"/>
      <c r="AG15" s="15"/>
      <c r="AH15" s="15"/>
      <c r="AI15" s="15"/>
      <c r="AJ15" s="15"/>
      <c r="AK15" s="15"/>
      <c r="AL15" s="15"/>
      <c r="AM15" s="15"/>
      <c r="AN15" s="15"/>
      <c r="AO15" s="15"/>
      <c r="AP15" s="15"/>
      <c r="AQ15" s="15"/>
      <c r="AR15" s="15"/>
      <c r="AS15" s="15"/>
      <c r="AT15" s="15"/>
      <c r="AU15" s="15"/>
      <c r="AV15" s="15"/>
      <c r="AW15" s="15"/>
    </row>
    <row r="16" customFormat="false" ht="13.5" hidden="false" customHeight="false" outlineLevel="0" collapsed="false">
      <c r="A16" s="17" t="n">
        <f aca="false">EOMONTH(A15,0)+1</f>
        <v>35643</v>
      </c>
      <c r="B16" s="8" t="n">
        <f aca="false">B15+1</f>
        <v>10</v>
      </c>
      <c r="C16" s="15"/>
      <c r="D16" s="15" t="n">
        <f aca="false">0.627+0.0166*Prices!$D16</f>
        <v>0.649742</v>
      </c>
      <c r="E16" s="15" t="n">
        <f aca="false">0.627+0.172+0.0166*Prices!$D16+0.0137*Prices!F16</f>
        <v>0.85059273051905</v>
      </c>
      <c r="F16" s="15"/>
      <c r="G16" s="15" t="n">
        <f aca="false">0.384+0.05*Prices!$G16</f>
        <v>0.4865</v>
      </c>
      <c r="H16" s="15"/>
      <c r="I16" s="15" t="n">
        <f aca="false">0.403+0.035*Prices!$I16</f>
        <v>0.47545</v>
      </c>
      <c r="J16" s="15" t="n">
        <f aca="false">0.385+0.035*Prices!$I16</f>
        <v>0.45745</v>
      </c>
      <c r="K16" s="15"/>
      <c r="L16" s="15" t="n">
        <f aca="false">L$9</f>
        <v>0.68</v>
      </c>
      <c r="M16" s="15" t="n">
        <f aca="false">0.268+0.0111*Prices!M16</f>
        <v>0.284761</v>
      </c>
      <c r="N16" s="27" t="n">
        <f aca="false">L16+M16</f>
        <v>0.964761</v>
      </c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8" t="n">
        <f aca="false">Z15+1</f>
        <v>5</v>
      </c>
      <c r="AA16" s="19" t="n">
        <v>0</v>
      </c>
      <c r="AB16" s="19"/>
      <c r="AC16" s="19"/>
      <c r="AD16" s="19"/>
      <c r="AE16" s="19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</row>
    <row r="17" customFormat="false" ht="13.5" hidden="false" customHeight="false" outlineLevel="0" collapsed="false">
      <c r="A17" s="17" t="n">
        <f aca="false">EOMONTH(A16,0)+1</f>
        <v>35674</v>
      </c>
      <c r="B17" s="8" t="n">
        <f aca="false">B16+1</f>
        <v>11</v>
      </c>
      <c r="C17" s="15"/>
      <c r="D17" s="15" t="n">
        <f aca="false">0.627+0.0166*Prices!$D17</f>
        <v>0.651568</v>
      </c>
      <c r="E17" s="15" t="n">
        <f aca="false">0.627+0.172+0.0166*Prices!$D17+0.0137*Prices!F17</f>
        <v>0.852579914452424</v>
      </c>
      <c r="F17" s="15"/>
      <c r="G17" s="15" t="n">
        <f aca="false">0.384+0.05*Prices!$G17</f>
        <v>0.5015</v>
      </c>
      <c r="H17" s="15"/>
      <c r="I17" s="15" t="n">
        <f aca="false">0.403+0.035*Prices!$I17</f>
        <v>0.48665</v>
      </c>
      <c r="J17" s="15" t="n">
        <f aca="false">0.385+0.035*Prices!$I17</f>
        <v>0.46865</v>
      </c>
      <c r="K17" s="15"/>
      <c r="L17" s="15" t="n">
        <f aca="false">L$9</f>
        <v>0.68</v>
      </c>
      <c r="M17" s="15" t="n">
        <f aca="false">0.268+0.0111*Prices!M17</f>
        <v>0.287203</v>
      </c>
      <c r="N17" s="27" t="n">
        <f aca="false">L17+M17</f>
        <v>0.967203</v>
      </c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8" t="n">
        <f aca="false">Z16+1</f>
        <v>6</v>
      </c>
      <c r="AA17" s="19" t="n">
        <v>0</v>
      </c>
      <c r="AB17" s="19"/>
      <c r="AC17" s="19"/>
      <c r="AD17" s="19"/>
      <c r="AE17" s="19"/>
      <c r="AF17" s="15"/>
      <c r="AG17" s="15"/>
      <c r="AH17" s="15"/>
      <c r="AI17" s="15"/>
      <c r="AJ17" s="15"/>
      <c r="AK17" s="15"/>
      <c r="AL17" s="15"/>
      <c r="AM17" s="15"/>
      <c r="AN17" s="15"/>
      <c r="AO17" s="15"/>
      <c r="AP17" s="15"/>
      <c r="AQ17" s="15"/>
      <c r="AR17" s="15"/>
      <c r="AS17" s="15"/>
      <c r="AT17" s="15"/>
      <c r="AU17" s="15"/>
      <c r="AV17" s="15"/>
      <c r="AW17" s="15"/>
    </row>
    <row r="18" customFormat="false" ht="13.5" hidden="false" customHeight="false" outlineLevel="0" collapsed="false">
      <c r="A18" s="17" t="n">
        <f aca="false">EOMONTH(A17,0)+1</f>
        <v>35704</v>
      </c>
      <c r="B18" s="8" t="n">
        <f aca="false">B17+1</f>
        <v>12</v>
      </c>
      <c r="C18" s="15"/>
      <c r="D18" s="15" t="n">
        <f aca="false">0.627+0.0166*Prices!$D18</f>
        <v>0.661694</v>
      </c>
      <c r="E18" s="15" t="n">
        <f aca="false">0.627+0.172+0.0166*Prices!$D18+0.0137*Prices!F18</f>
        <v>0.877839460597326</v>
      </c>
      <c r="F18" s="15"/>
      <c r="G18" s="15" t="n">
        <f aca="false">0.384+0.05*Prices!$G18</f>
        <v>0.526</v>
      </c>
      <c r="H18" s="15"/>
      <c r="I18" s="15" t="n">
        <f aca="false">0.403+0.035*Prices!$I18</f>
        <v>0.5059</v>
      </c>
      <c r="J18" s="15" t="n">
        <f aca="false">0.385+0.035*Prices!$I18</f>
        <v>0.4879</v>
      </c>
      <c r="K18" s="15"/>
      <c r="L18" s="15" t="n">
        <f aca="false">L$9</f>
        <v>0.68</v>
      </c>
      <c r="M18" s="15" t="n">
        <f aca="false">0.268+0.0111*Prices!M18</f>
        <v>0.293419</v>
      </c>
      <c r="N18" s="27" t="n">
        <f aca="false">L18+M18</f>
        <v>0.973419</v>
      </c>
      <c r="O18" s="15"/>
      <c r="P18" s="15"/>
      <c r="Q18" s="15"/>
      <c r="R18" s="15"/>
      <c r="S18" s="15"/>
      <c r="T18" s="15"/>
      <c r="U18" s="15"/>
      <c r="V18" s="15"/>
      <c r="W18" s="15"/>
      <c r="X18" s="15"/>
      <c r="Y18" s="15"/>
      <c r="Z18" s="18" t="n">
        <f aca="false">Z17+1</f>
        <v>7</v>
      </c>
      <c r="AA18" s="19" t="n">
        <v>0</v>
      </c>
      <c r="AB18" s="19"/>
      <c r="AC18" s="19"/>
      <c r="AD18" s="19"/>
      <c r="AE18" s="19"/>
      <c r="AF18" s="15"/>
      <c r="AG18" s="15"/>
      <c r="AH18" s="15"/>
      <c r="AI18" s="15"/>
      <c r="AJ18" s="15"/>
      <c r="AK18" s="15"/>
      <c r="AL18" s="15"/>
      <c r="AM18" s="15"/>
      <c r="AN18" s="15"/>
      <c r="AO18" s="15"/>
      <c r="AP18" s="15"/>
      <c r="AQ18" s="15"/>
      <c r="AR18" s="15"/>
      <c r="AS18" s="15"/>
      <c r="AT18" s="15"/>
      <c r="AU18" s="15"/>
      <c r="AV18" s="15"/>
      <c r="AW18" s="15"/>
    </row>
    <row r="19" customFormat="false" ht="13.5" hidden="false" customHeight="false" outlineLevel="0" collapsed="false">
      <c r="A19" s="17" t="n">
        <f aca="false">EOMONTH(A18,0)+1</f>
        <v>35735</v>
      </c>
      <c r="B19" s="8" t="n">
        <f aca="false">B18+1</f>
        <v>13</v>
      </c>
      <c r="C19" s="15"/>
      <c r="D19" s="15" t="n">
        <f aca="false">0.627+0.0166*Prices!$D19</f>
        <v>0.6768</v>
      </c>
      <c r="E19" s="15" t="n">
        <f aca="false">0.627+0.172+0.0166*Prices!$D19+0.0137*Prices!F19</f>
        <v>0.886955701754386</v>
      </c>
      <c r="F19" s="15"/>
      <c r="G19" s="15" t="n">
        <f aca="false">0.384+0.05*Prices!$G19</f>
        <v>0.537</v>
      </c>
      <c r="H19" s="15"/>
      <c r="I19" s="15" t="n">
        <f aca="false">0.403+0.035*Prices!$I19</f>
        <v>0.5129</v>
      </c>
      <c r="J19" s="15" t="n">
        <f aca="false">0.385+0.035*Prices!$I19</f>
        <v>0.4949</v>
      </c>
      <c r="K19" s="15"/>
      <c r="L19" s="15" t="n">
        <f aca="false">L$9</f>
        <v>0.68</v>
      </c>
      <c r="M19" s="15" t="n">
        <f aca="false">0.268+0.0111*Prices!M19</f>
        <v>0.301411</v>
      </c>
      <c r="N19" s="27" t="n">
        <f aca="false">L19+M19</f>
        <v>0.981411</v>
      </c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8" t="n">
        <f aca="false">Z18+1</f>
        <v>8</v>
      </c>
      <c r="AA19" s="19" t="n">
        <v>0</v>
      </c>
      <c r="AB19" s="19"/>
      <c r="AC19" s="19"/>
      <c r="AD19" s="19"/>
      <c r="AE19" s="19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</row>
    <row r="20" customFormat="false" ht="13.5" hidden="false" customHeight="false" outlineLevel="0" collapsed="false">
      <c r="A20" s="17" t="n">
        <f aca="false">EOMONTH(A19,0)+1</f>
        <v>35765</v>
      </c>
      <c r="B20" s="8" t="n">
        <f aca="false">B19+1</f>
        <v>14</v>
      </c>
      <c r="C20" s="15"/>
      <c r="D20" s="15" t="n">
        <f aca="false">0.627+0.0166*Prices!$D20</f>
        <v>0.659038</v>
      </c>
      <c r="E20" s="15" t="n">
        <f aca="false">0.627+0.172+0.0166*Prices!$D20+0.0137*Prices!F20</f>
        <v>0.862410447580645</v>
      </c>
      <c r="F20" s="15"/>
      <c r="G20" s="15" t="n">
        <f aca="false">0.384+0.05*Prices!$G20</f>
        <v>0.494</v>
      </c>
      <c r="H20" s="15"/>
      <c r="I20" s="15" t="n">
        <f aca="false">0.403+0.035*Prices!$I20</f>
        <v>0.4793</v>
      </c>
      <c r="J20" s="15" t="n">
        <f aca="false">0.385+0.035*Prices!$I20</f>
        <v>0.4613</v>
      </c>
      <c r="K20" s="15"/>
      <c r="L20" s="15" t="n">
        <f aca="false">L$9</f>
        <v>0.68</v>
      </c>
      <c r="M20" s="15" t="n">
        <f aca="false">0.268+0.0111*Prices!M20</f>
        <v>0.289201</v>
      </c>
      <c r="N20" s="27" t="n">
        <f aca="false">L20+M20</f>
        <v>0.969201</v>
      </c>
      <c r="O20" s="15"/>
      <c r="P20" s="15"/>
      <c r="Q20" s="15"/>
      <c r="R20" s="15"/>
      <c r="S20" s="15"/>
      <c r="T20" s="15"/>
      <c r="U20" s="15"/>
      <c r="V20" s="15"/>
      <c r="W20" s="15"/>
      <c r="X20" s="15"/>
      <c r="Y20" s="15"/>
      <c r="Z20" s="18" t="n">
        <f aca="false">Z19+1</f>
        <v>9</v>
      </c>
      <c r="AA20" s="19" t="n">
        <v>0</v>
      </c>
      <c r="AB20" s="19"/>
      <c r="AC20" s="19"/>
      <c r="AD20" s="19"/>
      <c r="AE20" s="19"/>
      <c r="AF20" s="15"/>
      <c r="AG20" s="15"/>
      <c r="AH20" s="15"/>
      <c r="AI20" s="15"/>
      <c r="AJ20" s="15"/>
      <c r="AK20" s="15"/>
      <c r="AL20" s="15"/>
      <c r="AM20" s="15"/>
      <c r="AN20" s="15"/>
      <c r="AO20" s="15"/>
      <c r="AP20" s="15"/>
      <c r="AQ20" s="15"/>
      <c r="AR20" s="15"/>
      <c r="AS20" s="15"/>
      <c r="AT20" s="15"/>
      <c r="AU20" s="15"/>
      <c r="AV20" s="15"/>
      <c r="AW20" s="15"/>
    </row>
    <row r="21" customFormat="false" ht="13.5" hidden="false" customHeight="false" outlineLevel="0" collapsed="false">
      <c r="A21" s="17" t="n">
        <f aca="false">EOMONTH(A20,0)+1</f>
        <v>35796</v>
      </c>
      <c r="B21" s="8" t="n">
        <f aca="false">B20+1</f>
        <v>15</v>
      </c>
      <c r="C21" s="15"/>
      <c r="D21" s="15" t="n">
        <f aca="false">0.627+0.0166*Prices!$D21</f>
        <v>0.660864</v>
      </c>
      <c r="E21" s="15" t="n">
        <f aca="false">0.627+0.172+0.0166*Prices!$D21+0.0137*Prices!F21</f>
        <v>0.864221259574468</v>
      </c>
      <c r="F21" s="15"/>
      <c r="G21" s="15" t="n">
        <f aca="false">0.384+0.05*Prices!$G21</f>
        <v>0.4885</v>
      </c>
      <c r="H21" s="15"/>
      <c r="I21" s="15" t="n">
        <f aca="false">0.403+0.035*Prices!$I21</f>
        <v>0.47545</v>
      </c>
      <c r="J21" s="15" t="n">
        <f aca="false">0.385+0.035*Prices!$I21</f>
        <v>0.45745</v>
      </c>
      <c r="K21" s="15"/>
      <c r="L21" s="15" t="n">
        <f aca="false">L$9</f>
        <v>0.68</v>
      </c>
      <c r="M21" s="15" t="n">
        <f aca="false">0.268+0.0111*Prices!M21</f>
        <v>0.290866</v>
      </c>
      <c r="N21" s="27" t="n">
        <f aca="false">L21+M21</f>
        <v>0.970866</v>
      </c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8" t="n">
        <f aca="false">Z20+1</f>
        <v>10</v>
      </c>
      <c r="AA21" s="19" t="n">
        <v>0</v>
      </c>
      <c r="AB21" s="19"/>
      <c r="AC21" s="19"/>
      <c r="AD21" s="19"/>
      <c r="AE21" s="19"/>
      <c r="AF21" s="15"/>
      <c r="AG21" s="15"/>
      <c r="AH21" s="15"/>
      <c r="AI21" s="15"/>
      <c r="AJ21" s="15"/>
      <c r="AK21" s="15"/>
      <c r="AL21" s="15"/>
      <c r="AM21" s="15"/>
      <c r="AN21" s="15"/>
      <c r="AO21" s="15"/>
      <c r="AP21" s="15"/>
      <c r="AQ21" s="15"/>
      <c r="AR21" s="15"/>
      <c r="AS21" s="15"/>
      <c r="AT21" s="15"/>
      <c r="AU21" s="15"/>
      <c r="AV21" s="15"/>
      <c r="AW21" s="15"/>
    </row>
    <row r="22" customFormat="false" ht="13.5" hidden="false" customHeight="false" outlineLevel="0" collapsed="false">
      <c r="A22" s="17" t="n">
        <f aca="false">EOMONTH(A21,0)+1</f>
        <v>35827</v>
      </c>
      <c r="B22" s="8" t="n">
        <f aca="false">B21+1</f>
        <v>16</v>
      </c>
      <c r="C22" s="15"/>
      <c r="D22" s="15" t="n">
        <f aca="false">0.627+0.0166*Prices!$D22</f>
        <v>0.655054</v>
      </c>
      <c r="E22" s="15" t="n">
        <f aca="false">0.627+0.172+0.0166*Prices!$D22+0.0137*Prices!F22</f>
        <v>0.855488604953476</v>
      </c>
      <c r="F22" s="15"/>
      <c r="G22" s="15" t="n">
        <f aca="false">0.384+0.05*Prices!$G22</f>
        <v>0.4775</v>
      </c>
      <c r="H22" s="15"/>
      <c r="I22" s="15" t="n">
        <f aca="false">0.403+0.035*Prices!$I22</f>
        <v>0.46775</v>
      </c>
      <c r="J22" s="15" t="n">
        <f aca="false">0.385+0.035*Prices!$I22</f>
        <v>0.44975</v>
      </c>
      <c r="K22" s="15"/>
      <c r="L22" s="15" t="n">
        <f aca="false">L$9</f>
        <v>0.68</v>
      </c>
      <c r="M22" s="15" t="n">
        <f aca="false">0.268+0.0111*Prices!M22</f>
        <v>0.287647</v>
      </c>
      <c r="N22" s="27" t="n">
        <f aca="false">L22+M22</f>
        <v>0.967647</v>
      </c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8" t="n">
        <f aca="false">Z21+1</f>
        <v>11</v>
      </c>
      <c r="AA22" s="19" t="n">
        <v>0</v>
      </c>
      <c r="AB22" s="19"/>
      <c r="AC22" s="19"/>
      <c r="AD22" s="19"/>
      <c r="AE22" s="19"/>
      <c r="AF22" s="15"/>
      <c r="AG22" s="15"/>
      <c r="AH22" s="15"/>
      <c r="AI22" s="15"/>
      <c r="AJ22" s="15"/>
      <c r="AK22" s="15"/>
      <c r="AL22" s="15"/>
      <c r="AM22" s="15"/>
      <c r="AN22" s="15"/>
      <c r="AO22" s="15"/>
      <c r="AP22" s="15"/>
      <c r="AQ22" s="15"/>
      <c r="AR22" s="15"/>
      <c r="AS22" s="15"/>
      <c r="AT22" s="15"/>
      <c r="AU22" s="15"/>
      <c r="AV22" s="15"/>
      <c r="AW22" s="15"/>
    </row>
    <row r="23" customFormat="false" ht="13.5" hidden="false" customHeight="false" outlineLevel="0" collapsed="false">
      <c r="A23" s="17" t="n">
        <f aca="false">EOMONTH(A22,0)+1</f>
        <v>35855</v>
      </c>
      <c r="B23" s="8" t="n">
        <f aca="false">B22+1</f>
        <v>17</v>
      </c>
      <c r="C23" s="15"/>
      <c r="D23" s="15" t="n">
        <f aca="false">0.627+0.0166*Prices!$D23</f>
        <v>0.658208</v>
      </c>
      <c r="E23" s="15" t="n">
        <f aca="false">0.627+0.172+0.0166*Prices!$D23+0.0137*Prices!F23</f>
        <v>0.864529496023857</v>
      </c>
      <c r="F23" s="15"/>
      <c r="G23" s="15" t="n">
        <f aca="false">0.384+0.05*Prices!$G23</f>
        <v>0.4875</v>
      </c>
      <c r="H23" s="15"/>
      <c r="I23" s="15" t="n">
        <f aca="false">0.403+0.035*Prices!$I23</f>
        <v>0.47475</v>
      </c>
      <c r="J23" s="15" t="n">
        <f aca="false">0.385+0.035*Prices!$I23</f>
        <v>0.45675</v>
      </c>
      <c r="K23" s="15"/>
      <c r="L23" s="15" t="n">
        <f aca="false">L$9</f>
        <v>0.68</v>
      </c>
      <c r="M23" s="15" t="n">
        <f aca="false">0.268+0.0111*Prices!M23</f>
        <v>0.289201</v>
      </c>
      <c r="N23" s="27" t="n">
        <f aca="false">L23+M23</f>
        <v>0.969201</v>
      </c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8" t="n">
        <f aca="false">Z22+1</f>
        <v>12</v>
      </c>
      <c r="AA23" s="19" t="n">
        <v>0</v>
      </c>
      <c r="AB23" s="19"/>
      <c r="AC23" s="19"/>
      <c r="AD23" s="19"/>
      <c r="AE23" s="19"/>
      <c r="AF23" s="15"/>
      <c r="AG23" s="15"/>
      <c r="AH23" s="15"/>
      <c r="AI23" s="15"/>
      <c r="AJ23" s="15"/>
      <c r="AK23" s="15"/>
      <c r="AL23" s="15"/>
      <c r="AM23" s="15"/>
      <c r="AN23" s="15"/>
      <c r="AO23" s="15"/>
      <c r="AP23" s="15"/>
      <c r="AQ23" s="15"/>
      <c r="AR23" s="15"/>
      <c r="AS23" s="15"/>
      <c r="AT23" s="15"/>
      <c r="AU23" s="15"/>
      <c r="AV23" s="15"/>
      <c r="AW23" s="15"/>
    </row>
    <row r="24" customFormat="false" ht="13.5" hidden="false" customHeight="false" outlineLevel="0" collapsed="false">
      <c r="A24" s="17" t="n">
        <f aca="false">EOMONTH(A23,0)+1</f>
        <v>35886</v>
      </c>
      <c r="B24" s="8" t="n">
        <f aca="false">B23+1</f>
        <v>18</v>
      </c>
      <c r="C24" s="15"/>
      <c r="D24" s="15" t="n">
        <f aca="false">0.627+0.0166*Prices!$D24</f>
        <v>0.65854</v>
      </c>
      <c r="E24" s="15" t="n">
        <f aca="false">0.627+0.172+0.0166*Prices!$D24+0.0137*Prices!F24</f>
        <v>0.861524447635135</v>
      </c>
      <c r="F24" s="15"/>
      <c r="G24" s="15" t="n">
        <f aca="false">0.384+0.05*Prices!$G24</f>
        <v>0.4915</v>
      </c>
      <c r="H24" s="15"/>
      <c r="I24" s="15" t="n">
        <f aca="false">0.403+0.035*Prices!$I24</f>
        <v>0.47685</v>
      </c>
      <c r="J24" s="15" t="n">
        <f aca="false">0.385+0.035*Prices!$I24</f>
        <v>0.45885</v>
      </c>
      <c r="K24" s="15"/>
      <c r="L24" s="15" t="n">
        <f aca="false">L$9</f>
        <v>0.68</v>
      </c>
      <c r="M24" s="15" t="n">
        <f aca="false">0.268+0.0111*Prices!M24</f>
        <v>0.289867</v>
      </c>
      <c r="N24" s="27" t="n">
        <f aca="false">L24+M24</f>
        <v>0.969867</v>
      </c>
      <c r="O24" s="15"/>
      <c r="P24" s="15"/>
      <c r="Q24" s="15"/>
      <c r="R24" s="15"/>
      <c r="S24" s="15"/>
      <c r="T24" s="15"/>
      <c r="U24" s="15"/>
      <c r="V24" s="15"/>
      <c r="W24" s="15"/>
      <c r="X24" s="15"/>
      <c r="Y24" s="15"/>
      <c r="Z24" s="18" t="n">
        <f aca="false">Z23+1</f>
        <v>13</v>
      </c>
      <c r="AA24" s="19" t="n">
        <v>0</v>
      </c>
      <c r="AB24" s="19"/>
      <c r="AC24" s="19"/>
      <c r="AD24" s="19"/>
      <c r="AE24" s="19"/>
      <c r="AF24" s="15"/>
      <c r="AG24" s="15"/>
      <c r="AH24" s="15"/>
      <c r="AI24" s="15"/>
      <c r="AJ24" s="15"/>
      <c r="AK24" s="15"/>
      <c r="AL24" s="15"/>
      <c r="AM24" s="15"/>
      <c r="AN24" s="15"/>
      <c r="AO24" s="15"/>
      <c r="AP24" s="15"/>
      <c r="AQ24" s="15"/>
      <c r="AR24" s="15"/>
      <c r="AS24" s="15"/>
      <c r="AT24" s="15"/>
      <c r="AU24" s="15"/>
      <c r="AV24" s="15"/>
      <c r="AW24" s="15"/>
    </row>
    <row r="25" customFormat="false" ht="13.5" hidden="false" customHeight="false" outlineLevel="0" collapsed="false">
      <c r="A25" s="17" t="n">
        <f aca="false">EOMONTH(A24,0)+1</f>
        <v>35916</v>
      </c>
      <c r="B25" s="8" t="n">
        <f aca="false">B24+1</f>
        <v>19</v>
      </c>
      <c r="C25" s="15"/>
      <c r="D25" s="15" t="n">
        <f aca="false">0.627+0.0166*Prices!$D25</f>
        <v>0.659702</v>
      </c>
      <c r="E25" s="15" t="n">
        <f aca="false">0.627+0.172+0.0166*Prices!$D25+0.0137*Prices!F25</f>
        <v>0.8625955</v>
      </c>
      <c r="F25" s="15"/>
      <c r="G25" s="15" t="n">
        <f aca="false">0.384+0.05*Prices!$G25</f>
        <v>0.49</v>
      </c>
      <c r="H25" s="15"/>
      <c r="I25" s="15" t="n">
        <f aca="false">0.403+0.035*Prices!$I25</f>
        <v>0.4772</v>
      </c>
      <c r="J25" s="15" t="n">
        <f aca="false">0.385+0.035*Prices!$I25</f>
        <v>0.4592</v>
      </c>
      <c r="K25" s="15"/>
      <c r="L25" s="15" t="n">
        <f aca="false">L$9</f>
        <v>0.68</v>
      </c>
      <c r="M25" s="15" t="n">
        <f aca="false">0.268+0.0111*Prices!M25</f>
        <v>0.292198</v>
      </c>
      <c r="N25" s="27" t="n">
        <f aca="false">L25+M25</f>
        <v>0.972198</v>
      </c>
      <c r="O25" s="15"/>
      <c r="P25" s="15"/>
      <c r="Q25" s="15"/>
      <c r="R25" s="15"/>
      <c r="S25" s="15"/>
      <c r="T25" s="15"/>
      <c r="U25" s="15"/>
      <c r="V25" s="15"/>
      <c r="W25" s="15"/>
      <c r="X25" s="15"/>
      <c r="Y25" s="15"/>
      <c r="Z25" s="18" t="n">
        <f aca="false">Z24+1</f>
        <v>14</v>
      </c>
      <c r="AA25" s="19" t="n">
        <v>0</v>
      </c>
      <c r="AB25" s="19"/>
      <c r="AC25" s="19"/>
      <c r="AD25" s="19"/>
      <c r="AE25" s="19"/>
      <c r="AF25" s="15"/>
      <c r="AG25" s="15"/>
      <c r="AH25" s="15"/>
      <c r="AI25" s="15"/>
      <c r="AJ25" s="15"/>
      <c r="AK25" s="15"/>
      <c r="AL25" s="15"/>
      <c r="AM25" s="15"/>
      <c r="AN25" s="15"/>
      <c r="AO25" s="15"/>
      <c r="AP25" s="15"/>
      <c r="AQ25" s="15"/>
      <c r="AR25" s="15"/>
      <c r="AS25" s="15"/>
      <c r="AT25" s="15"/>
      <c r="AU25" s="15"/>
      <c r="AV25" s="15"/>
      <c r="AW25" s="15"/>
    </row>
    <row r="26" customFormat="false" ht="13.5" hidden="false" customHeight="false" outlineLevel="0" collapsed="false">
      <c r="A26" s="17" t="n">
        <f aca="false">EOMONTH(A25,0)+1</f>
        <v>35947</v>
      </c>
      <c r="B26" s="8" t="n">
        <f aca="false">B25+1</f>
        <v>20</v>
      </c>
      <c r="C26" s="15"/>
      <c r="D26" s="15" t="n">
        <f aca="false">0.627+0.0166*Prices!$D26</f>
        <v>0.65439</v>
      </c>
      <c r="E26" s="15" t="n">
        <f aca="false">0.627+0.172+0.0166*Prices!$D26+0.0137*Prices!F26</f>
        <v>0.854822066666667</v>
      </c>
      <c r="F26" s="15"/>
      <c r="G26" s="15" t="n">
        <f aca="false">0.384+0.05*Prices!$G26</f>
        <v>0.4785</v>
      </c>
      <c r="H26" s="15"/>
      <c r="I26" s="15" t="n">
        <f aca="false">0.403+0.035*Prices!$I26</f>
        <v>0.4681</v>
      </c>
      <c r="J26" s="15" t="n">
        <f aca="false">0.385+0.035*Prices!$I26</f>
        <v>0.4501</v>
      </c>
      <c r="K26" s="15"/>
      <c r="L26" s="15" t="n">
        <f aca="false">L$9</f>
        <v>0.68</v>
      </c>
      <c r="M26" s="15" t="n">
        <f aca="false">0.268+0.0111*Prices!M26</f>
        <v>0.286648</v>
      </c>
      <c r="N26" s="27" t="n">
        <f aca="false">L26+M26</f>
        <v>0.966648</v>
      </c>
      <c r="O26" s="15"/>
      <c r="P26" s="15"/>
      <c r="Q26" s="15"/>
      <c r="R26" s="15"/>
      <c r="S26" s="15"/>
      <c r="T26" s="15"/>
      <c r="U26" s="15"/>
      <c r="V26" s="15"/>
      <c r="W26" s="15"/>
      <c r="X26" s="15"/>
      <c r="Y26" s="15"/>
      <c r="Z26" s="18" t="n">
        <f aca="false">Z25+1</f>
        <v>15</v>
      </c>
      <c r="AA26" s="19" t="n">
        <v>0</v>
      </c>
      <c r="AB26" s="19"/>
      <c r="AC26" s="19"/>
      <c r="AD26" s="19"/>
      <c r="AE26" s="19"/>
      <c r="AF26" s="15"/>
      <c r="AG26" s="15"/>
      <c r="AH26" s="15"/>
      <c r="AI26" s="15"/>
      <c r="AJ26" s="15"/>
      <c r="AK26" s="15"/>
      <c r="AL26" s="15"/>
      <c r="AM26" s="15"/>
      <c r="AN26" s="15"/>
      <c r="AO26" s="15"/>
      <c r="AP26" s="15"/>
      <c r="AQ26" s="15"/>
      <c r="AR26" s="15"/>
      <c r="AS26" s="15"/>
      <c r="AT26" s="15"/>
      <c r="AU26" s="15"/>
      <c r="AV26" s="15"/>
      <c r="AW26" s="15"/>
    </row>
    <row r="27" customFormat="false" ht="13.5" hidden="false" customHeight="false" outlineLevel="0" collapsed="false">
      <c r="A27" s="17" t="n">
        <f aca="false">EOMONTH(A26,0)+1</f>
        <v>35977</v>
      </c>
      <c r="B27" s="8" t="n">
        <f aca="false">B26+1</f>
        <v>21</v>
      </c>
      <c r="C27" s="15"/>
      <c r="D27" s="15" t="n">
        <f aca="false">0.627+0.0166*Prices!$D27</f>
        <v>0.653892</v>
      </c>
      <c r="E27" s="15" t="n">
        <f aca="false">0.627+0.172+0.0166*Prices!$D27+0.0137*Prices!F27</f>
        <v>0.859281183333333</v>
      </c>
      <c r="F27" s="15"/>
      <c r="G27" s="15" t="n">
        <f aca="false">0.384+0.05*Prices!$G27</f>
        <v>0.4925</v>
      </c>
      <c r="H27" s="15"/>
      <c r="I27" s="15" t="n">
        <f aca="false">0.403+0.035*Prices!$I27</f>
        <v>0.4793</v>
      </c>
      <c r="J27" s="15" t="n">
        <f aca="false">0.385+0.035*Prices!$I27</f>
        <v>0.4613</v>
      </c>
      <c r="K27" s="15"/>
      <c r="L27" s="15" t="n">
        <f aca="false">L$9</f>
        <v>0.68</v>
      </c>
      <c r="M27" s="15" t="n">
        <f aca="false">0.268+0.0111*Prices!M27</f>
        <v>0.288091</v>
      </c>
      <c r="N27" s="27" t="n">
        <f aca="false">L27+M27</f>
        <v>0.968091</v>
      </c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8" t="n">
        <f aca="false">Z26+1</f>
        <v>16</v>
      </c>
      <c r="AA27" s="19" t="n">
        <v>0</v>
      </c>
      <c r="AB27" s="19"/>
      <c r="AC27" s="19"/>
      <c r="AD27" s="19"/>
      <c r="AE27" s="19"/>
      <c r="AF27" s="15"/>
      <c r="AG27" s="15"/>
      <c r="AH27" s="15"/>
      <c r="AI27" s="15"/>
      <c r="AJ27" s="15"/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  <c r="AV27" s="15"/>
      <c r="AW27" s="15"/>
    </row>
    <row r="28" customFormat="false" ht="13.5" hidden="false" customHeight="false" outlineLevel="0" collapsed="false">
      <c r="A28" s="17" t="n">
        <f aca="false">EOMONTH(A27,0)+1</f>
        <v>36008</v>
      </c>
      <c r="B28" s="8" t="n">
        <f aca="false">B27+1</f>
        <v>22</v>
      </c>
      <c r="C28" s="15"/>
      <c r="D28" s="15" t="n">
        <f aca="false">0.627+0.0166*Prices!$D28</f>
        <v>0.655718</v>
      </c>
      <c r="E28" s="15" t="n">
        <f aca="false">0.627+0.172+0.0166*Prices!$D28+0.0137*Prices!F28</f>
        <v>0.860573693548387</v>
      </c>
      <c r="F28" s="15"/>
      <c r="G28" s="15" t="n">
        <f aca="false">0.384+0.05*Prices!$G28</f>
        <v>0.481</v>
      </c>
      <c r="H28" s="15"/>
      <c r="I28" s="15" t="n">
        <f aca="false">0.403+0.035*Prices!$I28</f>
        <v>0.47055</v>
      </c>
      <c r="J28" s="15" t="n">
        <f aca="false">0.385+0.035*Prices!$I28</f>
        <v>0.45255</v>
      </c>
      <c r="K28" s="15"/>
      <c r="L28" s="15" t="n">
        <f aca="false">L$9</f>
        <v>0.68</v>
      </c>
      <c r="M28" s="15" t="n">
        <f aca="false">0.268+0.0111*Prices!M28</f>
        <v>0.290644</v>
      </c>
      <c r="N28" s="27" t="n">
        <f aca="false">L28+M28</f>
        <v>0.970644</v>
      </c>
      <c r="O28" s="15"/>
      <c r="P28" s="15"/>
      <c r="Q28" s="15"/>
      <c r="R28" s="15"/>
      <c r="S28" s="15"/>
      <c r="T28" s="15"/>
      <c r="U28" s="15"/>
      <c r="V28" s="15"/>
      <c r="W28" s="15"/>
      <c r="X28" s="15"/>
      <c r="Y28" s="15"/>
      <c r="Z28" s="18" t="n">
        <f aca="false">Z27+1</f>
        <v>17</v>
      </c>
      <c r="AA28" s="19" t="n">
        <v>0</v>
      </c>
      <c r="AB28" s="19"/>
      <c r="AC28" s="19"/>
      <c r="AD28" s="19"/>
      <c r="AE28" s="19"/>
      <c r="AF28" s="15"/>
      <c r="AG28" s="15"/>
      <c r="AH28" s="15"/>
      <c r="AI28" s="15"/>
      <c r="AJ28" s="15"/>
      <c r="AK28" s="15"/>
      <c r="AL28" s="15"/>
      <c r="AM28" s="15"/>
      <c r="AN28" s="15"/>
      <c r="AO28" s="15"/>
      <c r="AP28" s="15"/>
      <c r="AQ28" s="15"/>
      <c r="AR28" s="15"/>
      <c r="AS28" s="15"/>
      <c r="AT28" s="15"/>
      <c r="AU28" s="15"/>
      <c r="AV28" s="15"/>
      <c r="AW28" s="15"/>
    </row>
    <row r="29" customFormat="false" ht="13.5" hidden="false" customHeight="false" outlineLevel="0" collapsed="false">
      <c r="A29" s="17" t="n">
        <f aca="false">EOMONTH(A28,0)+1</f>
        <v>36039</v>
      </c>
      <c r="B29" s="8" t="n">
        <f aca="false">B28+1</f>
        <v>23</v>
      </c>
      <c r="C29" s="15"/>
      <c r="D29" s="15" t="n">
        <f aca="false">0.627+0.0166*Prices!$D29</f>
        <v>0.653394</v>
      </c>
      <c r="E29" s="15" t="n">
        <f aca="false">0.627+0.172+0.0166*Prices!$D29+0.0137*Prices!F29</f>
        <v>0.856960689655172</v>
      </c>
      <c r="F29" s="15"/>
      <c r="G29" s="15" t="n">
        <f aca="false">0.384+0.05*Prices!$G29</f>
        <v>0.4635</v>
      </c>
      <c r="H29" s="15"/>
      <c r="I29" s="15" t="n">
        <f aca="false">0.403+0.035*Prices!$I29</f>
        <v>0.45935</v>
      </c>
      <c r="J29" s="15" t="n">
        <f aca="false">0.385+0.035*Prices!$I29</f>
        <v>0.44135</v>
      </c>
      <c r="K29" s="15"/>
      <c r="L29" s="15" t="n">
        <f aca="false">L$9</f>
        <v>0.68</v>
      </c>
      <c r="M29" s="15" t="n">
        <f aca="false">0.268+0.0111*Prices!M29</f>
        <v>0.287758</v>
      </c>
      <c r="N29" s="27" t="n">
        <f aca="false">L29+M29</f>
        <v>0.967758</v>
      </c>
      <c r="O29" s="15"/>
      <c r="P29" s="15"/>
      <c r="Q29" s="15"/>
      <c r="R29" s="15"/>
      <c r="S29" s="15"/>
      <c r="T29" s="15"/>
      <c r="U29" s="15"/>
      <c r="V29" s="15"/>
      <c r="W29" s="15"/>
      <c r="X29" s="15"/>
      <c r="Y29" s="15"/>
      <c r="Z29" s="18" t="n">
        <f aca="false">Z28+1</f>
        <v>18</v>
      </c>
      <c r="AA29" s="19" t="n">
        <v>0</v>
      </c>
      <c r="AB29" s="19"/>
      <c r="AC29" s="19"/>
      <c r="AD29" s="19"/>
      <c r="AE29" s="19"/>
      <c r="AF29" s="15"/>
      <c r="AG29" s="15"/>
      <c r="AH29" s="15"/>
      <c r="AI29" s="15"/>
      <c r="AJ29" s="15"/>
      <c r="AK29" s="15"/>
      <c r="AL29" s="15"/>
      <c r="AM29" s="15"/>
      <c r="AN29" s="15"/>
      <c r="AO29" s="15"/>
      <c r="AP29" s="15"/>
      <c r="AQ29" s="15"/>
      <c r="AR29" s="15"/>
      <c r="AS29" s="15"/>
      <c r="AT29" s="15"/>
      <c r="AU29" s="15"/>
      <c r="AV29" s="15"/>
      <c r="AW29" s="15"/>
    </row>
    <row r="30" customFormat="false" ht="13.5" hidden="false" customHeight="false" outlineLevel="0" collapsed="false">
      <c r="A30" s="17" t="n">
        <f aca="false">EOMONTH(A29,0)+1</f>
        <v>36069</v>
      </c>
      <c r="B30" s="8" t="n">
        <f aca="false">B29+1</f>
        <v>24</v>
      </c>
      <c r="C30" s="15"/>
      <c r="D30" s="15" t="n">
        <f aca="false">0.627+0.0166*Prices!$D30</f>
        <v>0.654224</v>
      </c>
      <c r="E30" s="15" t="n">
        <f aca="false">0.627+0.172+0.0166*Prices!$D30+0.0137*Prices!F30</f>
        <v>0.858894080645161</v>
      </c>
      <c r="F30" s="15"/>
      <c r="G30" s="15" t="n">
        <f aca="false">0.384+0.05*Prices!$G30</f>
        <v>0.4885</v>
      </c>
      <c r="H30" s="15"/>
      <c r="I30" s="15" t="n">
        <f aca="false">0.403+0.035*Prices!$I30</f>
        <v>0.4667</v>
      </c>
      <c r="J30" s="15" t="n">
        <f aca="false">0.385+0.035*Prices!$I30</f>
        <v>0.4487</v>
      </c>
      <c r="K30" s="15"/>
      <c r="L30" s="15" t="n">
        <f aca="false">L$9</f>
        <v>0.68</v>
      </c>
      <c r="M30" s="15" t="n">
        <f aca="false">0.268+0.0111*Prices!M30</f>
        <v>0.28798</v>
      </c>
      <c r="N30" s="27" t="n">
        <f aca="false">L30+M30</f>
        <v>0.96798</v>
      </c>
      <c r="O30" s="15"/>
      <c r="P30" s="15"/>
      <c r="Q30" s="15"/>
      <c r="R30" s="15"/>
      <c r="S30" s="15"/>
      <c r="T30" s="15"/>
      <c r="U30" s="15"/>
      <c r="V30" s="15"/>
      <c r="W30" s="15"/>
      <c r="X30" s="15"/>
      <c r="Y30" s="15"/>
      <c r="Z30" s="18" t="n">
        <f aca="false">Z29+1</f>
        <v>19</v>
      </c>
      <c r="AA30" s="19" t="n">
        <v>0</v>
      </c>
      <c r="AB30" s="19"/>
      <c r="AC30" s="19"/>
      <c r="AD30" s="19"/>
      <c r="AE30" s="19"/>
      <c r="AF30" s="15"/>
      <c r="AG30" s="15"/>
      <c r="AH30" s="15"/>
      <c r="AI30" s="15"/>
      <c r="AJ30" s="15"/>
      <c r="AK30" s="15"/>
      <c r="AL30" s="15"/>
      <c r="AM30" s="15"/>
      <c r="AN30" s="15"/>
      <c r="AO30" s="15"/>
      <c r="AP30" s="15"/>
      <c r="AQ30" s="15"/>
      <c r="AR30" s="15"/>
      <c r="AS30" s="15"/>
      <c r="AT30" s="15"/>
      <c r="AU30" s="15"/>
      <c r="AV30" s="15"/>
      <c r="AW30" s="15"/>
    </row>
    <row r="31" customFormat="false" ht="13.5" hidden="false" customHeight="false" outlineLevel="0" collapsed="false">
      <c r="A31" s="17" t="n">
        <f aca="false">EOMONTH(A30,0)+1</f>
        <v>36100</v>
      </c>
      <c r="B31" s="8" t="n">
        <f aca="false">B30+1</f>
        <v>25</v>
      </c>
      <c r="C31" s="15"/>
      <c r="D31" s="15" t="n">
        <f aca="false">0.627+0.0166*Prices!$D31</f>
        <v>0.660366</v>
      </c>
      <c r="E31" s="15" t="n">
        <f aca="false">0.627+0.172+0.0166*Prices!$D31+0.0137*Prices!F31</f>
        <v>0.867963982142857</v>
      </c>
      <c r="F31" s="15"/>
      <c r="G31" s="15" t="n">
        <f aca="false">0.384+0.05*Prices!$G31</f>
        <v>0.4835</v>
      </c>
      <c r="H31" s="15"/>
      <c r="I31" s="15" t="n">
        <f aca="false">0.403+0.035*Prices!$I31</f>
        <v>0.47055</v>
      </c>
      <c r="J31" s="15" t="n">
        <f aca="false">0.385+0.035*Prices!$I31</f>
        <v>0.45255</v>
      </c>
      <c r="K31" s="15"/>
      <c r="L31" s="15" t="n">
        <f aca="false">L$9</f>
        <v>0.68</v>
      </c>
      <c r="M31" s="15" t="n">
        <f aca="false">0.268+0.0111*Prices!M31</f>
        <v>0.292864</v>
      </c>
      <c r="N31" s="27" t="n">
        <f aca="false">L31+M31</f>
        <v>0.972864</v>
      </c>
      <c r="O31" s="15"/>
      <c r="P31" s="15"/>
      <c r="Q31" s="15"/>
      <c r="R31" s="15"/>
      <c r="S31" s="15"/>
      <c r="T31" s="15"/>
      <c r="U31" s="15"/>
      <c r="V31" s="15"/>
      <c r="W31" s="15"/>
      <c r="X31" s="15"/>
      <c r="Y31" s="15"/>
      <c r="Z31" s="18" t="n">
        <f aca="false">Z30+1</f>
        <v>20</v>
      </c>
      <c r="AA31" s="19" t="n">
        <v>0</v>
      </c>
      <c r="AB31" s="19"/>
      <c r="AC31" s="19"/>
      <c r="AD31" s="19"/>
      <c r="AE31" s="19"/>
      <c r="AF31" s="15"/>
      <c r="AG31" s="15"/>
      <c r="AH31" s="15"/>
      <c r="AI31" s="15"/>
      <c r="AJ31" s="15"/>
      <c r="AK31" s="15"/>
      <c r="AL31" s="15"/>
      <c r="AM31" s="15"/>
      <c r="AN31" s="15"/>
      <c r="AO31" s="15"/>
      <c r="AP31" s="15"/>
      <c r="AQ31" s="15"/>
      <c r="AR31" s="15"/>
      <c r="AS31" s="15"/>
      <c r="AT31" s="15"/>
      <c r="AU31" s="15"/>
      <c r="AV31" s="15"/>
      <c r="AW31" s="15"/>
    </row>
    <row r="32" customFormat="false" ht="13.5" hidden="false" customHeight="false" outlineLevel="0" collapsed="false">
      <c r="A32" s="17" t="n">
        <f aca="false">EOMONTH(A31,0)+1</f>
        <v>36130</v>
      </c>
      <c r="B32" s="8" t="n">
        <f aca="false">B31+1</f>
        <v>26</v>
      </c>
      <c r="C32" s="15"/>
      <c r="D32" s="15" t="n">
        <f aca="false">0.627+0.0166*Prices!$D32</f>
        <v>0.6602</v>
      </c>
      <c r="E32" s="15" t="n">
        <f aca="false">0.627+0.172+0.0166*Prices!$D32+0.0137*Prices!F32</f>
        <v>0.867160982758621</v>
      </c>
      <c r="F32" s="15"/>
      <c r="G32" s="15" t="n">
        <f aca="false">0.384+0.05*Prices!$G32</f>
        <v>0.4835</v>
      </c>
      <c r="H32" s="15"/>
      <c r="I32" s="15" t="n">
        <f aca="false">0.403+0.035*Prices!$I32</f>
        <v>0.473</v>
      </c>
      <c r="J32" s="15" t="n">
        <f aca="false">0.385+0.035*Prices!$I32</f>
        <v>0.455</v>
      </c>
      <c r="K32" s="15"/>
      <c r="L32" s="15" t="n">
        <f aca="false">L$9</f>
        <v>0.68</v>
      </c>
      <c r="M32" s="15" t="n">
        <f aca="false">0.268+0.0111*Prices!M32</f>
        <v>0.291976</v>
      </c>
      <c r="N32" s="27" t="n">
        <f aca="false">L32+M32</f>
        <v>0.971976</v>
      </c>
      <c r="O32" s="15"/>
      <c r="P32" s="15"/>
      <c r="Q32" s="15"/>
      <c r="R32" s="15"/>
      <c r="S32" s="15"/>
      <c r="T32" s="15"/>
      <c r="U32" s="15"/>
      <c r="V32" s="15"/>
      <c r="W32" s="15"/>
      <c r="X32" s="15"/>
      <c r="Y32" s="15"/>
      <c r="Z32" s="15"/>
      <c r="AA32" s="15"/>
      <c r="AB32" s="15"/>
      <c r="AC32" s="15"/>
      <c r="AD32" s="15"/>
      <c r="AE32" s="15"/>
      <c r="AF32" s="15"/>
      <c r="AG32" s="15"/>
      <c r="AH32" s="15"/>
      <c r="AI32" s="15"/>
      <c r="AJ32" s="15"/>
      <c r="AK32" s="15"/>
      <c r="AL32" s="15"/>
      <c r="AM32" s="15"/>
      <c r="AN32" s="15"/>
      <c r="AO32" s="15"/>
      <c r="AP32" s="15"/>
      <c r="AQ32" s="15"/>
      <c r="AR32" s="15"/>
      <c r="AS32" s="15"/>
      <c r="AT32" s="15"/>
      <c r="AU32" s="15"/>
      <c r="AV32" s="15"/>
      <c r="AW32" s="15"/>
    </row>
    <row r="33" customFormat="false" ht="13.5" hidden="false" customHeight="false" outlineLevel="0" collapsed="false">
      <c r="A33" s="17" t="n">
        <f aca="false">EOMONTH(A32,0)+1</f>
        <v>36161</v>
      </c>
      <c r="B33" s="8" t="n">
        <f aca="false">B32+1</f>
        <v>27</v>
      </c>
      <c r="C33" s="15"/>
      <c r="D33" s="15" t="n">
        <f aca="false">0.627+0.0166*Prices!$D33</f>
        <v>0.65688</v>
      </c>
      <c r="E33" s="15" t="n">
        <f aca="false">0.627+0.172+0.0166*Prices!$D33+0.0137*Prices!F33</f>
        <v>0.8573075</v>
      </c>
      <c r="F33" s="15"/>
      <c r="G33" s="15" t="n">
        <f aca="false">0.384+0.05*Prices!$G33</f>
        <v>0.471</v>
      </c>
      <c r="H33" s="15"/>
      <c r="I33" s="15" t="n">
        <f aca="false">0.403+0.035*Prices!$I33</f>
        <v>0.4632</v>
      </c>
      <c r="J33" s="15" t="n">
        <f aca="false">0.385+0.035*Prices!$I33</f>
        <v>0.4452</v>
      </c>
      <c r="K33" s="15"/>
      <c r="L33" s="15" t="n">
        <f aca="false">L$9</f>
        <v>0.68</v>
      </c>
      <c r="M33" s="15" t="n">
        <f aca="false">0.268+0.0111*Prices!M33</f>
        <v>0.291421</v>
      </c>
      <c r="N33" s="27" t="n">
        <f aca="false">L33+M33</f>
        <v>0.971421</v>
      </c>
      <c r="O33" s="15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/>
      <c r="AA33" s="15"/>
      <c r="AB33" s="15"/>
      <c r="AC33" s="15"/>
      <c r="AD33" s="15"/>
      <c r="AE33" s="15"/>
      <c r="AF33" s="15"/>
      <c r="AG33" s="15"/>
      <c r="AH33" s="15"/>
      <c r="AI33" s="15"/>
      <c r="AJ33" s="15"/>
      <c r="AK33" s="15"/>
      <c r="AL33" s="15"/>
      <c r="AM33" s="15"/>
      <c r="AN33" s="15"/>
      <c r="AO33" s="15"/>
      <c r="AP33" s="15"/>
      <c r="AQ33" s="15"/>
      <c r="AR33" s="15"/>
      <c r="AS33" s="15"/>
      <c r="AT33" s="15"/>
      <c r="AU33" s="15"/>
      <c r="AV33" s="15"/>
      <c r="AW33" s="15"/>
    </row>
    <row r="34" customFormat="false" ht="13.5" hidden="false" customHeight="false" outlineLevel="0" collapsed="false">
      <c r="A34" s="17" t="n">
        <f aca="false">EOMONTH(A33,0)+1</f>
        <v>36192</v>
      </c>
      <c r="B34" s="8" t="n">
        <f aca="false">B33+1</f>
        <v>28</v>
      </c>
      <c r="C34" s="15"/>
      <c r="D34" s="15" t="n">
        <f aca="false">0.627+0.0166*Prices!$D34</f>
        <v>0.654224</v>
      </c>
      <c r="E34" s="15" t="n">
        <f aca="false">0.627+0.172+0.0166*Prices!$D34+0.0137*Prices!F34</f>
        <v>0.852899857142857</v>
      </c>
      <c r="F34" s="15"/>
      <c r="G34" s="15" t="n">
        <f aca="false">0.384+0.05*Prices!$G34</f>
        <v>0.4675</v>
      </c>
      <c r="H34" s="15"/>
      <c r="I34" s="15" t="n">
        <f aca="false">0.403+0.035*Prices!$I34</f>
        <v>0.46145</v>
      </c>
      <c r="J34" s="15" t="n">
        <f aca="false">0.385+0.035*Prices!$I34</f>
        <v>0.44345</v>
      </c>
      <c r="K34" s="15"/>
      <c r="L34" s="15" t="n">
        <f aca="false">L$9</f>
        <v>0.68</v>
      </c>
      <c r="M34" s="15" t="n">
        <f aca="false">0.268+0.0111*Prices!M34</f>
        <v>0.287425</v>
      </c>
      <c r="N34" s="27" t="n">
        <f aca="false">L34+M34</f>
        <v>0.967425</v>
      </c>
      <c r="O34" s="15"/>
      <c r="P34" s="15"/>
      <c r="Q34" s="15"/>
      <c r="R34" s="15"/>
      <c r="S34" s="15"/>
      <c r="T34" s="15"/>
      <c r="U34" s="15"/>
      <c r="V34" s="15"/>
      <c r="W34" s="15"/>
      <c r="X34" s="15"/>
      <c r="Y34" s="15"/>
      <c r="Z34" s="15"/>
      <c r="AA34" s="15"/>
      <c r="AB34" s="15"/>
      <c r="AC34" s="15"/>
      <c r="AD34" s="15"/>
      <c r="AE34" s="15"/>
      <c r="AF34" s="15"/>
      <c r="AG34" s="15"/>
      <c r="AH34" s="15"/>
      <c r="AI34" s="15"/>
      <c r="AJ34" s="15"/>
      <c r="AK34" s="15"/>
      <c r="AL34" s="15"/>
      <c r="AM34" s="15"/>
      <c r="AN34" s="15"/>
      <c r="AO34" s="15"/>
      <c r="AP34" s="15"/>
      <c r="AQ34" s="15"/>
      <c r="AR34" s="15"/>
      <c r="AS34" s="15"/>
      <c r="AT34" s="15"/>
      <c r="AU34" s="15"/>
      <c r="AV34" s="15"/>
      <c r="AW34" s="15"/>
    </row>
    <row r="35" customFormat="false" ht="13.5" hidden="false" customHeight="false" outlineLevel="0" collapsed="false">
      <c r="A35" s="17" t="n">
        <f aca="false">EOMONTH(A34,0)+1</f>
        <v>36220</v>
      </c>
      <c r="B35" s="8" t="n">
        <f aca="false">B34+1</f>
        <v>29</v>
      </c>
      <c r="C35" s="15"/>
      <c r="D35" s="15" t="n">
        <f aca="false">0.627+0.0166*Prices!$D35</f>
        <v>0.652066</v>
      </c>
      <c r="E35" s="15" t="n">
        <f aca="false">0.627+0.172+0.0166*Prices!$D35+0.0137*Prices!F35</f>
        <v>0.85037</v>
      </c>
      <c r="F35" s="15"/>
      <c r="G35" s="15" t="n">
        <f aca="false">0.384+0.05*Prices!$G35</f>
        <v>0.4625</v>
      </c>
      <c r="H35" s="15"/>
      <c r="I35" s="15" t="n">
        <f aca="false">0.403+0.035*Prices!$I35</f>
        <v>0.45585</v>
      </c>
      <c r="J35" s="15" t="n">
        <f aca="false">0.385+0.035*Prices!$I35</f>
        <v>0.43785</v>
      </c>
      <c r="K35" s="15"/>
      <c r="L35" s="15" t="n">
        <f aca="false">L$9</f>
        <v>0.68</v>
      </c>
      <c r="M35" s="15" t="n">
        <f aca="false">0.268+0.0111*Prices!M35</f>
        <v>0.285982</v>
      </c>
      <c r="N35" s="27" t="n">
        <f aca="false">L35+M35</f>
        <v>0.965982</v>
      </c>
      <c r="O35" s="15"/>
      <c r="P35" s="15"/>
      <c r="Q35" s="15"/>
      <c r="R35" s="15"/>
      <c r="S35" s="15"/>
      <c r="T35" s="15"/>
      <c r="U35" s="15"/>
      <c r="V35" s="15"/>
      <c r="W35" s="15"/>
      <c r="X35" s="15"/>
      <c r="Y35" s="15"/>
      <c r="Z35" s="15"/>
      <c r="AA35" s="15"/>
      <c r="AB35" s="15"/>
      <c r="AC35" s="15"/>
      <c r="AD35" s="15"/>
      <c r="AE35" s="15"/>
      <c r="AF35" s="15"/>
      <c r="AG35" s="15"/>
      <c r="AH35" s="15"/>
      <c r="AI35" s="15"/>
      <c r="AJ35" s="15"/>
      <c r="AK35" s="15"/>
      <c r="AL35" s="15"/>
      <c r="AM35" s="15"/>
      <c r="AN35" s="15"/>
      <c r="AO35" s="15"/>
      <c r="AP35" s="15"/>
      <c r="AQ35" s="15"/>
      <c r="AR35" s="15"/>
      <c r="AS35" s="15"/>
      <c r="AT35" s="15"/>
      <c r="AU35" s="15"/>
      <c r="AV35" s="15"/>
      <c r="AW35" s="15"/>
    </row>
    <row r="36" customFormat="false" ht="13.5" hidden="false" customHeight="false" outlineLevel="0" collapsed="false">
      <c r="A36" s="17" t="n">
        <f aca="false">EOMONTH(A35,0)+1</f>
        <v>36251</v>
      </c>
      <c r="B36" s="8" t="n">
        <f aca="false">B35+1</f>
        <v>30</v>
      </c>
      <c r="C36" s="15"/>
      <c r="D36" s="15" t="n">
        <f aca="false">0.627+0.0166*Prices!$D36</f>
        <v>0.652564</v>
      </c>
      <c r="E36" s="15" t="n">
        <f aca="false">0.627+0.172+0.0166*Prices!$D36+0.0137*Prices!F36</f>
        <v>0.85576575</v>
      </c>
      <c r="F36" s="15"/>
      <c r="G36" s="15" t="n">
        <f aca="false">0.384+0.05*Prices!$G36</f>
        <v>0.467</v>
      </c>
      <c r="H36" s="15"/>
      <c r="I36" s="15" t="n">
        <f aca="false">0.403+0.035*Prices!$I36</f>
        <v>0.4618</v>
      </c>
      <c r="J36" s="15" t="n">
        <f aca="false">0.385+0.035*Prices!$I36</f>
        <v>0.4438</v>
      </c>
      <c r="K36" s="15"/>
      <c r="L36" s="15" t="n">
        <f aca="false">L$9</f>
        <v>0.68</v>
      </c>
      <c r="M36" s="15" t="n">
        <f aca="false">0.268+0.0111*Prices!M36</f>
        <v>0.286315</v>
      </c>
      <c r="N36" s="27" t="n">
        <f aca="false">L36+M36</f>
        <v>0.966315</v>
      </c>
      <c r="O36" s="15"/>
      <c r="P36" s="15"/>
      <c r="Q36" s="15"/>
      <c r="R36" s="15"/>
      <c r="S36" s="15"/>
      <c r="T36" s="15"/>
      <c r="U36" s="15"/>
      <c r="V36" s="15"/>
      <c r="W36" s="15"/>
      <c r="X36" s="15"/>
      <c r="Y36" s="15"/>
      <c r="Z36" s="15"/>
      <c r="AA36" s="15"/>
      <c r="AB36" s="15"/>
      <c r="AC36" s="15"/>
      <c r="AD36" s="15"/>
      <c r="AE36" s="15"/>
      <c r="AF36" s="15"/>
      <c r="AG36" s="15"/>
      <c r="AH36" s="15"/>
      <c r="AI36" s="15"/>
      <c r="AJ36" s="15"/>
      <c r="AK36" s="15"/>
      <c r="AL36" s="15"/>
      <c r="AM36" s="15"/>
      <c r="AN36" s="15"/>
      <c r="AO36" s="15"/>
      <c r="AP36" s="15"/>
      <c r="AQ36" s="15"/>
      <c r="AR36" s="15"/>
      <c r="AS36" s="15"/>
      <c r="AT36" s="15"/>
      <c r="AU36" s="15"/>
      <c r="AV36" s="15"/>
      <c r="AW36" s="15"/>
    </row>
    <row r="37" customFormat="false" ht="13.5" hidden="false" customHeight="false" outlineLevel="0" collapsed="false">
      <c r="A37" s="17" t="n">
        <f aca="false">EOMONTH(A36,0)+1</f>
        <v>36281</v>
      </c>
      <c r="B37" s="8" t="n">
        <f aca="false">B36+1</f>
        <v>31</v>
      </c>
      <c r="C37" s="15"/>
      <c r="D37" s="15" t="n">
        <f aca="false">0.627+0.0166*Prices!$D37</f>
        <v>0.660034</v>
      </c>
      <c r="E37" s="15" t="n">
        <f aca="false">0.627+0.172+0.0166*Prices!$D37+0.0137*Prices!F37</f>
        <v>0.865064258064516</v>
      </c>
      <c r="F37" s="15"/>
      <c r="G37" s="15" t="n">
        <f aca="false">0.384+0.05*Prices!$G37</f>
        <v>0.492</v>
      </c>
      <c r="H37" s="15"/>
      <c r="I37" s="15" t="n">
        <f aca="false">0.403+0.035*Prices!$I37</f>
        <v>0.47895</v>
      </c>
      <c r="J37" s="15" t="n">
        <f aca="false">0.385+0.035*Prices!$I37</f>
        <v>0.46095</v>
      </c>
      <c r="K37" s="15"/>
      <c r="L37" s="15" t="n">
        <f aca="false">L$9</f>
        <v>0.68</v>
      </c>
      <c r="M37" s="15" t="n">
        <f aca="false">0.268+0.0111*Prices!M37</f>
        <v>0.291532</v>
      </c>
      <c r="N37" s="27" t="n">
        <f aca="false">L37+M37</f>
        <v>0.971532</v>
      </c>
      <c r="O37" s="15"/>
      <c r="P37" s="15"/>
      <c r="Q37" s="15"/>
      <c r="R37" s="15"/>
      <c r="S37" s="15"/>
      <c r="T37" s="15"/>
      <c r="U37" s="15"/>
      <c r="V37" s="15"/>
      <c r="W37" s="15"/>
      <c r="X37" s="15"/>
      <c r="Y37" s="15"/>
      <c r="Z37" s="15"/>
      <c r="AA37" s="15"/>
      <c r="AB37" s="15"/>
      <c r="AC37" s="15"/>
      <c r="AD37" s="15"/>
      <c r="AE37" s="15"/>
      <c r="AF37" s="15"/>
      <c r="AG37" s="15"/>
      <c r="AH37" s="15"/>
      <c r="AI37" s="15"/>
      <c r="AJ37" s="15"/>
      <c r="AK37" s="15"/>
      <c r="AL37" s="15"/>
      <c r="AM37" s="15"/>
      <c r="AN37" s="15"/>
      <c r="AO37" s="15"/>
      <c r="AP37" s="15"/>
      <c r="AQ37" s="15"/>
      <c r="AR37" s="15"/>
      <c r="AS37" s="15"/>
      <c r="AT37" s="15"/>
      <c r="AU37" s="15"/>
      <c r="AV37" s="15"/>
      <c r="AW37" s="15"/>
    </row>
    <row r="38" customFormat="false" ht="13.5" hidden="false" customHeight="false" outlineLevel="0" collapsed="false">
      <c r="A38" s="17" t="n">
        <f aca="false">EOMONTH(A37,0)+1</f>
        <v>36312</v>
      </c>
      <c r="B38" s="8" t="n">
        <f aca="false">B37+1</f>
        <v>32</v>
      </c>
      <c r="C38" s="15"/>
      <c r="D38" s="15" t="n">
        <f aca="false">0.627+0.0166*Prices!$D38</f>
        <v>0.659204</v>
      </c>
      <c r="E38" s="15" t="n">
        <f aca="false">0.627+0.172+0.0166*Prices!$D38+0.0137*Prices!F38</f>
        <v>0.864887733333333</v>
      </c>
      <c r="F38" s="15"/>
      <c r="G38" s="15" t="n">
        <f aca="false">0.384+0.05*Prices!$G38</f>
        <v>0.488</v>
      </c>
      <c r="H38" s="15"/>
      <c r="I38" s="15" t="n">
        <f aca="false">0.403+0.035*Prices!$I38</f>
        <v>0.4758</v>
      </c>
      <c r="J38" s="15" t="n">
        <f aca="false">0.385+0.035*Prices!$I38</f>
        <v>0.4578</v>
      </c>
      <c r="K38" s="15"/>
      <c r="L38" s="15" t="n">
        <f aca="false">L$9</f>
        <v>0.68</v>
      </c>
      <c r="M38" s="15" t="n">
        <f aca="false">0.268+0.0111*Prices!M38</f>
        <v>0.29131</v>
      </c>
      <c r="N38" s="27" t="n">
        <f aca="false">L38+M38</f>
        <v>0.97131</v>
      </c>
      <c r="O38" s="15"/>
      <c r="P38" s="15"/>
      <c r="Q38" s="15"/>
      <c r="R38" s="15"/>
      <c r="S38" s="15"/>
      <c r="T38" s="15"/>
      <c r="U38" s="15"/>
      <c r="V38" s="15"/>
      <c r="W38" s="15"/>
      <c r="X38" s="15"/>
      <c r="Y38" s="15"/>
      <c r="Z38" s="15"/>
      <c r="AA38" s="15"/>
      <c r="AB38" s="15"/>
      <c r="AC38" s="15"/>
      <c r="AD38" s="15"/>
      <c r="AE38" s="15"/>
      <c r="AF38" s="15"/>
      <c r="AG38" s="15"/>
      <c r="AH38" s="15"/>
      <c r="AI38" s="15"/>
      <c r="AJ38" s="15"/>
      <c r="AK38" s="15"/>
      <c r="AL38" s="15"/>
      <c r="AM38" s="15"/>
      <c r="AN38" s="15"/>
      <c r="AO38" s="15"/>
      <c r="AP38" s="15"/>
      <c r="AQ38" s="15"/>
      <c r="AR38" s="15"/>
      <c r="AS38" s="15"/>
      <c r="AT38" s="15"/>
      <c r="AU38" s="15"/>
      <c r="AV38" s="15"/>
      <c r="AW38" s="15"/>
    </row>
    <row r="39" customFormat="false" ht="13.5" hidden="false" customHeight="false" outlineLevel="0" collapsed="false">
      <c r="A39" s="17" t="n">
        <f aca="false">EOMONTH(A38,0)+1</f>
        <v>36342</v>
      </c>
      <c r="B39" s="8" t="n">
        <f aca="false">B38+1</f>
        <v>33</v>
      </c>
      <c r="C39" s="15"/>
      <c r="D39" s="15" t="n">
        <f aca="false">0.627+0.0166*Prices!$D39</f>
        <v>0.6602</v>
      </c>
      <c r="E39" s="15" t="n">
        <f aca="false">0.627+0.172+0.0166*Prices!$D39+0.0137*Prices!F39</f>
        <v>0.866136225806452</v>
      </c>
      <c r="F39" s="15"/>
      <c r="G39" s="15" t="n">
        <f aca="false">0.384+0.05*Prices!$G39</f>
        <v>0.4925</v>
      </c>
      <c r="H39" s="15"/>
      <c r="I39" s="15" t="n">
        <f aca="false">0.403+0.035*Prices!$I39</f>
        <v>0.48035</v>
      </c>
      <c r="J39" s="15" t="n">
        <f aca="false">0.385+0.035*Prices!$I39</f>
        <v>0.46235</v>
      </c>
      <c r="K39" s="15"/>
      <c r="L39" s="15" t="n">
        <f aca="false">L$9</f>
        <v>0.68</v>
      </c>
      <c r="M39" s="15" t="n">
        <f aca="false">0.268+0.0111*Prices!M39</f>
        <v>0.292531</v>
      </c>
      <c r="N39" s="27" t="n">
        <f aca="false">L39+M39</f>
        <v>0.972531</v>
      </c>
      <c r="O39" s="15"/>
      <c r="P39" s="15"/>
      <c r="Q39" s="15"/>
      <c r="R39" s="15"/>
      <c r="S39" s="15"/>
      <c r="T39" s="15"/>
      <c r="U39" s="15"/>
      <c r="V39" s="15"/>
      <c r="W39" s="15"/>
      <c r="X39" s="15"/>
      <c r="Y39" s="15"/>
      <c r="Z39" s="15"/>
      <c r="AA39" s="15"/>
      <c r="AB39" s="15"/>
      <c r="AC39" s="15"/>
      <c r="AD39" s="15"/>
      <c r="AE39" s="15"/>
      <c r="AF39" s="15"/>
      <c r="AG39" s="15"/>
      <c r="AH39" s="15"/>
      <c r="AI39" s="15"/>
      <c r="AJ39" s="15"/>
      <c r="AK39" s="15"/>
      <c r="AL39" s="15"/>
      <c r="AM39" s="15"/>
      <c r="AN39" s="15"/>
      <c r="AO39" s="15"/>
      <c r="AP39" s="15"/>
      <c r="AQ39" s="15"/>
      <c r="AR39" s="15"/>
      <c r="AS39" s="15"/>
      <c r="AT39" s="15"/>
      <c r="AU39" s="15"/>
      <c r="AV39" s="15"/>
      <c r="AW39" s="15"/>
    </row>
    <row r="40" customFormat="false" ht="13.5" hidden="false" customHeight="false" outlineLevel="0" collapsed="false">
      <c r="A40" s="17" t="n">
        <f aca="false">EOMONTH(A39,0)+1</f>
        <v>36373</v>
      </c>
      <c r="B40" s="8" t="n">
        <f aca="false">B39+1</f>
        <v>34</v>
      </c>
      <c r="C40" s="15"/>
      <c r="D40" s="15" t="n">
        <f aca="false">0.627+0.0166*Prices!$D40</f>
        <v>0.663188</v>
      </c>
      <c r="E40" s="15" t="n">
        <f aca="false">0.627+0.172+0.0166*Prices!$D40+0.0137*Prices!F40</f>
        <v>0.872779032258064</v>
      </c>
      <c r="F40" s="15"/>
      <c r="G40" s="15" t="n">
        <f aca="false">0.384+0.05*Prices!$G40</f>
        <v>0.5065</v>
      </c>
      <c r="H40" s="15"/>
      <c r="I40" s="15" t="n">
        <f aca="false">0.403+0.035*Prices!$I40</f>
        <v>0.49085</v>
      </c>
      <c r="J40" s="15" t="n">
        <f aca="false">0.385+0.035*Prices!$I40</f>
        <v>0.47285</v>
      </c>
      <c r="K40" s="15"/>
      <c r="L40" s="15" t="n">
        <f aca="false">L$9</f>
        <v>0.68</v>
      </c>
      <c r="M40" s="15" t="n">
        <f aca="false">0.268+0.0111*Prices!M40</f>
        <v>0.293308</v>
      </c>
      <c r="N40" s="27" t="n">
        <f aca="false">L40+M40</f>
        <v>0.973308</v>
      </c>
      <c r="O40" s="15"/>
      <c r="P40" s="15"/>
      <c r="Q40" s="15"/>
      <c r="R40" s="15"/>
      <c r="S40" s="15"/>
      <c r="T40" s="15"/>
      <c r="U40" s="15"/>
      <c r="V40" s="15"/>
      <c r="W40" s="15"/>
      <c r="X40" s="15"/>
      <c r="Y40" s="15"/>
      <c r="Z40" s="15"/>
      <c r="AA40" s="15"/>
      <c r="AB40" s="15"/>
      <c r="AC40" s="15"/>
      <c r="AD40" s="15"/>
      <c r="AE40" s="15"/>
      <c r="AF40" s="15"/>
      <c r="AG40" s="15"/>
      <c r="AH40" s="15"/>
      <c r="AI40" s="15"/>
      <c r="AJ40" s="15"/>
      <c r="AK40" s="15"/>
      <c r="AL40" s="15"/>
      <c r="AM40" s="15"/>
      <c r="AN40" s="15"/>
      <c r="AO40" s="15"/>
      <c r="AP40" s="15"/>
      <c r="AQ40" s="15"/>
      <c r="AR40" s="15"/>
      <c r="AS40" s="15"/>
      <c r="AT40" s="15"/>
      <c r="AU40" s="15"/>
      <c r="AV40" s="15"/>
      <c r="AW40" s="15"/>
    </row>
    <row r="41" customFormat="false" ht="13.5" hidden="false" customHeight="false" outlineLevel="0" collapsed="false">
      <c r="A41" s="17" t="n">
        <f aca="false">EOMONTH(A40,0)+1</f>
        <v>36404</v>
      </c>
      <c r="B41" s="8" t="n">
        <f aca="false">B40+1</f>
        <v>35</v>
      </c>
      <c r="C41" s="15"/>
      <c r="D41" s="15" t="n">
        <f aca="false">0.627+0.0166*Prices!$D41</f>
        <v>0.669496</v>
      </c>
      <c r="E41" s="15" t="n">
        <f aca="false">0.627+0.172+0.0166*Prices!$D41+0.0137*Prices!F41</f>
        <v>0.87969845</v>
      </c>
      <c r="F41" s="15"/>
      <c r="G41" s="15" t="n">
        <f aca="false">0.384+0.05*Prices!$G41</f>
        <v>0.5225</v>
      </c>
      <c r="H41" s="15"/>
      <c r="I41" s="15" t="n">
        <f aca="false">0.403+0.035*Prices!$I41</f>
        <v>0.5003</v>
      </c>
      <c r="J41" s="15" t="n">
        <f aca="false">0.385+0.035*Prices!$I41</f>
        <v>0.4823</v>
      </c>
      <c r="K41" s="15"/>
      <c r="L41" s="15" t="n">
        <f aca="false">L$9</f>
        <v>0.68</v>
      </c>
      <c r="M41" s="15" t="n">
        <f aca="false">0.268+0.0111*Prices!M41</f>
        <v>0.297304</v>
      </c>
      <c r="N41" s="27" t="n">
        <f aca="false">L41+M41</f>
        <v>0.977304</v>
      </c>
      <c r="O41" s="15"/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15"/>
      <c r="AA41" s="15"/>
      <c r="AB41" s="15"/>
      <c r="AC41" s="15"/>
      <c r="AD41" s="15"/>
      <c r="AE41" s="15"/>
      <c r="AF41" s="15"/>
      <c r="AG41" s="15"/>
      <c r="AH41" s="15"/>
      <c r="AI41" s="15"/>
      <c r="AJ41" s="15"/>
      <c r="AK41" s="15"/>
      <c r="AL41" s="15"/>
      <c r="AM41" s="15"/>
      <c r="AN41" s="15"/>
      <c r="AO41" s="15"/>
      <c r="AP41" s="15"/>
      <c r="AQ41" s="15"/>
      <c r="AR41" s="15"/>
      <c r="AS41" s="15"/>
      <c r="AT41" s="15"/>
      <c r="AU41" s="15"/>
      <c r="AV41" s="15"/>
      <c r="AW41" s="15"/>
    </row>
    <row r="42" customFormat="false" ht="13.5" hidden="false" customHeight="false" outlineLevel="0" collapsed="false">
      <c r="A42" s="17" t="n">
        <f aca="false">EOMONTH(A41,0)+1</f>
        <v>36434</v>
      </c>
      <c r="B42" s="8" t="n">
        <f aca="false">B41+1</f>
        <v>36</v>
      </c>
      <c r="C42" s="15"/>
      <c r="D42" s="15" t="n">
        <f aca="false">0.627+0.0166*Prices!$D42</f>
        <v>0.666674</v>
      </c>
      <c r="E42" s="15" t="n">
        <f aca="false">0.627+0.172+0.0166*Prices!$D42+0.0137*Prices!F42</f>
        <v>0.881915177419355</v>
      </c>
      <c r="F42" s="15"/>
      <c r="G42" s="15" t="n">
        <f aca="false">0.384+0.05*Prices!$G42</f>
        <v>0.5075</v>
      </c>
      <c r="H42" s="15"/>
      <c r="I42" s="15" t="n">
        <f aca="false">0.403+0.035*Prices!$I42</f>
        <v>0.49085</v>
      </c>
      <c r="J42" s="15" t="n">
        <f aca="false">0.385+0.035*Prices!$I42</f>
        <v>0.47285</v>
      </c>
      <c r="K42" s="15"/>
      <c r="L42" s="15" t="n">
        <f aca="false">L$9</f>
        <v>0.68</v>
      </c>
      <c r="M42" s="15" t="n">
        <f aca="false">0.268+0.0111*Prices!M42</f>
        <v>0.296305</v>
      </c>
      <c r="N42" s="27" t="n">
        <f aca="false">L42+M42</f>
        <v>0.976305</v>
      </c>
      <c r="O42" s="15"/>
      <c r="P42" s="15"/>
      <c r="Q42" s="15"/>
      <c r="R42" s="15"/>
      <c r="S42" s="15"/>
      <c r="T42" s="15"/>
      <c r="U42" s="15"/>
      <c r="V42" s="15"/>
      <c r="W42" s="15"/>
      <c r="X42" s="15"/>
      <c r="Y42" s="15"/>
      <c r="Z42" s="15"/>
      <c r="AA42" s="15"/>
      <c r="AB42" s="15"/>
      <c r="AC42" s="15"/>
      <c r="AD42" s="15"/>
      <c r="AE42" s="15"/>
      <c r="AF42" s="15"/>
      <c r="AG42" s="15"/>
      <c r="AH42" s="15"/>
      <c r="AI42" s="15"/>
      <c r="AJ42" s="15"/>
      <c r="AK42" s="15"/>
      <c r="AL42" s="15"/>
      <c r="AM42" s="15"/>
      <c r="AN42" s="15"/>
      <c r="AO42" s="15"/>
      <c r="AP42" s="15"/>
      <c r="AQ42" s="15"/>
      <c r="AR42" s="15"/>
      <c r="AS42" s="15"/>
      <c r="AT42" s="15"/>
      <c r="AU42" s="15"/>
      <c r="AV42" s="15"/>
      <c r="AW42" s="15"/>
    </row>
    <row r="43" customFormat="false" ht="13.5" hidden="false" customHeight="false" outlineLevel="0" collapsed="false">
      <c r="A43" s="17" t="n">
        <f aca="false">EOMONTH(A42,0)+1</f>
        <v>36465</v>
      </c>
      <c r="B43" s="8" t="n">
        <f aca="false">B42+1</f>
        <v>37</v>
      </c>
      <c r="C43" s="15"/>
      <c r="D43" s="15" t="n">
        <f aca="false">0.627+0.0166*Prices!$D43</f>
        <v>0.674476</v>
      </c>
      <c r="E43" s="15" t="n">
        <f aca="false">0.627+0.172+0.0166*Prices!$D43+0.0137*Prices!F43</f>
        <v>0.883009333333333</v>
      </c>
      <c r="F43" s="15"/>
      <c r="G43" s="15" t="n">
        <f aca="false">0.384+0.05*Prices!$G43</f>
        <v>0.528</v>
      </c>
      <c r="H43" s="15"/>
      <c r="I43" s="15" t="n">
        <f aca="false">0.403+0.035*Prices!$I43</f>
        <v>0.50345</v>
      </c>
      <c r="J43" s="15" t="n">
        <f aca="false">0.385+0.035*Prices!$I43</f>
        <v>0.48545</v>
      </c>
      <c r="K43" s="15"/>
      <c r="L43" s="15" t="n">
        <f aca="false">L$9</f>
        <v>0.68</v>
      </c>
      <c r="M43" s="15" t="n">
        <f aca="false">0.268+0.0111*Prices!M43</f>
        <v>0.301411</v>
      </c>
      <c r="N43" s="27" t="n">
        <f aca="false">L43+M43</f>
        <v>0.981411</v>
      </c>
      <c r="O43" s="15"/>
      <c r="P43" s="15"/>
      <c r="Q43" s="15"/>
      <c r="R43" s="15"/>
      <c r="S43" s="15"/>
      <c r="T43" s="15"/>
      <c r="U43" s="15"/>
      <c r="V43" s="15"/>
      <c r="W43" s="15"/>
      <c r="X43" s="15"/>
      <c r="Y43" s="15"/>
      <c r="Z43" s="15"/>
      <c r="AA43" s="15"/>
      <c r="AB43" s="15"/>
      <c r="AC43" s="15"/>
      <c r="AD43" s="15"/>
      <c r="AE43" s="15"/>
      <c r="AF43" s="15"/>
      <c r="AG43" s="15"/>
      <c r="AH43" s="15"/>
      <c r="AI43" s="15"/>
      <c r="AJ43" s="15"/>
      <c r="AK43" s="15"/>
      <c r="AL43" s="15"/>
      <c r="AM43" s="15"/>
      <c r="AN43" s="15"/>
      <c r="AO43" s="15"/>
      <c r="AP43" s="15"/>
      <c r="AQ43" s="15"/>
      <c r="AR43" s="15"/>
      <c r="AS43" s="15"/>
      <c r="AT43" s="15"/>
      <c r="AU43" s="15"/>
      <c r="AV43" s="15"/>
      <c r="AW43" s="15"/>
    </row>
    <row r="44" customFormat="false" ht="13.5" hidden="false" customHeight="false" outlineLevel="0" collapsed="false">
      <c r="A44" s="17" t="n">
        <f aca="false">EOMONTH(A43,0)+1</f>
        <v>36495</v>
      </c>
      <c r="B44" s="8" t="n">
        <f aca="false">B43+1</f>
        <v>38</v>
      </c>
      <c r="C44" s="15"/>
      <c r="D44" s="15" t="n">
        <f aca="false">0.627+0.0166*Prices!$D44</f>
        <v>0.66186</v>
      </c>
      <c r="E44" s="15" t="n">
        <f aca="false">0.627+0.172+0.0166*Prices!$D44+0.0137*Prices!F44</f>
        <v>0.868244790322581</v>
      </c>
      <c r="F44" s="15"/>
      <c r="G44" s="15" t="n">
        <f aca="false">0.384+0.05*Prices!$G44</f>
        <v>0.4885</v>
      </c>
      <c r="H44" s="15"/>
      <c r="I44" s="15" t="n">
        <f aca="false">0.403+0.035*Prices!$I44</f>
        <v>0.47755</v>
      </c>
      <c r="J44" s="15" t="n">
        <f aca="false">0.385+0.035*Prices!$I44</f>
        <v>0.45955</v>
      </c>
      <c r="K44" s="15"/>
      <c r="L44" s="15" t="n">
        <f aca="false">L$9</f>
        <v>0.68</v>
      </c>
      <c r="M44" s="15" t="n">
        <f aca="false">0.268+0.0111*Prices!M44</f>
        <v>0.293641</v>
      </c>
      <c r="N44" s="27" t="n">
        <f aca="false">L44+M44</f>
        <v>0.973641</v>
      </c>
      <c r="O44" s="15"/>
      <c r="P44" s="15"/>
      <c r="Q44" s="15"/>
      <c r="R44" s="15"/>
      <c r="S44" s="15"/>
      <c r="T44" s="15"/>
      <c r="U44" s="15"/>
      <c r="V44" s="15"/>
      <c r="W44" s="15"/>
      <c r="X44" s="15"/>
      <c r="Y44" s="15"/>
      <c r="Z44" s="15"/>
      <c r="AA44" s="15"/>
      <c r="AB44" s="15"/>
      <c r="AC44" s="15"/>
      <c r="AD44" s="15"/>
      <c r="AE44" s="15"/>
      <c r="AF44" s="15"/>
      <c r="AG44" s="15"/>
      <c r="AH44" s="15"/>
      <c r="AI44" s="15"/>
      <c r="AJ44" s="15"/>
      <c r="AK44" s="15"/>
      <c r="AL44" s="15"/>
      <c r="AM44" s="15"/>
      <c r="AN44" s="15"/>
      <c r="AO44" s="15"/>
      <c r="AP44" s="15"/>
      <c r="AQ44" s="15"/>
      <c r="AR44" s="15"/>
      <c r="AS44" s="15"/>
      <c r="AT44" s="15"/>
      <c r="AU44" s="15"/>
      <c r="AV44" s="15"/>
      <c r="AW44" s="15"/>
    </row>
    <row r="45" customFormat="false" ht="13.5" hidden="false" customHeight="false" outlineLevel="0" collapsed="false">
      <c r="A45" s="17" t="n">
        <f aca="false">EOMONTH(A44,0)+1</f>
        <v>36526</v>
      </c>
      <c r="B45" s="8" t="n">
        <f aca="false">B44+1</f>
        <v>39</v>
      </c>
      <c r="C45" s="15"/>
      <c r="D45" s="15" t="n">
        <f aca="false">0.627+0.0166*Prices!$D45</f>
        <v>0.663354</v>
      </c>
      <c r="E45" s="15" t="n">
        <f aca="false">0.627+0.172+0.0166*Prices!$D45+0.0137*Prices!F45</f>
        <v>0.869312322580645</v>
      </c>
      <c r="F45" s="15"/>
      <c r="G45" s="15" t="n">
        <f aca="false">0.384+0.05*Prices!$G45</f>
        <v>0.493</v>
      </c>
      <c r="H45" s="15"/>
      <c r="I45" s="15" t="n">
        <f aca="false">0.403+0.035*Prices!$I45</f>
        <v>0.47965</v>
      </c>
      <c r="J45" s="15" t="n">
        <f aca="false">0.385+0.035*Prices!$I45</f>
        <v>0.46165</v>
      </c>
      <c r="K45" s="15"/>
      <c r="L45" s="15" t="n">
        <f aca="false">L$9</f>
        <v>0.68</v>
      </c>
      <c r="M45" s="15" t="n">
        <f aca="false">0.268+0.0111*Prices!M45</f>
        <v>0.293752</v>
      </c>
      <c r="N45" s="27" t="n">
        <f aca="false">L45+M45</f>
        <v>0.973752</v>
      </c>
      <c r="O45" s="15"/>
      <c r="P45" s="15"/>
      <c r="Q45" s="15"/>
      <c r="R45" s="15"/>
      <c r="S45" s="15"/>
      <c r="T45" s="15"/>
      <c r="U45" s="15"/>
      <c r="V45" s="15"/>
      <c r="W45" s="15"/>
      <c r="X45" s="15"/>
      <c r="Y45" s="15"/>
      <c r="Z45" s="15"/>
      <c r="AA45" s="15"/>
      <c r="AB45" s="15"/>
      <c r="AC45" s="15"/>
      <c r="AD45" s="15"/>
      <c r="AE45" s="15"/>
      <c r="AF45" s="15"/>
      <c r="AG45" s="15"/>
      <c r="AH45" s="15"/>
      <c r="AI45" s="15"/>
      <c r="AJ45" s="15"/>
      <c r="AK45" s="15"/>
      <c r="AL45" s="15"/>
      <c r="AM45" s="15"/>
      <c r="AN45" s="15"/>
      <c r="AO45" s="15"/>
      <c r="AP45" s="15"/>
      <c r="AQ45" s="15"/>
      <c r="AR45" s="15"/>
      <c r="AS45" s="15"/>
      <c r="AT45" s="15"/>
      <c r="AU45" s="15"/>
      <c r="AV45" s="15"/>
      <c r="AW45" s="15"/>
    </row>
    <row r="46" customFormat="false" ht="13.5" hidden="false" customHeight="false" outlineLevel="0" collapsed="false">
      <c r="A46" s="17" t="n">
        <f aca="false">EOMONTH(A45,0)+1</f>
        <v>36557</v>
      </c>
      <c r="B46" s="8" t="n">
        <f aca="false">B45+1</f>
        <v>40</v>
      </c>
      <c r="C46" s="15"/>
      <c r="D46" s="15" t="n">
        <f aca="false">0.627+0.0166*Prices!$D46</f>
        <v>0.666508</v>
      </c>
      <c r="E46" s="15" t="n">
        <f aca="false">0.627+0.172+0.0166*Prices!$D46+0.0137*Prices!F46</f>
        <v>0.875443672413793</v>
      </c>
      <c r="F46" s="15"/>
      <c r="G46" s="15" t="n">
        <f aca="false">0.384+0.05*Prices!$G46</f>
        <v>0.5055</v>
      </c>
      <c r="H46" s="15"/>
      <c r="I46" s="15" t="n">
        <f aca="false">0.403+0.035*Prices!$I46</f>
        <v>0.48595</v>
      </c>
      <c r="J46" s="15" t="n">
        <f aca="false">0.385+0.035*Prices!$I46</f>
        <v>0.46795</v>
      </c>
      <c r="K46" s="15"/>
      <c r="L46" s="15" t="n">
        <f aca="false">L$9</f>
        <v>0.68</v>
      </c>
      <c r="M46" s="15" t="n">
        <f aca="false">0.268+0.0111*Prices!M46</f>
        <v>0.295639</v>
      </c>
      <c r="N46" s="27" t="n">
        <f aca="false">L46+M46</f>
        <v>0.975639</v>
      </c>
      <c r="O46" s="15"/>
      <c r="P46" s="15"/>
      <c r="Q46" s="15"/>
      <c r="R46" s="15"/>
      <c r="S46" s="15"/>
      <c r="T46" s="15"/>
      <c r="U46" s="15"/>
      <c r="V46" s="15"/>
      <c r="W46" s="15"/>
      <c r="X46" s="15"/>
      <c r="Y46" s="15"/>
      <c r="Z46" s="15"/>
      <c r="AA46" s="15"/>
      <c r="AB46" s="15"/>
      <c r="AC46" s="15"/>
      <c r="AD46" s="15"/>
      <c r="AE46" s="15"/>
      <c r="AF46" s="15"/>
      <c r="AG46" s="15"/>
      <c r="AH46" s="15"/>
      <c r="AI46" s="15"/>
      <c r="AJ46" s="15"/>
      <c r="AK46" s="15"/>
      <c r="AL46" s="15"/>
      <c r="AM46" s="15"/>
      <c r="AN46" s="15"/>
      <c r="AO46" s="15"/>
      <c r="AP46" s="15"/>
      <c r="AQ46" s="15"/>
      <c r="AR46" s="15"/>
      <c r="AS46" s="15"/>
      <c r="AT46" s="15"/>
      <c r="AU46" s="15"/>
      <c r="AV46" s="15"/>
      <c r="AW46" s="15"/>
    </row>
    <row r="47" customFormat="false" ht="13.5" hidden="false" customHeight="false" outlineLevel="0" collapsed="false">
      <c r="A47" s="17" t="n">
        <f aca="false">EOMONTH(A46,0)+1</f>
        <v>36586</v>
      </c>
      <c r="B47" s="8" t="n">
        <f aca="false">B46+1</f>
        <v>41</v>
      </c>
      <c r="C47" s="15"/>
      <c r="D47" s="15" t="n">
        <f aca="false">0.627+0.0166*Prices!$D47</f>
        <v>0.66601</v>
      </c>
      <c r="E47" s="15" t="n">
        <f aca="false">0.627+0.172+0.0166*Prices!$D47+0.0137*Prices!F47</f>
        <v>0.8786305</v>
      </c>
      <c r="F47" s="15"/>
      <c r="G47" s="15" t="n">
        <f aca="false">0.384+0.05*Prices!$G47</f>
        <v>0.5045</v>
      </c>
      <c r="H47" s="15"/>
      <c r="I47" s="15" t="n">
        <f aca="false">0.403+0.035*Prices!$I47</f>
        <v>0.48665</v>
      </c>
      <c r="J47" s="15" t="n">
        <f aca="false">0.385+0.035*Prices!$I47</f>
        <v>0.46865</v>
      </c>
      <c r="K47" s="15"/>
      <c r="L47" s="15" t="n">
        <f aca="false">L$9</f>
        <v>0.68</v>
      </c>
      <c r="M47" s="15" t="n">
        <f aca="false">0.268+0.0111*Prices!M47</f>
        <v>0.295084</v>
      </c>
      <c r="N47" s="27" t="n">
        <f aca="false">L47+M47</f>
        <v>0.975084</v>
      </c>
      <c r="O47" s="15"/>
      <c r="P47" s="15"/>
      <c r="Q47" s="15"/>
      <c r="R47" s="15"/>
      <c r="S47" s="15"/>
      <c r="T47" s="15"/>
      <c r="U47" s="15"/>
      <c r="V47" s="15"/>
      <c r="W47" s="15"/>
      <c r="X47" s="15"/>
      <c r="Y47" s="15"/>
      <c r="Z47" s="15"/>
      <c r="AA47" s="15"/>
      <c r="AB47" s="15"/>
      <c r="AC47" s="15"/>
      <c r="AD47" s="15"/>
      <c r="AE47" s="15"/>
      <c r="AF47" s="15"/>
      <c r="AG47" s="15"/>
      <c r="AH47" s="15"/>
      <c r="AI47" s="15"/>
      <c r="AJ47" s="15"/>
      <c r="AK47" s="15"/>
      <c r="AL47" s="15"/>
      <c r="AM47" s="15"/>
      <c r="AN47" s="15"/>
      <c r="AO47" s="15"/>
      <c r="AP47" s="15"/>
      <c r="AQ47" s="15"/>
      <c r="AR47" s="15"/>
      <c r="AS47" s="15"/>
      <c r="AT47" s="15"/>
      <c r="AU47" s="15"/>
      <c r="AV47" s="15"/>
      <c r="AW47" s="15"/>
    </row>
    <row r="48" customFormat="false" ht="13.5" hidden="false" customHeight="false" outlineLevel="0" collapsed="false">
      <c r="A48" s="17" t="n">
        <f aca="false">EOMONTH(A47,0)+1</f>
        <v>36617</v>
      </c>
      <c r="B48" s="8" t="n">
        <f aca="false">B47+1</f>
        <v>42</v>
      </c>
      <c r="C48" s="15"/>
      <c r="D48" s="15" t="n">
        <f aca="false">0.627+0.0166*Prices!$D48</f>
        <v>0.67182</v>
      </c>
      <c r="E48" s="15" t="n">
        <f aca="false">0.627+0.172+0.0166*Prices!$D48+0.0137*Prices!F48</f>
        <v>0.8860845</v>
      </c>
      <c r="F48" s="15"/>
      <c r="G48" s="15" t="n">
        <f aca="false">0.384+0.05*Prices!$G48</f>
        <v>0.5235</v>
      </c>
      <c r="H48" s="15"/>
      <c r="I48" s="15" t="n">
        <f aca="false">0.403+0.035*Prices!$I48</f>
        <v>0.5017</v>
      </c>
      <c r="J48" s="15" t="n">
        <f aca="false">0.385+0.035*Prices!$I48</f>
        <v>0.4837</v>
      </c>
      <c r="K48" s="15"/>
      <c r="L48" s="15" t="n">
        <f aca="false">L$9</f>
        <v>0.68</v>
      </c>
      <c r="M48" s="15" t="n">
        <f aca="false">0.268+0.0111*Prices!M48</f>
        <v>0.30019</v>
      </c>
      <c r="N48" s="27" t="n">
        <f aca="false">L48+M48</f>
        <v>0.98019</v>
      </c>
      <c r="O48" s="15"/>
      <c r="P48" s="15"/>
      <c r="Q48" s="15"/>
      <c r="R48" s="15"/>
      <c r="S48" s="15"/>
      <c r="T48" s="15"/>
      <c r="U48" s="15"/>
      <c r="V48" s="15"/>
      <c r="W48" s="15"/>
      <c r="X48" s="15"/>
      <c r="Y48" s="15"/>
      <c r="Z48" s="15"/>
      <c r="AA48" s="15"/>
      <c r="AB48" s="15"/>
      <c r="AC48" s="15"/>
      <c r="AD48" s="15"/>
      <c r="AE48" s="15"/>
      <c r="AF48" s="15"/>
      <c r="AG48" s="15"/>
      <c r="AH48" s="15"/>
      <c r="AI48" s="15"/>
      <c r="AJ48" s="15"/>
      <c r="AK48" s="15"/>
      <c r="AL48" s="15"/>
      <c r="AM48" s="15"/>
      <c r="AN48" s="15"/>
      <c r="AO48" s="15"/>
      <c r="AP48" s="15"/>
      <c r="AQ48" s="15"/>
      <c r="AR48" s="15"/>
      <c r="AS48" s="15"/>
      <c r="AT48" s="15"/>
      <c r="AU48" s="15"/>
      <c r="AV48" s="15"/>
      <c r="AW48" s="15"/>
    </row>
    <row r="49" customFormat="false" ht="13.5" hidden="false" customHeight="false" outlineLevel="0" collapsed="false">
      <c r="A49" s="17" t="n">
        <f aca="false">EOMONTH(A48,0)+1</f>
        <v>36647</v>
      </c>
      <c r="B49" s="8" t="n">
        <f aca="false">B48+1</f>
        <v>43</v>
      </c>
      <c r="C49" s="15"/>
      <c r="D49" s="15" t="n">
        <f aca="false">0.627+0.0166*Prices!$D49</f>
        <v>0.672484</v>
      </c>
      <c r="E49" s="15" t="n">
        <f aca="false">0.627+0.172+0.0166*Prices!$D49+0.0137*Prices!F49</f>
        <v>0.894869064516129</v>
      </c>
      <c r="F49" s="15"/>
      <c r="G49" s="15" t="n">
        <f aca="false">0.384+0.05*Prices!$G49</f>
        <v>0.5285</v>
      </c>
      <c r="H49" s="15"/>
      <c r="I49" s="15" t="n">
        <f aca="false">0.403+0.035*Prices!$I49</f>
        <v>0.50345</v>
      </c>
      <c r="J49" s="15" t="n">
        <f aca="false">0.385+0.035*Prices!$I49</f>
        <v>0.48545</v>
      </c>
      <c r="K49" s="15"/>
      <c r="L49" s="15" t="n">
        <f aca="false">L$9</f>
        <v>0.68</v>
      </c>
      <c r="M49" s="15" t="n">
        <f aca="false">0.268+0.0111*Prices!M49</f>
        <v>0.300634</v>
      </c>
      <c r="N49" s="27" t="n">
        <f aca="false">L49+M49</f>
        <v>0.980634</v>
      </c>
      <c r="O49" s="15"/>
      <c r="P49" s="15"/>
      <c r="Q49" s="15"/>
      <c r="R49" s="15"/>
      <c r="S49" s="15"/>
      <c r="T49" s="15"/>
      <c r="U49" s="15"/>
      <c r="V49" s="15"/>
      <c r="W49" s="15"/>
      <c r="X49" s="15"/>
      <c r="Y49" s="15"/>
      <c r="Z49" s="15"/>
      <c r="AA49" s="15"/>
      <c r="AB49" s="15"/>
      <c r="AC49" s="15"/>
      <c r="AD49" s="15"/>
      <c r="AE49" s="15"/>
      <c r="AF49" s="15"/>
      <c r="AG49" s="15"/>
      <c r="AH49" s="15"/>
      <c r="AI49" s="15"/>
      <c r="AJ49" s="15"/>
      <c r="AK49" s="15"/>
      <c r="AL49" s="15"/>
      <c r="AM49" s="15"/>
      <c r="AN49" s="15"/>
      <c r="AO49" s="15"/>
      <c r="AP49" s="15"/>
      <c r="AQ49" s="15"/>
      <c r="AR49" s="15"/>
      <c r="AS49" s="15"/>
      <c r="AT49" s="15"/>
      <c r="AU49" s="15"/>
      <c r="AV49" s="15"/>
      <c r="AW49" s="15"/>
    </row>
    <row r="50" customFormat="false" ht="13.5" hidden="false" customHeight="false" outlineLevel="0" collapsed="false">
      <c r="A50" s="17" t="n">
        <f aca="false">EOMONTH(A49,0)+1</f>
        <v>36678</v>
      </c>
      <c r="B50" s="8" t="n">
        <f aca="false">B49+1</f>
        <v>44</v>
      </c>
      <c r="C50" s="15"/>
      <c r="D50" s="15" t="n">
        <f aca="false">0.627+0.0166*Prices!$D50</f>
        <v>0.686926</v>
      </c>
      <c r="E50" s="15" t="n">
        <f aca="false">0.627+0.172+0.0166*Prices!$D50+0.0137*Prices!F50</f>
        <v>0.9228502</v>
      </c>
      <c r="F50" s="15"/>
      <c r="G50" s="15" t="n">
        <f aca="false">0.384+0.05*Prices!$G50</f>
        <v>0.59</v>
      </c>
      <c r="H50" s="15"/>
      <c r="I50" s="15" t="n">
        <f aca="false">0.403+0.035*Prices!$I50</f>
        <v>0.53915</v>
      </c>
      <c r="J50" s="15" t="n">
        <f aca="false">0.385+0.035*Prices!$I50</f>
        <v>0.52115</v>
      </c>
      <c r="K50" s="15"/>
      <c r="L50" s="15" t="n">
        <f aca="false">L$9</f>
        <v>0.68</v>
      </c>
      <c r="M50" s="15" t="n">
        <f aca="false">0.268+0.0111*Prices!M50</f>
        <v>0.311068</v>
      </c>
      <c r="N50" s="27" t="n">
        <f aca="false">L50+M50</f>
        <v>0.991068</v>
      </c>
      <c r="O50" s="15"/>
      <c r="P50" s="15"/>
      <c r="Q50" s="15"/>
      <c r="R50" s="15"/>
      <c r="S50" s="15"/>
      <c r="T50" s="15"/>
      <c r="U50" s="15"/>
      <c r="V50" s="15"/>
      <c r="W50" s="15"/>
      <c r="X50" s="15"/>
      <c r="Y50" s="15"/>
      <c r="Z50" s="15"/>
      <c r="AA50" s="15"/>
      <c r="AB50" s="15"/>
      <c r="AC50" s="15"/>
      <c r="AD50" s="15"/>
      <c r="AE50" s="15"/>
      <c r="AF50" s="15"/>
      <c r="AG50" s="15"/>
      <c r="AH50" s="15"/>
      <c r="AI50" s="15"/>
      <c r="AJ50" s="15"/>
      <c r="AK50" s="15"/>
      <c r="AL50" s="15"/>
      <c r="AM50" s="15"/>
      <c r="AN50" s="15"/>
      <c r="AO50" s="15"/>
      <c r="AP50" s="15"/>
      <c r="AQ50" s="15"/>
      <c r="AR50" s="15"/>
      <c r="AS50" s="15"/>
      <c r="AT50" s="15"/>
      <c r="AU50" s="15"/>
      <c r="AV50" s="15"/>
      <c r="AW50" s="15"/>
    </row>
    <row r="51" customFormat="false" ht="13.5" hidden="false" customHeight="false" outlineLevel="0" collapsed="false">
      <c r="A51" s="17" t="n">
        <f aca="false">EOMONTH(A50,0)+1</f>
        <v>36708</v>
      </c>
      <c r="B51" s="8" t="n">
        <f aca="false">B50+1</f>
        <v>45</v>
      </c>
      <c r="C51" s="15"/>
      <c r="D51" s="15" t="n">
        <f aca="false">0.627+0.0166*Prices!$D51</f>
        <v>0.69257</v>
      </c>
      <c r="E51" s="15" t="n">
        <f aca="false">0.627+0.172+0.0166*Prices!$D51+0.0137*Prices!F51</f>
        <v>0.924783709677419</v>
      </c>
      <c r="F51" s="15"/>
      <c r="G51" s="15" t="n">
        <f aca="false">0.384+0.05*Prices!$G51</f>
        <v>0.602</v>
      </c>
      <c r="H51" s="15"/>
      <c r="I51" s="15" t="n">
        <f aca="false">0.403+0.035*Prices!$I51</f>
        <v>0.5591</v>
      </c>
      <c r="J51" s="15" t="n">
        <f aca="false">0.385+0.035*Prices!$I51</f>
        <v>0.5411</v>
      </c>
      <c r="K51" s="15"/>
      <c r="L51" s="15" t="n">
        <f aca="false">L$9</f>
        <v>0.68</v>
      </c>
      <c r="M51" s="15" t="n">
        <f aca="false">0.268+0.0111*Prices!M51</f>
        <v>0.31795</v>
      </c>
      <c r="N51" s="27" t="n">
        <f aca="false">L51+M51</f>
        <v>0.99795</v>
      </c>
      <c r="O51" s="15"/>
      <c r="P51" s="15"/>
      <c r="Q51" s="15"/>
      <c r="R51" s="15"/>
      <c r="S51" s="15"/>
      <c r="T51" s="15"/>
      <c r="U51" s="15"/>
      <c r="V51" s="15"/>
      <c r="W51" s="15"/>
      <c r="X51" s="15"/>
      <c r="Y51" s="15"/>
      <c r="Z51" s="15"/>
      <c r="AA51" s="15"/>
      <c r="AB51" s="15"/>
      <c r="AC51" s="15"/>
      <c r="AD51" s="15"/>
      <c r="AE51" s="15"/>
      <c r="AF51" s="15"/>
      <c r="AG51" s="15"/>
      <c r="AH51" s="15"/>
      <c r="AI51" s="15"/>
      <c r="AJ51" s="15"/>
      <c r="AK51" s="15"/>
      <c r="AL51" s="15"/>
      <c r="AM51" s="15"/>
      <c r="AN51" s="15"/>
      <c r="AO51" s="15"/>
      <c r="AP51" s="15"/>
      <c r="AQ51" s="15"/>
      <c r="AR51" s="15"/>
      <c r="AS51" s="15"/>
      <c r="AT51" s="15"/>
      <c r="AU51" s="15"/>
      <c r="AV51" s="15"/>
      <c r="AW51" s="15"/>
    </row>
    <row r="52" customFormat="false" ht="13.5" hidden="false" customHeight="false" outlineLevel="0" collapsed="false">
      <c r="A52" s="17" t="n">
        <f aca="false">EOMONTH(A51,0)+1</f>
        <v>36739</v>
      </c>
      <c r="B52" s="8" t="n">
        <f aca="false">B51+1</f>
        <v>46</v>
      </c>
      <c r="C52" s="15"/>
      <c r="D52" s="15" t="n">
        <f aca="false">0.627+0.0166*Prices!$D52</f>
        <v>0.678792</v>
      </c>
      <c r="E52" s="15" t="n">
        <f aca="false">0.627+0.172+0.0166*Prices!$D52+0.0137*Prices!F52</f>
        <v>0.917429241935484</v>
      </c>
      <c r="F52" s="15"/>
      <c r="G52" s="15" t="n">
        <f aca="false">0.384+0.05*Prices!$G52</f>
        <v>0.574</v>
      </c>
      <c r="H52" s="15"/>
      <c r="I52" s="15" t="n">
        <f aca="false">0.403+0.035*Prices!$I52</f>
        <v>0.5332</v>
      </c>
      <c r="J52" s="15" t="n">
        <f aca="false">0.385+0.035*Prices!$I52</f>
        <v>0.5152</v>
      </c>
      <c r="K52" s="15"/>
      <c r="L52" s="15" t="n">
        <f aca="false">L$9</f>
        <v>0.68</v>
      </c>
      <c r="M52" s="15" t="n">
        <f aca="false">0.268+0.0111*Prices!M52</f>
        <v>0.312289</v>
      </c>
      <c r="N52" s="27" t="n">
        <f aca="false">L52+M52</f>
        <v>0.992289</v>
      </c>
      <c r="O52" s="15"/>
      <c r="P52" s="15"/>
      <c r="Q52" s="15"/>
      <c r="R52" s="15"/>
      <c r="S52" s="15"/>
      <c r="T52" s="15"/>
      <c r="U52" s="15"/>
      <c r="V52" s="15"/>
      <c r="W52" s="15"/>
      <c r="X52" s="15"/>
      <c r="Y52" s="15"/>
      <c r="Z52" s="15"/>
      <c r="AA52" s="15"/>
      <c r="AB52" s="15"/>
      <c r="AC52" s="15"/>
      <c r="AD52" s="15"/>
      <c r="AE52" s="15"/>
      <c r="AF52" s="15"/>
      <c r="AG52" s="15"/>
      <c r="AH52" s="15"/>
      <c r="AI52" s="15"/>
      <c r="AJ52" s="15"/>
      <c r="AK52" s="15"/>
      <c r="AL52" s="15"/>
      <c r="AM52" s="15"/>
      <c r="AN52" s="15"/>
      <c r="AO52" s="15"/>
      <c r="AP52" s="15"/>
      <c r="AQ52" s="15"/>
      <c r="AR52" s="15"/>
      <c r="AS52" s="15"/>
      <c r="AT52" s="15"/>
      <c r="AU52" s="15"/>
      <c r="AV52" s="15"/>
      <c r="AW52" s="15"/>
    </row>
    <row r="53" customFormat="false" ht="13.5" hidden="false" customHeight="false" outlineLevel="0" collapsed="false">
      <c r="A53" s="17" t="n">
        <f aca="false">EOMONTH(A52,0)+1</f>
        <v>36770</v>
      </c>
      <c r="B53" s="8" t="n">
        <f aca="false">B52+1</f>
        <v>47</v>
      </c>
      <c r="C53" s="15"/>
      <c r="D53" s="15" t="n">
        <f aca="false">0.627+0.0166*Prices!$D53</f>
        <v>0.684602</v>
      </c>
      <c r="E53" s="15" t="n">
        <f aca="false">0.627+0.172+0.0166*Prices!$D53+0.0137*Prices!F53</f>
        <v>0.937655766666667</v>
      </c>
      <c r="F53" s="15"/>
      <c r="G53" s="15" t="n">
        <f aca="false">0.384+0.05*Prices!$G53</f>
        <v>0.6095</v>
      </c>
      <c r="H53" s="15"/>
      <c r="I53" s="15" t="n">
        <f aca="false">0.403+0.035*Prices!$I53</f>
        <v>0.56225</v>
      </c>
      <c r="J53" s="15" t="n">
        <f aca="false">0.385+0.035*Prices!$I53</f>
        <v>0.54425</v>
      </c>
      <c r="K53" s="15"/>
      <c r="L53" s="15" t="n">
        <f aca="false">L$9</f>
        <v>0.68</v>
      </c>
      <c r="M53" s="15" t="n">
        <f aca="false">0.268+0.0111*Prices!M53</f>
        <v>0.333601</v>
      </c>
      <c r="N53" s="27" t="n">
        <f aca="false">L53+M53</f>
        <v>1.013601</v>
      </c>
      <c r="O53" s="15"/>
      <c r="P53" s="15"/>
      <c r="Q53" s="15"/>
      <c r="R53" s="15"/>
      <c r="S53" s="15"/>
      <c r="T53" s="15"/>
      <c r="U53" s="15"/>
      <c r="V53" s="15"/>
      <c r="W53" s="15"/>
      <c r="X53" s="15"/>
      <c r="Y53" s="15"/>
      <c r="Z53" s="15"/>
      <c r="AA53" s="15"/>
      <c r="AB53" s="15"/>
      <c r="AC53" s="15"/>
      <c r="AD53" s="15"/>
      <c r="AE53" s="15"/>
      <c r="AF53" s="15"/>
      <c r="AG53" s="15"/>
      <c r="AH53" s="15"/>
      <c r="AI53" s="15"/>
      <c r="AJ53" s="15"/>
      <c r="AK53" s="15"/>
      <c r="AL53" s="15"/>
      <c r="AM53" s="15"/>
      <c r="AN53" s="15"/>
      <c r="AO53" s="15"/>
      <c r="AP53" s="15"/>
      <c r="AQ53" s="15"/>
      <c r="AR53" s="15"/>
      <c r="AS53" s="15"/>
      <c r="AT53" s="15"/>
      <c r="AU53" s="15"/>
      <c r="AV53" s="15"/>
      <c r="AW53" s="15"/>
    </row>
    <row r="54" customFormat="false" ht="13.5" hidden="false" customHeight="false" outlineLevel="0" collapsed="false">
      <c r="A54" s="17" t="n">
        <f aca="false">EOMONTH(A53,0)+1</f>
        <v>36800</v>
      </c>
      <c r="B54" s="8" t="n">
        <f aca="false">B53+1</f>
        <v>48</v>
      </c>
      <c r="C54" s="15"/>
      <c r="D54" s="15" t="n">
        <f aca="false">0.627+0.0166*Prices!$D54</f>
        <v>0.698546</v>
      </c>
      <c r="E54" s="15" t="n">
        <f aca="false">0.627+0.172+0.0166*Prices!$D54+0.0137*Prices!F54</f>
        <v>0.947173193548387</v>
      </c>
      <c r="F54" s="15"/>
      <c r="G54" s="15" t="n">
        <f aca="false">0.384+0.05*Prices!$G54</f>
        <v>0.6425</v>
      </c>
      <c r="H54" s="15"/>
      <c r="I54" s="15" t="n">
        <f aca="false">0.403+0.035*Prices!$I54</f>
        <v>0.5836</v>
      </c>
      <c r="J54" s="15" t="n">
        <f aca="false">0.385+0.035*Prices!$I54</f>
        <v>0.5656</v>
      </c>
      <c r="K54" s="15"/>
      <c r="L54" s="15" t="n">
        <f aca="false">L$9</f>
        <v>0.68</v>
      </c>
      <c r="M54" s="15" t="n">
        <f aca="false">0.268+0.0111*Prices!M54</f>
        <v>0.326941</v>
      </c>
      <c r="N54" s="27" t="n">
        <f aca="false">L54+M54</f>
        <v>1.006941</v>
      </c>
      <c r="O54" s="15"/>
      <c r="P54" s="15"/>
      <c r="Q54" s="15"/>
      <c r="R54" s="15"/>
      <c r="S54" s="15"/>
      <c r="T54" s="15"/>
      <c r="U54" s="15"/>
      <c r="V54" s="15"/>
      <c r="W54" s="15"/>
      <c r="X54" s="15"/>
      <c r="Y54" s="15"/>
      <c r="Z54" s="15"/>
      <c r="AA54" s="15"/>
      <c r="AB54" s="15"/>
      <c r="AC54" s="15"/>
      <c r="AD54" s="15"/>
      <c r="AE54" s="15"/>
      <c r="AF54" s="15"/>
      <c r="AG54" s="15"/>
      <c r="AH54" s="15"/>
      <c r="AI54" s="15"/>
      <c r="AJ54" s="15"/>
      <c r="AK54" s="15"/>
      <c r="AL54" s="15"/>
      <c r="AM54" s="15"/>
      <c r="AN54" s="15"/>
      <c r="AO54" s="15"/>
      <c r="AP54" s="15"/>
      <c r="AQ54" s="15"/>
      <c r="AR54" s="15"/>
      <c r="AS54" s="15"/>
      <c r="AT54" s="15"/>
      <c r="AU54" s="15"/>
      <c r="AV54" s="15"/>
      <c r="AW54" s="15"/>
    </row>
    <row r="55" customFormat="false" ht="13.5" hidden="false" customHeight="false" outlineLevel="0" collapsed="false">
      <c r="A55" s="17" t="n">
        <f aca="false">EOMONTH(A54,0)+1</f>
        <v>36831</v>
      </c>
      <c r="B55" s="8" t="n">
        <f aca="false">B54+1</f>
        <v>49</v>
      </c>
      <c r="C55" s="15"/>
      <c r="D55" s="15" t="n">
        <f aca="false">0.627+0.0166*Prices!$D55</f>
        <v>0.699542</v>
      </c>
      <c r="E55" s="15" t="n">
        <f aca="false">0.627+0.172+0.0166*Prices!$D55+0.0137*Prices!F55</f>
        <v>1.00534761666667</v>
      </c>
      <c r="F55" s="15"/>
      <c r="G55" s="15" t="n">
        <f aca="false">0.384+0.05*Prices!$G55</f>
        <v>0.607</v>
      </c>
      <c r="H55" s="15"/>
      <c r="I55" s="15" t="n">
        <f aca="false">0.403+0.035*Prices!$I55</f>
        <v>0.564</v>
      </c>
      <c r="J55" s="15" t="n">
        <f aca="false">0.385+0.035*Prices!$I55</f>
        <v>0.546</v>
      </c>
      <c r="K55" s="15"/>
      <c r="L55" s="15" t="n">
        <f aca="false">L$9</f>
        <v>0.68</v>
      </c>
      <c r="M55" s="15" t="n">
        <f aca="false">0.268+0.0111*Prices!M55</f>
        <v>0.324166</v>
      </c>
      <c r="N55" s="27" t="n">
        <f aca="false">L55+M55</f>
        <v>1.004166</v>
      </c>
      <c r="O55" s="15"/>
      <c r="P55" s="15"/>
      <c r="Q55" s="15"/>
      <c r="R55" s="15"/>
      <c r="S55" s="15"/>
      <c r="T55" s="15"/>
      <c r="U55" s="15"/>
      <c r="V55" s="15"/>
      <c r="W55" s="15"/>
      <c r="X55" s="15"/>
      <c r="Y55" s="15"/>
      <c r="Z55" s="15"/>
      <c r="AA55" s="15"/>
      <c r="AB55" s="15"/>
      <c r="AC55" s="15"/>
      <c r="AD55" s="15"/>
      <c r="AE55" s="15"/>
      <c r="AF55" s="15"/>
      <c r="AG55" s="15"/>
      <c r="AH55" s="15"/>
      <c r="AI55" s="15"/>
      <c r="AJ55" s="15"/>
      <c r="AK55" s="15"/>
      <c r="AL55" s="15"/>
      <c r="AM55" s="15"/>
      <c r="AN55" s="15"/>
      <c r="AO55" s="15"/>
      <c r="AP55" s="15"/>
      <c r="AQ55" s="15"/>
      <c r="AR55" s="15"/>
      <c r="AS55" s="15"/>
      <c r="AT55" s="15"/>
      <c r="AU55" s="15"/>
      <c r="AV55" s="15"/>
      <c r="AW55" s="15"/>
    </row>
    <row r="56" customFormat="false" ht="13.5" hidden="false" customHeight="false" outlineLevel="0" collapsed="false">
      <c r="A56" s="17" t="n">
        <f aca="false">EOMONTH(A55,0)+1</f>
        <v>36861</v>
      </c>
      <c r="B56" s="8" t="n">
        <f aca="false">B55+1</f>
        <v>50</v>
      </c>
      <c r="C56" s="15"/>
      <c r="D56" s="15" t="n">
        <f aca="false">0.627+0.0166*Prices!$D56</f>
        <v>0.727762</v>
      </c>
      <c r="E56" s="15" t="n">
        <f aca="false">0.627+0.172+0.0166*Prices!$D56+0.0137*Prices!F56</f>
        <v>1.18739129032258</v>
      </c>
      <c r="F56" s="15"/>
      <c r="G56" s="15" t="n">
        <f aca="false">0.384+0.05*Prices!$G56</f>
        <v>0.6995</v>
      </c>
      <c r="H56" s="15"/>
      <c r="I56" s="15" t="n">
        <f aca="false">0.403+0.035*Prices!$I56</f>
        <v>0.62665</v>
      </c>
      <c r="J56" s="15" t="n">
        <f aca="false">0.385+0.035*Prices!$I56</f>
        <v>0.60865</v>
      </c>
      <c r="K56" s="15"/>
      <c r="L56" s="15" t="n">
        <f aca="false">L$9</f>
        <v>0.68</v>
      </c>
      <c r="M56" s="15" t="n">
        <f aca="false">0.268+0.0111*Prices!M56</f>
        <v>0.418183</v>
      </c>
      <c r="N56" s="27" t="n">
        <f aca="false">L56+M56</f>
        <v>1.098183</v>
      </c>
      <c r="O56" s="15"/>
      <c r="P56" s="15"/>
      <c r="Q56" s="15"/>
      <c r="R56" s="15"/>
      <c r="S56" s="15"/>
      <c r="T56" s="15"/>
      <c r="U56" s="15"/>
      <c r="V56" s="15"/>
      <c r="W56" s="15"/>
      <c r="X56" s="15"/>
      <c r="Y56" s="15"/>
      <c r="Z56" s="15"/>
      <c r="AA56" s="15"/>
      <c r="AB56" s="15"/>
      <c r="AC56" s="15"/>
      <c r="AD56" s="15"/>
      <c r="AE56" s="15"/>
      <c r="AF56" s="15"/>
      <c r="AG56" s="15"/>
      <c r="AH56" s="15"/>
      <c r="AI56" s="15"/>
      <c r="AJ56" s="15"/>
      <c r="AK56" s="15"/>
      <c r="AL56" s="15"/>
      <c r="AM56" s="15"/>
      <c r="AN56" s="15"/>
      <c r="AO56" s="15"/>
      <c r="AP56" s="15"/>
      <c r="AQ56" s="15"/>
      <c r="AR56" s="15"/>
      <c r="AS56" s="15"/>
      <c r="AT56" s="15"/>
      <c r="AU56" s="15"/>
      <c r="AV56" s="15"/>
      <c r="AW56" s="15"/>
    </row>
    <row r="57" customFormat="false" ht="13.5" hidden="false" customHeight="false" outlineLevel="0" collapsed="false">
      <c r="A57" s="17" t="n">
        <f aca="false">EOMONTH(A56,0)+1</f>
        <v>36892</v>
      </c>
      <c r="B57" s="8" t="n">
        <f aca="false">B56+1</f>
        <v>51</v>
      </c>
      <c r="C57" s="15"/>
      <c r="D57" s="15" t="n">
        <f aca="false">0.627+0.0166*Prices!$D57</f>
        <v>0.772582</v>
      </c>
      <c r="E57" s="15" t="n">
        <f aca="false">0.627+0.172+0.0166*Prices!$D57+0.0137*Prices!F57</f>
        <v>1.09170453225806</v>
      </c>
      <c r="F57" s="15"/>
      <c r="G57" s="15" t="n">
        <f aca="false">0.384+0.05*Prices!$G57</f>
        <v>0.8815</v>
      </c>
      <c r="H57" s="15"/>
      <c r="I57" s="15" t="n">
        <f aca="false">0.403+0.035*Prices!$I57</f>
        <v>0.7453</v>
      </c>
      <c r="J57" s="15" t="n">
        <f aca="false">0.385+0.035*Prices!$I57</f>
        <v>0.7273</v>
      </c>
      <c r="K57" s="15"/>
      <c r="L57" s="15" t="n">
        <f aca="false">L$9</f>
        <v>0.68</v>
      </c>
      <c r="M57" s="15" t="n">
        <f aca="false">0.268+0.0111*Prices!M57</f>
        <v>0.425287</v>
      </c>
      <c r="N57" s="27" t="n">
        <f aca="false">L57+M57</f>
        <v>1.105287</v>
      </c>
      <c r="O57" s="15"/>
      <c r="P57" s="15"/>
      <c r="Q57" s="15"/>
      <c r="R57" s="15"/>
      <c r="S57" s="15"/>
      <c r="T57" s="15"/>
      <c r="U57" s="15"/>
      <c r="V57" s="15"/>
      <c r="W57" s="15"/>
      <c r="X57" s="15"/>
      <c r="Y57" s="15"/>
      <c r="Z57" s="15"/>
      <c r="AA57" s="15"/>
      <c r="AB57" s="15"/>
      <c r="AC57" s="15"/>
      <c r="AD57" s="15"/>
      <c r="AE57" s="15"/>
      <c r="AF57" s="15"/>
      <c r="AG57" s="15"/>
      <c r="AH57" s="15"/>
      <c r="AI57" s="15"/>
      <c r="AJ57" s="15"/>
      <c r="AK57" s="15"/>
      <c r="AL57" s="15"/>
      <c r="AM57" s="15"/>
      <c r="AN57" s="15"/>
      <c r="AO57" s="15"/>
      <c r="AP57" s="15"/>
      <c r="AQ57" s="15"/>
      <c r="AR57" s="15"/>
      <c r="AS57" s="15"/>
      <c r="AT57" s="15"/>
      <c r="AU57" s="15"/>
      <c r="AV57" s="15"/>
      <c r="AW57" s="15"/>
    </row>
    <row r="58" customFormat="false" ht="13.5" hidden="false" customHeight="false" outlineLevel="0" collapsed="false">
      <c r="A58" s="17" t="n">
        <f aca="false">EOMONTH(A57,0)+1</f>
        <v>36923</v>
      </c>
      <c r="B58" s="8" t="n">
        <f aca="false">B57+1</f>
        <v>52</v>
      </c>
      <c r="C58" s="15"/>
      <c r="D58" s="15" t="n">
        <f aca="false">0.627+0.0166*Prices!$D58</f>
        <v>0.733406</v>
      </c>
      <c r="E58" s="15" t="n">
        <f aca="false">0.627+0.172+0.0166*Prices!$D58+0.0137*Prices!F58</f>
        <v>1.05919472727273</v>
      </c>
      <c r="F58" s="15"/>
      <c r="G58" s="15" t="n">
        <f aca="false">0.384+0.05*Prices!$G58</f>
        <v>0.729</v>
      </c>
      <c r="H58" s="15"/>
      <c r="I58" s="15" t="n">
        <f aca="false">0.403+0.035*Prices!$I58</f>
        <v>0.63855</v>
      </c>
      <c r="J58" s="15" t="n">
        <f aca="false">0.385+0.035*Prices!$I58</f>
        <v>0.62055</v>
      </c>
      <c r="K58" s="15"/>
      <c r="L58" s="15" t="n">
        <f aca="false">L$9</f>
        <v>0.68</v>
      </c>
      <c r="M58" s="15" t="n">
        <f aca="false">0.268+0.0111*Prices!M58</f>
        <v>0.376447</v>
      </c>
      <c r="N58" s="27" t="n">
        <f aca="false">L58+M58</f>
        <v>1.056447</v>
      </c>
      <c r="O58" s="15"/>
      <c r="P58" s="15"/>
      <c r="Q58" s="15"/>
      <c r="R58" s="15"/>
      <c r="S58" s="15"/>
      <c r="T58" s="15"/>
      <c r="U58" s="15"/>
      <c r="V58" s="15"/>
      <c r="W58" s="15"/>
      <c r="X58" s="15"/>
      <c r="Y58" s="15"/>
      <c r="Z58" s="15"/>
      <c r="AA58" s="15"/>
      <c r="AB58" s="15"/>
      <c r="AC58" s="15"/>
      <c r="AD58" s="15"/>
      <c r="AE58" s="15"/>
      <c r="AF58" s="15"/>
      <c r="AG58" s="15"/>
      <c r="AH58" s="15"/>
      <c r="AI58" s="15"/>
      <c r="AJ58" s="15"/>
      <c r="AK58" s="15"/>
      <c r="AL58" s="15"/>
      <c r="AM58" s="15"/>
      <c r="AN58" s="15"/>
      <c r="AO58" s="15"/>
      <c r="AP58" s="15"/>
      <c r="AQ58" s="15"/>
      <c r="AR58" s="15"/>
      <c r="AS58" s="15"/>
      <c r="AT58" s="15"/>
      <c r="AU58" s="15"/>
      <c r="AV58" s="15"/>
      <c r="AW58" s="15"/>
    </row>
    <row r="59" customFormat="false" ht="12.75" hidden="false" customHeight="false" outlineLevel="0" collapsed="false">
      <c r="A59" s="17"/>
      <c r="B59" s="17"/>
      <c r="C59" s="17"/>
    </row>
    <row r="60" customFormat="false" ht="12.75" hidden="false" customHeight="false" outlineLevel="0" collapsed="false">
      <c r="A60" s="17"/>
      <c r="B60" s="17"/>
      <c r="C60" s="17"/>
    </row>
    <row r="61" customFormat="false" ht="12.75" hidden="false" customHeight="false" outlineLevel="0" collapsed="false">
      <c r="A61" s="17"/>
      <c r="B61" s="17"/>
      <c r="C61" s="17"/>
    </row>
    <row r="62" customFormat="false" ht="12.75" hidden="false" customHeight="false" outlineLevel="0" collapsed="false">
      <c r="A62" s="17"/>
      <c r="B62" s="17"/>
      <c r="C62" s="17"/>
    </row>
    <row r="63" customFormat="false" ht="12.75" hidden="false" customHeight="false" outlineLevel="0" collapsed="false">
      <c r="A63" s="17"/>
      <c r="B63" s="17"/>
      <c r="C63" s="17"/>
    </row>
    <row r="64" customFormat="false" ht="12.75" hidden="false" customHeight="false" outlineLevel="0" collapsed="false">
      <c r="A64" s="17"/>
      <c r="B64" s="17"/>
      <c r="C64" s="17"/>
    </row>
    <row r="65" customFormat="false" ht="12.75" hidden="false" customHeight="false" outlineLevel="0" collapsed="false">
      <c r="A65" s="17"/>
      <c r="B65" s="17"/>
      <c r="C65" s="17"/>
    </row>
    <row r="66" customFormat="false" ht="12.75" hidden="false" customHeight="false" outlineLevel="0" collapsed="false">
      <c r="A66" s="17"/>
      <c r="B66" s="17"/>
      <c r="C66" s="17"/>
    </row>
    <row r="67" customFormat="false" ht="12.75" hidden="false" customHeight="false" outlineLevel="0" collapsed="false">
      <c r="A67" s="17"/>
      <c r="B67" s="17"/>
      <c r="C67" s="17"/>
    </row>
    <row r="68" customFormat="false" ht="12.75" hidden="false" customHeight="false" outlineLevel="0" collapsed="false">
      <c r="A68" s="17"/>
      <c r="B68" s="17"/>
      <c r="C68" s="17"/>
    </row>
    <row r="69" customFormat="false" ht="12.75" hidden="false" customHeight="false" outlineLevel="0" collapsed="false">
      <c r="A69" s="17"/>
      <c r="B69" s="17"/>
      <c r="C69" s="17"/>
    </row>
    <row r="70" customFormat="false" ht="12.75" hidden="false" customHeight="false" outlineLevel="0" collapsed="false">
      <c r="A70" s="17"/>
      <c r="B70" s="17"/>
      <c r="C70" s="17"/>
    </row>
    <row r="71" customFormat="false" ht="12.75" hidden="false" customHeight="false" outlineLevel="0" collapsed="false">
      <c r="A71" s="17"/>
      <c r="B71" s="17"/>
      <c r="C71" s="17"/>
    </row>
    <row r="72" customFormat="false" ht="12.75" hidden="false" customHeight="false" outlineLevel="0" collapsed="false">
      <c r="A72" s="17"/>
      <c r="B72" s="17"/>
      <c r="C72" s="17"/>
    </row>
    <row r="73" customFormat="false" ht="12.75" hidden="false" customHeight="false" outlineLevel="0" collapsed="false">
      <c r="A73" s="17"/>
      <c r="B73" s="17"/>
      <c r="C73" s="17"/>
    </row>
    <row r="74" customFormat="false" ht="12.75" hidden="false" customHeight="false" outlineLevel="0" collapsed="false">
      <c r="A74" s="17"/>
      <c r="B74" s="17"/>
      <c r="C74" s="17"/>
    </row>
    <row r="75" customFormat="false" ht="12.75" hidden="false" customHeight="false" outlineLevel="0" collapsed="false">
      <c r="A75" s="17"/>
      <c r="B75" s="17"/>
      <c r="C75" s="17"/>
    </row>
    <row r="76" customFormat="false" ht="12.75" hidden="false" customHeight="false" outlineLevel="0" collapsed="false">
      <c r="A76" s="17"/>
      <c r="B76" s="17"/>
      <c r="C76" s="17"/>
    </row>
    <row r="77" customFormat="false" ht="12.75" hidden="false" customHeight="false" outlineLevel="0" collapsed="false">
      <c r="A77" s="17"/>
      <c r="B77" s="17"/>
      <c r="C77" s="17"/>
    </row>
    <row r="78" customFormat="false" ht="12.75" hidden="false" customHeight="false" outlineLevel="0" collapsed="false">
      <c r="A78" s="17"/>
      <c r="B78" s="17"/>
      <c r="C78" s="17"/>
    </row>
    <row r="79" customFormat="false" ht="12.75" hidden="false" customHeight="false" outlineLevel="0" collapsed="false">
      <c r="A79" s="17"/>
      <c r="B79" s="17"/>
      <c r="C79" s="17"/>
    </row>
    <row r="80" customFormat="false" ht="12.75" hidden="false" customHeight="false" outlineLevel="0" collapsed="false">
      <c r="A80" s="17"/>
      <c r="B80" s="17"/>
      <c r="C80" s="17"/>
    </row>
    <row r="81" customFormat="false" ht="12.75" hidden="false" customHeight="false" outlineLevel="0" collapsed="false">
      <c r="A81" s="17"/>
      <c r="B81" s="17"/>
      <c r="C81" s="17"/>
    </row>
    <row r="82" customFormat="false" ht="12.75" hidden="false" customHeight="false" outlineLevel="0" collapsed="false">
      <c r="A82" s="17"/>
      <c r="B82" s="17"/>
      <c r="C82" s="17"/>
    </row>
    <row r="83" customFormat="false" ht="12.75" hidden="false" customHeight="false" outlineLevel="0" collapsed="false">
      <c r="A83" s="17"/>
      <c r="B83" s="17"/>
      <c r="C83" s="17"/>
    </row>
    <row r="84" customFormat="false" ht="12.75" hidden="false" customHeight="false" outlineLevel="0" collapsed="false">
      <c r="A84" s="17"/>
      <c r="B84" s="17"/>
      <c r="C84" s="17"/>
    </row>
    <row r="85" customFormat="false" ht="12.75" hidden="false" customHeight="false" outlineLevel="0" collapsed="false">
      <c r="A85" s="17"/>
      <c r="B85" s="17"/>
      <c r="C85" s="17"/>
    </row>
    <row r="86" customFormat="false" ht="12.75" hidden="false" customHeight="false" outlineLevel="0" collapsed="false">
      <c r="A86" s="17"/>
      <c r="B86" s="17"/>
      <c r="C86" s="17"/>
    </row>
    <row r="87" customFormat="false" ht="12.75" hidden="false" customHeight="false" outlineLevel="0" collapsed="false">
      <c r="A87" s="17"/>
      <c r="B87" s="17"/>
      <c r="C87" s="17"/>
    </row>
    <row r="88" customFormat="false" ht="12.75" hidden="false" customHeight="false" outlineLevel="0" collapsed="false">
      <c r="A88" s="17"/>
      <c r="B88" s="17"/>
      <c r="C88" s="17"/>
    </row>
    <row r="89" customFormat="false" ht="12.75" hidden="false" customHeight="false" outlineLevel="0" collapsed="false">
      <c r="A89" s="17"/>
      <c r="B89" s="17"/>
      <c r="C89" s="17"/>
    </row>
    <row r="90" customFormat="false" ht="12.75" hidden="false" customHeight="false" outlineLevel="0" collapsed="false">
      <c r="A90" s="17"/>
      <c r="B90" s="17"/>
      <c r="C90" s="17"/>
    </row>
    <row r="91" customFormat="false" ht="12.75" hidden="false" customHeight="false" outlineLevel="0" collapsed="false">
      <c r="A91" s="17"/>
      <c r="B91" s="17"/>
      <c r="C91" s="17"/>
    </row>
    <row r="92" customFormat="false" ht="12.75" hidden="false" customHeight="false" outlineLevel="0" collapsed="false">
      <c r="A92" s="17"/>
      <c r="B92" s="17"/>
      <c r="C92" s="17"/>
    </row>
    <row r="93" customFormat="false" ht="12.75" hidden="false" customHeight="false" outlineLevel="0" collapsed="false">
      <c r="A93" s="17"/>
      <c r="B93" s="17"/>
      <c r="C93" s="17"/>
    </row>
    <row r="94" customFormat="false" ht="12.75" hidden="false" customHeight="false" outlineLevel="0" collapsed="false">
      <c r="A94" s="17"/>
      <c r="B94" s="17"/>
      <c r="C94" s="17"/>
    </row>
    <row r="95" customFormat="false" ht="12.75" hidden="false" customHeight="false" outlineLevel="0" collapsed="false">
      <c r="A95" s="17"/>
      <c r="B95" s="17"/>
      <c r="C95" s="17"/>
    </row>
    <row r="96" customFormat="false" ht="12.75" hidden="false" customHeight="false" outlineLevel="0" collapsed="false">
      <c r="A96" s="17"/>
      <c r="B96" s="17"/>
      <c r="C96" s="17"/>
    </row>
    <row r="97" customFormat="false" ht="12.75" hidden="false" customHeight="false" outlineLevel="0" collapsed="false">
      <c r="A97" s="17"/>
      <c r="B97" s="17"/>
      <c r="C97" s="17"/>
    </row>
    <row r="98" customFormat="false" ht="12.75" hidden="false" customHeight="false" outlineLevel="0" collapsed="false">
      <c r="A98" s="17"/>
      <c r="B98" s="17"/>
      <c r="C98" s="17"/>
    </row>
    <row r="99" customFormat="false" ht="12.75" hidden="false" customHeight="false" outlineLevel="0" collapsed="false">
      <c r="A99" s="17"/>
      <c r="B99" s="17"/>
      <c r="C99" s="17"/>
    </row>
    <row r="100" customFormat="false" ht="12.75" hidden="false" customHeight="false" outlineLevel="0" collapsed="false">
      <c r="A100" s="17"/>
      <c r="B100" s="17"/>
      <c r="C100" s="17"/>
    </row>
    <row r="101" customFormat="false" ht="12.75" hidden="false" customHeight="false" outlineLevel="0" collapsed="false">
      <c r="A101" s="17"/>
      <c r="B101" s="17"/>
      <c r="C101" s="17"/>
    </row>
    <row r="102" customFormat="false" ht="12.75" hidden="false" customHeight="false" outlineLevel="0" collapsed="false">
      <c r="A102" s="17"/>
      <c r="B102" s="17"/>
      <c r="C102" s="17"/>
    </row>
    <row r="103" customFormat="false" ht="12.75" hidden="false" customHeight="false" outlineLevel="0" collapsed="false">
      <c r="A103" s="17"/>
      <c r="B103" s="17"/>
      <c r="C103" s="17"/>
    </row>
    <row r="104" customFormat="false" ht="12.75" hidden="false" customHeight="false" outlineLevel="0" collapsed="false">
      <c r="A104" s="17"/>
      <c r="B104" s="17"/>
      <c r="C104" s="17"/>
    </row>
    <row r="105" customFormat="false" ht="12.75" hidden="false" customHeight="false" outlineLevel="0" collapsed="false">
      <c r="A105" s="17"/>
      <c r="B105" s="17"/>
      <c r="C105" s="17"/>
    </row>
    <row r="106" customFormat="false" ht="12.75" hidden="false" customHeight="false" outlineLevel="0" collapsed="false">
      <c r="A106" s="17"/>
      <c r="B106" s="17"/>
      <c r="C106" s="17"/>
    </row>
  </sheetData>
  <mergeCells count="5">
    <mergeCell ref="D2:P2"/>
    <mergeCell ref="D3:F3"/>
    <mergeCell ref="G3:H3"/>
    <mergeCell ref="I3:K3"/>
    <mergeCell ref="L3:P3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J87"/>
  <sheetViews>
    <sheetView showFormulas="false" showGridLines="fals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5" activeCellId="0" sqref="A5"/>
    </sheetView>
  </sheetViews>
  <sheetFormatPr defaultColWidth="9.0546875" defaultRowHeight="12.75" customHeight="true" zeroHeight="false" outlineLevelRow="0" outlineLevelCol="0"/>
  <cols>
    <col collapsed="false" customWidth="true" hidden="true" outlineLevel="0" max="2" min="2" style="0" width="6.82"/>
    <col collapsed="false" customWidth="true" hidden="false" outlineLevel="0" max="3" min="3" style="0" width="39.32"/>
    <col collapsed="false" customWidth="true" hidden="true" outlineLevel="0" max="4" min="4" style="0" width="6.82"/>
    <col collapsed="false" customWidth="true" hidden="false" outlineLevel="0" max="5" min="5" style="0" width="39.66"/>
    <col collapsed="false" customWidth="true" hidden="false" outlineLevel="0" max="6" min="6" style="0" width="22.99"/>
    <col collapsed="false" customWidth="true" hidden="true" outlineLevel="0" max="7" min="7" style="0" width="6.82"/>
    <col collapsed="false" customWidth="true" hidden="false" outlineLevel="0" max="8" min="8" style="0" width="17.49"/>
    <col collapsed="false" customWidth="true" hidden="false" outlineLevel="0" max="10" min="10" style="0" width="14.99"/>
  </cols>
  <sheetData>
    <row r="1" customFormat="false" ht="18" hidden="false" customHeight="false" outlineLevel="0" collapsed="false">
      <c r="A1" s="28" t="s">
        <v>28</v>
      </c>
      <c r="B1" s="28"/>
      <c r="C1" s="28"/>
      <c r="D1" s="28"/>
      <c r="E1" s="28"/>
      <c r="F1" s="28"/>
      <c r="G1" s="28"/>
      <c r="H1" s="28"/>
      <c r="I1" s="28"/>
      <c r="J1" s="28"/>
    </row>
    <row r="20" customFormat="false" ht="12.75" hidden="false" customHeight="false" outlineLevel="0" collapsed="false">
      <c r="C20" s="9" t="s">
        <v>29</v>
      </c>
      <c r="D20" s="9"/>
      <c r="E20" s="9" t="s">
        <v>30</v>
      </c>
      <c r="G20" s="9"/>
    </row>
    <row r="21" customFormat="false" ht="18.75" hidden="false" customHeight="true" outlineLevel="0" collapsed="false">
      <c r="F21" s="2" t="str">
        <f aca="false">HLOOKUP(B22,Prices!$C$5:$N$6,2,0)&amp;"/"&amp;HLOOKUP(D22,Prices!$C$5:$N$6,2,0)&amp;" Spread"</f>
        <v>Permian/SoCal Spread</v>
      </c>
      <c r="H21" s="9" t="str">
        <f aca="false">HLOOKUP(G22,Tolls!$D$7:$P$8,2,0)&amp;" Toll"</f>
        <v>Transwestern Toll</v>
      </c>
      <c r="J21" s="9" t="s">
        <v>31</v>
      </c>
    </row>
    <row r="22" customFormat="false" ht="12.75" hidden="false" customHeight="false" outlineLevel="0" collapsed="false">
      <c r="B22" s="29" t="n">
        <v>5</v>
      </c>
      <c r="D22" s="29" t="n">
        <v>6</v>
      </c>
      <c r="G22" s="29" t="n">
        <f aca="false">B22*1000+D22</f>
        <v>5006</v>
      </c>
    </row>
    <row r="23" customFormat="false" ht="12.75" hidden="false" customHeight="false" outlineLevel="0" collapsed="false">
      <c r="A23" s="17" t="n">
        <f aca="false">Prices!A9</f>
        <v>35431</v>
      </c>
      <c r="C23" s="30" t="n">
        <f aca="false">HLOOKUP(B$22,Prices!$C$8:$T$58,Prices!$B9,0)</f>
        <v>4.1</v>
      </c>
      <c r="E23" s="30" t="n">
        <f aca="false">HLOOKUP(D$22,Prices!$C$8:$T$58,Prices!$B9,0)</f>
        <v>4.06</v>
      </c>
      <c r="F23" s="31" t="n">
        <f aca="false">E23-C23</f>
        <v>-0.04</v>
      </c>
      <c r="H23" s="31" t="n">
        <f aca="false">IF(ISERROR(HLOOKUP(G$22,Tolls!$D$7:$R$58,Tolls!$B9,0)),"Not Available",HLOOKUP(G$22,Tolls!$D$7:$R$58,Tolls!$B9,0))</f>
        <v>0.589</v>
      </c>
      <c r="J23" s="31" t="n">
        <f aca="false">F23-H23</f>
        <v>-0.629</v>
      </c>
    </row>
    <row r="24" customFormat="false" ht="12.75" hidden="false" customHeight="false" outlineLevel="0" collapsed="false">
      <c r="A24" s="17" t="n">
        <f aca="false">Prices!A10</f>
        <v>35462</v>
      </c>
      <c r="C24" s="30" t="n">
        <f aca="false">HLOOKUP(B$22,Prices!$C$8:$T$58,Prices!$B10,0)</f>
        <v>2.5</v>
      </c>
      <c r="E24" s="30" t="n">
        <f aca="false">HLOOKUP(D$22,Prices!$C$8:$T$58,Prices!$B10,0)</f>
        <v>2.59</v>
      </c>
      <c r="F24" s="31" t="n">
        <f aca="false">E24-C24</f>
        <v>0.0899999999999999</v>
      </c>
      <c r="H24" s="31" t="n">
        <f aca="false">IF(ISERROR(HLOOKUP(G$22,Tolls!$D$7:$R$58,Tolls!$B10,0)),"Not Available",HLOOKUP(G$22,Tolls!$D$7:$R$58,Tolls!$B10,0))</f>
        <v>0.509</v>
      </c>
      <c r="J24" s="31" t="n">
        <f aca="false">F24-H24</f>
        <v>-0.419</v>
      </c>
    </row>
    <row r="25" customFormat="false" ht="12.75" hidden="false" customHeight="false" outlineLevel="0" collapsed="false">
      <c r="A25" s="17" t="n">
        <f aca="false">Prices!A11</f>
        <v>35490</v>
      </c>
      <c r="C25" s="30" t="n">
        <f aca="false">HLOOKUP(B$22,Prices!$C$8:$T$58,Prices!$B11,0)</f>
        <v>1.52</v>
      </c>
      <c r="E25" s="30" t="n">
        <f aca="false">HLOOKUP(D$22,Prices!$C$8:$T$58,Prices!$B11,0)</f>
        <v>1.57</v>
      </c>
      <c r="F25" s="31" t="n">
        <f aca="false">E25-C25</f>
        <v>0.05</v>
      </c>
      <c r="H25" s="31" t="n">
        <f aca="false">IF(ISERROR(HLOOKUP(G$22,Tolls!$D$7:$R$58,Tolls!$B11,0)),"Not Available",HLOOKUP(G$22,Tolls!$D$7:$R$58,Tolls!$B11,0))</f>
        <v>0.46</v>
      </c>
      <c r="J25" s="31" t="n">
        <f aca="false">F25-H25</f>
        <v>-0.41</v>
      </c>
    </row>
    <row r="26" customFormat="false" ht="12.75" hidden="false" customHeight="false" outlineLevel="0" collapsed="false">
      <c r="A26" s="17" t="n">
        <f aca="false">Prices!A12</f>
        <v>35521</v>
      </c>
      <c r="C26" s="30" t="n">
        <f aca="false">HLOOKUP(B$22,Prices!$C$8:$T$58,Prices!$B12,0)</f>
        <v>1.61</v>
      </c>
      <c r="E26" s="30" t="n">
        <f aca="false">HLOOKUP(D$22,Prices!$C$8:$T$58,Prices!$B12,0)</f>
        <v>1.75</v>
      </c>
      <c r="F26" s="31" t="n">
        <f aca="false">E26-C26</f>
        <v>0.14</v>
      </c>
      <c r="H26" s="31" t="n">
        <f aca="false">IF(ISERROR(HLOOKUP(G$22,Tolls!$D$7:$R$58,Tolls!$B12,0)),"Not Available",HLOOKUP(G$22,Tolls!$D$7:$R$58,Tolls!$B12,0))</f>
        <v>0.4645</v>
      </c>
      <c r="J26" s="31" t="n">
        <f aca="false">F26-H26</f>
        <v>-0.3245</v>
      </c>
    </row>
    <row r="27" customFormat="false" ht="12.75" hidden="false" customHeight="false" outlineLevel="0" collapsed="false">
      <c r="A27" s="17" t="n">
        <f aca="false">Prices!A13</f>
        <v>35551</v>
      </c>
      <c r="C27" s="30" t="n">
        <f aca="false">HLOOKUP(B$22,Prices!$C$8:$T$58,Prices!$B13,0)</f>
        <v>1.89</v>
      </c>
      <c r="E27" s="30" t="n">
        <f aca="false">HLOOKUP(D$22,Prices!$C$8:$T$58,Prices!$B13,0)</f>
        <v>2.02</v>
      </c>
      <c r="F27" s="31" t="n">
        <f aca="false">E27-C27</f>
        <v>0.13</v>
      </c>
      <c r="H27" s="31" t="n">
        <f aca="false">IF(ISERROR(HLOOKUP(G$22,Tolls!$D$7:$R$58,Tolls!$B13,0)),"Not Available",HLOOKUP(G$22,Tolls!$D$7:$R$58,Tolls!$B13,0))</f>
        <v>0.4785</v>
      </c>
      <c r="J27" s="31" t="n">
        <f aca="false">F27-H27</f>
        <v>-0.3485</v>
      </c>
    </row>
    <row r="28" customFormat="false" ht="12.75" hidden="false" customHeight="false" outlineLevel="0" collapsed="false">
      <c r="A28" s="17" t="n">
        <f aca="false">Prices!A14</f>
        <v>35582</v>
      </c>
      <c r="C28" s="30" t="n">
        <f aca="false">HLOOKUP(B$22,Prices!$C$8:$T$58,Prices!$B14,0)</f>
        <v>2.05</v>
      </c>
      <c r="E28" s="30" t="n">
        <f aca="false">HLOOKUP(D$22,Prices!$C$8:$T$58,Prices!$B14,0)</f>
        <v>2.21</v>
      </c>
      <c r="F28" s="31" t="n">
        <f aca="false">E28-C28</f>
        <v>0.16</v>
      </c>
      <c r="H28" s="31" t="n">
        <f aca="false">IF(ISERROR(HLOOKUP(G$22,Tolls!$D$7:$R$58,Tolls!$B14,0)),"Not Available",HLOOKUP(G$22,Tolls!$D$7:$R$58,Tolls!$B14,0))</f>
        <v>0.4865</v>
      </c>
      <c r="J28" s="31" t="n">
        <f aca="false">F28-H28</f>
        <v>-0.3265</v>
      </c>
    </row>
    <row r="29" customFormat="false" ht="12.75" hidden="false" customHeight="false" outlineLevel="0" collapsed="false">
      <c r="A29" s="17" t="n">
        <f aca="false">Prices!A15</f>
        <v>35612</v>
      </c>
      <c r="C29" s="30" t="n">
        <f aca="false">HLOOKUP(B$22,Prices!$C$8:$T$58,Prices!$B15,0)</f>
        <v>1.99</v>
      </c>
      <c r="E29" s="30" t="n">
        <f aca="false">HLOOKUP(D$22,Prices!$C$8:$T$58,Prices!$B15,0)</f>
        <v>2.15</v>
      </c>
      <c r="F29" s="31" t="n">
        <f aca="false">E29-C29</f>
        <v>0.16</v>
      </c>
      <c r="H29" s="31" t="n">
        <f aca="false">IF(ISERROR(HLOOKUP(G$22,Tolls!$D$7:$R$58,Tolls!$B15,0)),"Not Available",HLOOKUP(G$22,Tolls!$D$7:$R$58,Tolls!$B15,0))</f>
        <v>0.4835</v>
      </c>
      <c r="J29" s="31" t="n">
        <f aca="false">F29-H29</f>
        <v>-0.3235</v>
      </c>
    </row>
    <row r="30" customFormat="false" ht="12.75" hidden="false" customHeight="false" outlineLevel="0" collapsed="false">
      <c r="A30" s="17" t="n">
        <f aca="false">Prices!A16</f>
        <v>35643</v>
      </c>
      <c r="C30" s="30" t="n">
        <f aca="false">HLOOKUP(B$22,Prices!$C$8:$T$58,Prices!$B16,0)</f>
        <v>2.05</v>
      </c>
      <c r="E30" s="30" t="n">
        <f aca="false">HLOOKUP(D$22,Prices!$C$8:$T$58,Prices!$B16,0)</f>
        <v>2.23</v>
      </c>
      <c r="F30" s="31" t="n">
        <f aca="false">E30-C30</f>
        <v>0.18</v>
      </c>
      <c r="H30" s="31" t="n">
        <f aca="false">IF(ISERROR(HLOOKUP(G$22,Tolls!$D$7:$R$58,Tolls!$B16,0)),"Not Available",HLOOKUP(G$22,Tolls!$D$7:$R$58,Tolls!$B16,0))</f>
        <v>0.4865</v>
      </c>
      <c r="J30" s="31" t="n">
        <f aca="false">F30-H30</f>
        <v>-0.3065</v>
      </c>
    </row>
    <row r="31" customFormat="false" ht="12.75" hidden="false" customHeight="false" outlineLevel="0" collapsed="false">
      <c r="A31" s="17" t="n">
        <f aca="false">Prices!A17</f>
        <v>35674</v>
      </c>
      <c r="C31" s="30" t="n">
        <f aca="false">HLOOKUP(B$22,Prices!$C$8:$T$58,Prices!$B17,0)</f>
        <v>2.35</v>
      </c>
      <c r="E31" s="30" t="n">
        <f aca="false">HLOOKUP(D$22,Prices!$C$8:$T$58,Prices!$B17,0)</f>
        <v>2.45</v>
      </c>
      <c r="F31" s="31" t="n">
        <f aca="false">E31-C31</f>
        <v>0.1</v>
      </c>
      <c r="H31" s="31" t="n">
        <f aca="false">IF(ISERROR(HLOOKUP(G$22,Tolls!$D$7:$R$58,Tolls!$B17,0)),"Not Available",HLOOKUP(G$22,Tolls!$D$7:$R$58,Tolls!$B17,0))</f>
        <v>0.5015</v>
      </c>
      <c r="J31" s="31" t="n">
        <f aca="false">F31-H31</f>
        <v>-0.4015</v>
      </c>
    </row>
    <row r="32" customFormat="false" ht="12.75" hidden="false" customHeight="false" outlineLevel="0" collapsed="false">
      <c r="A32" s="17" t="n">
        <f aca="false">Prices!A18</f>
        <v>35704</v>
      </c>
      <c r="C32" s="30" t="n">
        <f aca="false">HLOOKUP(B$22,Prices!$C$8:$T$58,Prices!$B18,0)</f>
        <v>2.84</v>
      </c>
      <c r="E32" s="30" t="n">
        <f aca="false">HLOOKUP(D$22,Prices!$C$8:$T$58,Prices!$B18,0)</f>
        <v>3.09</v>
      </c>
      <c r="F32" s="31" t="n">
        <f aca="false">E32-C32</f>
        <v>0.25</v>
      </c>
      <c r="H32" s="31" t="n">
        <f aca="false">IF(ISERROR(HLOOKUP(G$22,Tolls!$D$7:$R$58,Tolls!$B18,0)),"Not Available",HLOOKUP(G$22,Tolls!$D$7:$R$58,Tolls!$B18,0))</f>
        <v>0.526</v>
      </c>
      <c r="J32" s="31" t="n">
        <f aca="false">F32-H32</f>
        <v>-0.276</v>
      </c>
    </row>
    <row r="33" customFormat="false" ht="12.75" hidden="false" customHeight="false" outlineLevel="0" collapsed="false">
      <c r="A33" s="17" t="n">
        <f aca="false">Prices!A19</f>
        <v>35735</v>
      </c>
      <c r="C33" s="30" t="n">
        <f aca="false">HLOOKUP(B$22,Prices!$C$8:$T$58,Prices!$B19,0)</f>
        <v>3.06</v>
      </c>
      <c r="E33" s="30" t="n">
        <f aca="false">HLOOKUP(D$22,Prices!$C$8:$T$58,Prices!$B19,0)</f>
        <v>3.37</v>
      </c>
      <c r="F33" s="31" t="n">
        <f aca="false">E33-C33</f>
        <v>0.31</v>
      </c>
      <c r="H33" s="31" t="n">
        <f aca="false">IF(ISERROR(HLOOKUP(G$22,Tolls!$D$7:$R$58,Tolls!$B19,0)),"Not Available",HLOOKUP(G$22,Tolls!$D$7:$R$58,Tolls!$B19,0))</f>
        <v>0.537</v>
      </c>
      <c r="J33" s="31" t="n">
        <f aca="false">F33-H33</f>
        <v>-0.227</v>
      </c>
    </row>
    <row r="34" customFormat="false" ht="12.75" hidden="false" customHeight="false" outlineLevel="0" collapsed="false">
      <c r="A34" s="17" t="n">
        <f aca="false">Prices!A20</f>
        <v>35765</v>
      </c>
      <c r="C34" s="30" t="n">
        <f aca="false">HLOOKUP(B$22,Prices!$C$8:$T$58,Prices!$B20,0)</f>
        <v>2.2</v>
      </c>
      <c r="E34" s="30" t="n">
        <f aca="false">HLOOKUP(D$22,Prices!$C$8:$T$58,Prices!$B20,0)</f>
        <v>2.29</v>
      </c>
      <c r="F34" s="31" t="n">
        <f aca="false">E34-C34</f>
        <v>0.0899999999999999</v>
      </c>
      <c r="H34" s="31" t="n">
        <f aca="false">IF(ISERROR(HLOOKUP(G$22,Tolls!$D$7:$R$58,Tolls!$B20,0)),"Not Available",HLOOKUP(G$22,Tolls!$D$7:$R$58,Tolls!$B20,0))</f>
        <v>0.494</v>
      </c>
      <c r="J34" s="31" t="n">
        <f aca="false">F34-H34</f>
        <v>-0.404</v>
      </c>
    </row>
    <row r="35" customFormat="false" ht="12.75" hidden="false" customHeight="false" outlineLevel="0" collapsed="false">
      <c r="A35" s="17" t="n">
        <f aca="false">Prices!A21</f>
        <v>35796</v>
      </c>
      <c r="C35" s="30" t="n">
        <f aca="false">HLOOKUP(B$22,Prices!$C$8:$T$58,Prices!$B21,0)</f>
        <v>2.09</v>
      </c>
      <c r="E35" s="30" t="n">
        <f aca="false">HLOOKUP(D$22,Prices!$C$8:$T$58,Prices!$B21,0)</f>
        <v>2.24</v>
      </c>
      <c r="F35" s="31" t="n">
        <f aca="false">E35-C35</f>
        <v>0.15</v>
      </c>
      <c r="H35" s="31" t="n">
        <f aca="false">IF(ISERROR(HLOOKUP(G$22,Tolls!$D$7:$R$58,Tolls!$B21,0)),"Not Available",HLOOKUP(G$22,Tolls!$D$7:$R$58,Tolls!$B21,0))</f>
        <v>0.4885</v>
      </c>
      <c r="J35" s="31" t="n">
        <f aca="false">F35-H35</f>
        <v>-0.3385</v>
      </c>
    </row>
    <row r="36" customFormat="false" ht="12.75" hidden="false" customHeight="false" outlineLevel="0" collapsed="false">
      <c r="A36" s="17" t="n">
        <f aca="false">Prices!A22</f>
        <v>35827</v>
      </c>
      <c r="C36" s="30" t="n">
        <f aca="false">HLOOKUP(B$22,Prices!$C$8:$T$58,Prices!$B22,0)</f>
        <v>1.87</v>
      </c>
      <c r="E36" s="30" t="n">
        <f aca="false">HLOOKUP(D$22,Prices!$C$8:$T$58,Prices!$B22,0)</f>
        <v>2.09</v>
      </c>
      <c r="F36" s="31" t="n">
        <f aca="false">E36-C36</f>
        <v>0.22</v>
      </c>
      <c r="H36" s="31" t="n">
        <f aca="false">IF(ISERROR(HLOOKUP(G$22,Tolls!$D$7:$R$58,Tolls!$B22,0)),"Not Available",HLOOKUP(G$22,Tolls!$D$7:$R$58,Tolls!$B22,0))</f>
        <v>0.4775</v>
      </c>
      <c r="J36" s="31" t="n">
        <f aca="false">F36-H36</f>
        <v>-0.2575</v>
      </c>
    </row>
    <row r="37" customFormat="false" ht="12.75" hidden="false" customHeight="false" outlineLevel="0" collapsed="false">
      <c r="A37" s="17" t="n">
        <f aca="false">Prices!A23</f>
        <v>35855</v>
      </c>
      <c r="C37" s="30" t="n">
        <f aca="false">HLOOKUP(B$22,Prices!$C$8:$T$58,Prices!$B23,0)</f>
        <v>2.07</v>
      </c>
      <c r="E37" s="30" t="n">
        <f aca="false">HLOOKUP(D$22,Prices!$C$8:$T$58,Prices!$B23,0)</f>
        <v>2.33</v>
      </c>
      <c r="F37" s="31" t="n">
        <f aca="false">E37-C37</f>
        <v>0.26</v>
      </c>
      <c r="H37" s="31" t="n">
        <f aca="false">IF(ISERROR(HLOOKUP(G$22,Tolls!$D$7:$R$58,Tolls!$B23,0)),"Not Available",HLOOKUP(G$22,Tolls!$D$7:$R$58,Tolls!$B23,0))</f>
        <v>0.4875</v>
      </c>
      <c r="J37" s="31" t="n">
        <f aca="false">F37-H37</f>
        <v>-0.2275</v>
      </c>
    </row>
    <row r="38" customFormat="false" ht="12.75" hidden="false" customHeight="false" outlineLevel="0" collapsed="false">
      <c r="A38" s="17" t="n">
        <f aca="false">Prices!A24</f>
        <v>35886</v>
      </c>
      <c r="C38" s="30" t="n">
        <f aca="false">HLOOKUP(B$22,Prices!$C$8:$T$58,Prices!$B24,0)</f>
        <v>2.15</v>
      </c>
      <c r="E38" s="30" t="n">
        <f aca="false">HLOOKUP(D$22,Prices!$C$8:$T$58,Prices!$B24,0)</f>
        <v>2.39</v>
      </c>
      <c r="F38" s="31" t="n">
        <f aca="false">E38-C38</f>
        <v>0.24</v>
      </c>
      <c r="H38" s="31" t="n">
        <f aca="false">IF(ISERROR(HLOOKUP(G$22,Tolls!$D$7:$R$58,Tolls!$B24,0)),"Not Available",HLOOKUP(G$22,Tolls!$D$7:$R$58,Tolls!$B24,0))</f>
        <v>0.4915</v>
      </c>
      <c r="J38" s="31" t="n">
        <f aca="false">F38-H38</f>
        <v>-0.2515</v>
      </c>
    </row>
    <row r="39" customFormat="false" ht="12.75" hidden="false" customHeight="false" outlineLevel="0" collapsed="false">
      <c r="A39" s="17" t="n">
        <f aca="false">Prices!A25</f>
        <v>35916</v>
      </c>
      <c r="C39" s="30" t="n">
        <f aca="false">HLOOKUP(B$22,Prices!$C$8:$T$58,Prices!$B25,0)</f>
        <v>2.12</v>
      </c>
      <c r="E39" s="30" t="n">
        <f aca="false">HLOOKUP(D$22,Prices!$C$8:$T$58,Prices!$B25,0)</f>
        <v>2.37</v>
      </c>
      <c r="F39" s="31" t="n">
        <f aca="false">E39-C39</f>
        <v>0.25</v>
      </c>
      <c r="H39" s="31" t="n">
        <f aca="false">IF(ISERROR(HLOOKUP(G$22,Tolls!$D$7:$R$58,Tolls!$B25,0)),"Not Available",HLOOKUP(G$22,Tolls!$D$7:$R$58,Tolls!$B25,0))</f>
        <v>0.49</v>
      </c>
      <c r="J39" s="31" t="n">
        <f aca="false">F39-H39</f>
        <v>-0.24</v>
      </c>
    </row>
    <row r="40" customFormat="false" ht="12.75" hidden="false" customHeight="false" outlineLevel="0" collapsed="false">
      <c r="A40" s="17" t="n">
        <f aca="false">Prices!A26</f>
        <v>35947</v>
      </c>
      <c r="C40" s="30" t="n">
        <f aca="false">HLOOKUP(B$22,Prices!$C$8:$T$58,Prices!$B26,0)</f>
        <v>1.89</v>
      </c>
      <c r="E40" s="30" t="n">
        <f aca="false">HLOOKUP(D$22,Prices!$C$8:$T$58,Prices!$B26,0)</f>
        <v>2.11</v>
      </c>
      <c r="F40" s="31" t="n">
        <f aca="false">E40-C40</f>
        <v>0.22</v>
      </c>
      <c r="H40" s="31" t="n">
        <f aca="false">IF(ISERROR(HLOOKUP(G$22,Tolls!$D$7:$R$58,Tolls!$B26,0)),"Not Available",HLOOKUP(G$22,Tolls!$D$7:$R$58,Tolls!$B26,0))</f>
        <v>0.4785</v>
      </c>
      <c r="J40" s="31" t="n">
        <f aca="false">F40-H40</f>
        <v>-0.2585</v>
      </c>
    </row>
    <row r="41" customFormat="false" ht="12.75" hidden="false" customHeight="false" outlineLevel="0" collapsed="false">
      <c r="A41" s="17" t="n">
        <f aca="false">Prices!A27</f>
        <v>35977</v>
      </c>
      <c r="C41" s="30" t="n">
        <f aca="false">HLOOKUP(B$22,Prices!$C$8:$T$58,Prices!$B27,0)</f>
        <v>2.17</v>
      </c>
      <c r="E41" s="30" t="n">
        <f aca="false">HLOOKUP(D$22,Prices!$C$8:$T$58,Prices!$B27,0)</f>
        <v>2.24</v>
      </c>
      <c r="F41" s="31" t="n">
        <f aca="false">E41-C41</f>
        <v>0.0700000000000003</v>
      </c>
      <c r="H41" s="31" t="n">
        <f aca="false">IF(ISERROR(HLOOKUP(G$22,Tolls!$D$7:$R$58,Tolls!$B27,0)),"Not Available",HLOOKUP(G$22,Tolls!$D$7:$R$58,Tolls!$B27,0))</f>
        <v>0.4925</v>
      </c>
      <c r="J41" s="31" t="n">
        <f aca="false">F41-H41</f>
        <v>-0.4225</v>
      </c>
    </row>
    <row r="42" customFormat="false" ht="12.75" hidden="false" customHeight="false" outlineLevel="0" collapsed="false">
      <c r="A42" s="17" t="n">
        <f aca="false">Prices!A28</f>
        <v>36008</v>
      </c>
      <c r="C42" s="30" t="n">
        <f aca="false">HLOOKUP(B$22,Prices!$C$8:$T$58,Prices!$B28,0)</f>
        <v>1.94</v>
      </c>
      <c r="E42" s="30" t="n">
        <f aca="false">HLOOKUP(D$22,Prices!$C$8:$T$58,Prices!$B28,0)</f>
        <v>2.28</v>
      </c>
      <c r="F42" s="31" t="n">
        <f aca="false">E42-C42</f>
        <v>0.34</v>
      </c>
      <c r="H42" s="31" t="n">
        <f aca="false">IF(ISERROR(HLOOKUP(G$22,Tolls!$D$7:$R$58,Tolls!$B28,0)),"Not Available",HLOOKUP(G$22,Tolls!$D$7:$R$58,Tolls!$B28,0))</f>
        <v>0.481</v>
      </c>
      <c r="J42" s="31" t="n">
        <f aca="false">F42-H42</f>
        <v>-0.141</v>
      </c>
    </row>
    <row r="43" customFormat="false" ht="12.75" hidden="false" customHeight="false" outlineLevel="0" collapsed="false">
      <c r="A43" s="17" t="n">
        <f aca="false">Prices!A29</f>
        <v>36039</v>
      </c>
      <c r="C43" s="30" t="n">
        <f aca="false">HLOOKUP(B$22,Prices!$C$8:$T$58,Prices!$B29,0)</f>
        <v>1.59</v>
      </c>
      <c r="E43" s="30" t="n">
        <f aca="false">HLOOKUP(D$22,Prices!$C$8:$T$58,Prices!$B29,0)</f>
        <v>2</v>
      </c>
      <c r="F43" s="31" t="n">
        <f aca="false">E43-C43</f>
        <v>0.41</v>
      </c>
      <c r="H43" s="31" t="n">
        <f aca="false">IF(ISERROR(HLOOKUP(G$22,Tolls!$D$7:$R$58,Tolls!$B29,0)),"Not Available",HLOOKUP(G$22,Tolls!$D$7:$R$58,Tolls!$B29,0))</f>
        <v>0.4635</v>
      </c>
      <c r="J43" s="31" t="n">
        <f aca="false">F43-H43</f>
        <v>-0.0535000000000001</v>
      </c>
    </row>
    <row r="44" customFormat="false" ht="12.75" hidden="false" customHeight="false" outlineLevel="0" collapsed="false">
      <c r="A44" s="17" t="n">
        <f aca="false">Prices!A30</f>
        <v>36069</v>
      </c>
      <c r="C44" s="30" t="n">
        <f aca="false">HLOOKUP(B$22,Prices!$C$8:$T$58,Prices!$B30,0)</f>
        <v>2.09</v>
      </c>
      <c r="E44" s="30" t="n">
        <f aca="false">HLOOKUP(D$22,Prices!$C$8:$T$58,Prices!$B30,0)</f>
        <v>2.02</v>
      </c>
      <c r="F44" s="31" t="n">
        <f aca="false">E44-C44</f>
        <v>-0.0699999999999998</v>
      </c>
      <c r="H44" s="31" t="n">
        <f aca="false">IF(ISERROR(HLOOKUP(G$22,Tolls!$D$7:$R$58,Tolls!$B30,0)),"Not Available",HLOOKUP(G$22,Tolls!$D$7:$R$58,Tolls!$B30,0))</f>
        <v>0.4885</v>
      </c>
      <c r="J44" s="31" t="n">
        <f aca="false">F44-H44</f>
        <v>-0.5585</v>
      </c>
    </row>
    <row r="45" customFormat="false" ht="12.75" hidden="false" customHeight="false" outlineLevel="0" collapsed="false">
      <c r="A45" s="17" t="n">
        <f aca="false">Prices!A31</f>
        <v>36100</v>
      </c>
      <c r="C45" s="30" t="n">
        <f aca="false">HLOOKUP(B$22,Prices!$C$8:$T$58,Prices!$B31,0)</f>
        <v>1.99</v>
      </c>
      <c r="E45" s="30" t="n">
        <f aca="false">HLOOKUP(D$22,Prices!$C$8:$T$58,Prices!$B31,0)</f>
        <v>2.33</v>
      </c>
      <c r="F45" s="31" t="n">
        <f aca="false">E45-C45</f>
        <v>0.34</v>
      </c>
      <c r="H45" s="31" t="n">
        <f aca="false">IF(ISERROR(HLOOKUP(G$22,Tolls!$D$7:$R$58,Tolls!$B31,0)),"Not Available",HLOOKUP(G$22,Tolls!$D$7:$R$58,Tolls!$B31,0))</f>
        <v>0.4835</v>
      </c>
      <c r="J45" s="31" t="n">
        <f aca="false">F45-H45</f>
        <v>-0.1435</v>
      </c>
    </row>
    <row r="46" customFormat="false" ht="12.75" hidden="false" customHeight="false" outlineLevel="0" collapsed="false">
      <c r="A46" s="17" t="n">
        <f aca="false">Prices!A32</f>
        <v>36130</v>
      </c>
      <c r="C46" s="30" t="n">
        <f aca="false">HLOOKUP(B$22,Prices!$C$8:$T$58,Prices!$B32,0)</f>
        <v>1.99</v>
      </c>
      <c r="E46" s="30" t="n">
        <f aca="false">HLOOKUP(D$22,Prices!$C$8:$T$58,Prices!$B32,0)</f>
        <v>2.28</v>
      </c>
      <c r="F46" s="31" t="n">
        <f aca="false">E46-C46</f>
        <v>0.29</v>
      </c>
      <c r="H46" s="31" t="n">
        <f aca="false">IF(ISERROR(HLOOKUP(G$22,Tolls!$D$7:$R$58,Tolls!$B32,0)),"Not Available",HLOOKUP(G$22,Tolls!$D$7:$R$58,Tolls!$B32,0))</f>
        <v>0.4835</v>
      </c>
      <c r="J46" s="31" t="n">
        <f aca="false">F46-H46</f>
        <v>-0.1935</v>
      </c>
    </row>
    <row r="47" customFormat="false" ht="12.75" hidden="false" customHeight="false" outlineLevel="0" collapsed="false">
      <c r="A47" s="17" t="n">
        <f aca="false">Prices!A33</f>
        <v>36161</v>
      </c>
      <c r="C47" s="30" t="n">
        <f aca="false">HLOOKUP(B$22,Prices!$C$8:$T$58,Prices!$B33,0)</f>
        <v>1.74</v>
      </c>
      <c r="E47" s="30" t="n">
        <f aca="false">HLOOKUP(D$22,Prices!$C$8:$T$58,Prices!$B33,0)</f>
        <v>2.02</v>
      </c>
      <c r="F47" s="31" t="n">
        <f aca="false">E47-C47</f>
        <v>0.28</v>
      </c>
      <c r="H47" s="31" t="n">
        <f aca="false">IF(ISERROR(HLOOKUP(G$22,Tolls!$D$7:$R$58,Tolls!$B33,0)),"Not Available",HLOOKUP(G$22,Tolls!$D$7:$R$58,Tolls!$B33,0))</f>
        <v>0.471</v>
      </c>
      <c r="J47" s="31" t="n">
        <f aca="false">F47-H47</f>
        <v>-0.191</v>
      </c>
    </row>
    <row r="48" customFormat="false" ht="12.75" hidden="false" customHeight="false" outlineLevel="0" collapsed="false">
      <c r="A48" s="17" t="n">
        <f aca="false">Prices!A34</f>
        <v>36192</v>
      </c>
      <c r="C48" s="30" t="n">
        <f aca="false">HLOOKUP(B$22,Prices!$C$8:$T$58,Prices!$B34,0)</f>
        <v>1.67</v>
      </c>
      <c r="E48" s="30" t="n">
        <f aca="false">HLOOKUP(D$22,Prices!$C$8:$T$58,Prices!$B34,0)</f>
        <v>1.82</v>
      </c>
      <c r="F48" s="31" t="n">
        <f aca="false">E48-C48</f>
        <v>0.15</v>
      </c>
      <c r="H48" s="31" t="n">
        <f aca="false">IF(ISERROR(HLOOKUP(G$22,Tolls!$D$7:$R$58,Tolls!$B34,0)),"Not Available",HLOOKUP(G$22,Tolls!$D$7:$R$58,Tolls!$B34,0))</f>
        <v>0.4675</v>
      </c>
      <c r="J48" s="31" t="n">
        <f aca="false">F48-H48</f>
        <v>-0.3175</v>
      </c>
    </row>
    <row r="49" customFormat="false" ht="12.75" hidden="false" customHeight="false" outlineLevel="0" collapsed="false">
      <c r="A49" s="17" t="n">
        <f aca="false">Prices!A35</f>
        <v>36220</v>
      </c>
      <c r="C49" s="30" t="n">
        <f aca="false">HLOOKUP(B$22,Prices!$C$8:$T$58,Prices!$B35,0)</f>
        <v>1.57</v>
      </c>
      <c r="E49" s="30" t="n">
        <f aca="false">HLOOKUP(D$22,Prices!$C$8:$T$58,Prices!$B35,0)</f>
        <v>1.73</v>
      </c>
      <c r="F49" s="31" t="n">
        <f aca="false">E49-C49</f>
        <v>0.16</v>
      </c>
      <c r="H49" s="31" t="n">
        <f aca="false">IF(ISERROR(HLOOKUP(G$22,Tolls!$D$7:$R$58,Tolls!$B35,0)),"Not Available",HLOOKUP(G$22,Tolls!$D$7:$R$58,Tolls!$B35,0))</f>
        <v>0.4625</v>
      </c>
      <c r="J49" s="31" t="n">
        <f aca="false">F49-H49</f>
        <v>-0.3025</v>
      </c>
    </row>
    <row r="50" customFormat="false" ht="12.75" hidden="false" customHeight="false" outlineLevel="0" collapsed="false">
      <c r="A50" s="17" t="n">
        <f aca="false">Prices!A36</f>
        <v>36251</v>
      </c>
      <c r="C50" s="30" t="n">
        <f aca="false">HLOOKUP(B$22,Prices!$C$8:$T$58,Prices!$B36,0)</f>
        <v>1.66</v>
      </c>
      <c r="E50" s="30" t="n">
        <f aca="false">HLOOKUP(D$22,Prices!$C$8:$T$58,Prices!$B36,0)</f>
        <v>1.79</v>
      </c>
      <c r="F50" s="31" t="n">
        <f aca="false">E50-C50</f>
        <v>0.13</v>
      </c>
      <c r="H50" s="31" t="n">
        <f aca="false">IF(ISERROR(HLOOKUP(G$22,Tolls!$D$7:$R$58,Tolls!$B36,0)),"Not Available",HLOOKUP(G$22,Tolls!$D$7:$R$58,Tolls!$B36,0))</f>
        <v>0.467</v>
      </c>
      <c r="J50" s="31" t="n">
        <f aca="false">F50-H50</f>
        <v>-0.337</v>
      </c>
    </row>
    <row r="51" customFormat="false" ht="12.75" hidden="false" customHeight="false" outlineLevel="0" collapsed="false">
      <c r="A51" s="17" t="n">
        <f aca="false">Prices!A37</f>
        <v>36281</v>
      </c>
      <c r="C51" s="30" t="n">
        <f aca="false">HLOOKUP(B$22,Prices!$C$8:$T$58,Prices!$B37,0)</f>
        <v>2.16</v>
      </c>
      <c r="E51" s="30" t="n">
        <f aca="false">HLOOKUP(D$22,Prices!$C$8:$T$58,Prices!$B37,0)</f>
        <v>2.23</v>
      </c>
      <c r="F51" s="31" t="n">
        <f aca="false">E51-C51</f>
        <v>0.0699999999999998</v>
      </c>
      <c r="H51" s="31" t="n">
        <f aca="false">IF(ISERROR(HLOOKUP(G$22,Tolls!$D$7:$R$58,Tolls!$B37,0)),"Not Available",HLOOKUP(G$22,Tolls!$D$7:$R$58,Tolls!$B37,0))</f>
        <v>0.492</v>
      </c>
      <c r="J51" s="31" t="n">
        <f aca="false">F51-H51</f>
        <v>-0.422</v>
      </c>
    </row>
    <row r="52" customFormat="false" ht="12.75" hidden="false" customHeight="false" outlineLevel="0" collapsed="false">
      <c r="A52" s="17" t="n">
        <f aca="false">Prices!A38</f>
        <v>36312</v>
      </c>
      <c r="C52" s="30" t="n">
        <f aca="false">HLOOKUP(B$22,Prices!$C$8:$T$58,Prices!$B38,0)</f>
        <v>2.08</v>
      </c>
      <c r="E52" s="30" t="n">
        <f aca="false">HLOOKUP(D$22,Prices!$C$8:$T$58,Prices!$B38,0)</f>
        <v>2.22</v>
      </c>
      <c r="F52" s="31" t="n">
        <f aca="false">E52-C52</f>
        <v>0.14</v>
      </c>
      <c r="H52" s="31" t="n">
        <f aca="false">IF(ISERROR(HLOOKUP(G$22,Tolls!$D$7:$R$58,Tolls!$B38,0)),"Not Available",HLOOKUP(G$22,Tolls!$D$7:$R$58,Tolls!$B38,0))</f>
        <v>0.488</v>
      </c>
      <c r="J52" s="31" t="n">
        <f aca="false">F52-H52</f>
        <v>-0.348</v>
      </c>
    </row>
    <row r="53" customFormat="false" ht="12.75" hidden="false" customHeight="false" outlineLevel="0" collapsed="false">
      <c r="A53" s="17" t="n">
        <f aca="false">Prices!A39</f>
        <v>36342</v>
      </c>
      <c r="C53" s="30" t="n">
        <f aca="false">HLOOKUP(B$22,Prices!$C$8:$T$58,Prices!$B39,0)</f>
        <v>2.17</v>
      </c>
      <c r="E53" s="30" t="n">
        <f aca="false">HLOOKUP(D$22,Prices!$C$8:$T$58,Prices!$B39,0)</f>
        <v>2.38</v>
      </c>
      <c r="F53" s="31" t="n">
        <f aca="false">E53-C53</f>
        <v>0.21</v>
      </c>
      <c r="H53" s="31" t="n">
        <f aca="false">IF(ISERROR(HLOOKUP(G$22,Tolls!$D$7:$R$58,Tolls!$B39,0)),"Not Available",HLOOKUP(G$22,Tolls!$D$7:$R$58,Tolls!$B39,0))</f>
        <v>0.4925</v>
      </c>
      <c r="J53" s="31" t="n">
        <f aca="false">F53-H53</f>
        <v>-0.2825</v>
      </c>
    </row>
    <row r="54" customFormat="false" ht="12.75" hidden="false" customHeight="false" outlineLevel="0" collapsed="false">
      <c r="A54" s="17" t="n">
        <f aca="false">Prices!A40</f>
        <v>36373</v>
      </c>
      <c r="C54" s="30" t="n">
        <f aca="false">HLOOKUP(B$22,Prices!$C$8:$T$58,Prices!$B40,0)</f>
        <v>2.45</v>
      </c>
      <c r="E54" s="30" t="n">
        <f aca="false">HLOOKUP(D$22,Prices!$C$8:$T$58,Prices!$B40,0)</f>
        <v>2.59</v>
      </c>
      <c r="F54" s="31" t="n">
        <f aca="false">E54-C54</f>
        <v>0.14</v>
      </c>
      <c r="H54" s="31" t="n">
        <f aca="false">IF(ISERROR(HLOOKUP(G$22,Tolls!$D$7:$R$58,Tolls!$B40,0)),"Not Available",HLOOKUP(G$22,Tolls!$D$7:$R$58,Tolls!$B40,0))</f>
        <v>0.5065</v>
      </c>
      <c r="J54" s="31" t="n">
        <f aca="false">F54-H54</f>
        <v>-0.3665</v>
      </c>
    </row>
    <row r="55" customFormat="false" ht="12.75" hidden="false" customHeight="false" outlineLevel="0" collapsed="false">
      <c r="A55" s="17" t="n">
        <f aca="false">Prices!A41</f>
        <v>36404</v>
      </c>
      <c r="C55" s="30" t="n">
        <f aca="false">HLOOKUP(B$22,Prices!$C$8:$T$58,Prices!$B41,0)</f>
        <v>2.77</v>
      </c>
      <c r="E55" s="30" t="n">
        <f aca="false">HLOOKUP(D$22,Prices!$C$8:$T$58,Prices!$B41,0)</f>
        <v>2.93</v>
      </c>
      <c r="F55" s="31" t="n">
        <f aca="false">E55-C55</f>
        <v>0.16</v>
      </c>
      <c r="H55" s="31" t="n">
        <f aca="false">IF(ISERROR(HLOOKUP(G$22,Tolls!$D$7:$R$58,Tolls!$B41,0)),"Not Available",HLOOKUP(G$22,Tolls!$D$7:$R$58,Tolls!$B41,0))</f>
        <v>0.5225</v>
      </c>
      <c r="J55" s="31" t="n">
        <f aca="false">F55-H55</f>
        <v>-0.3625</v>
      </c>
    </row>
    <row r="56" customFormat="false" ht="12.75" hidden="false" customHeight="false" outlineLevel="0" collapsed="false">
      <c r="A56" s="17" t="n">
        <f aca="false">Prices!A42</f>
        <v>36434</v>
      </c>
      <c r="C56" s="30" t="n">
        <f aca="false">HLOOKUP(B$22,Prices!$C$8:$T$58,Prices!$B42,0)</f>
        <v>2.47</v>
      </c>
      <c r="E56" s="30" t="n">
        <f aca="false">HLOOKUP(D$22,Prices!$C$8:$T$58,Prices!$B42,0)</f>
        <v>2.7</v>
      </c>
      <c r="F56" s="31" t="n">
        <f aca="false">E56-C56</f>
        <v>0.23</v>
      </c>
      <c r="H56" s="31" t="n">
        <f aca="false">IF(ISERROR(HLOOKUP(G$22,Tolls!$D$7:$R$58,Tolls!$B42,0)),"Not Available",HLOOKUP(G$22,Tolls!$D$7:$R$58,Tolls!$B42,0))</f>
        <v>0.5075</v>
      </c>
      <c r="J56" s="31" t="n">
        <f aca="false">F56-H56</f>
        <v>-0.2775</v>
      </c>
    </row>
    <row r="57" customFormat="false" ht="12.75" hidden="false" customHeight="false" outlineLevel="0" collapsed="false">
      <c r="A57" s="17" t="n">
        <f aca="false">Prices!A43</f>
        <v>36465</v>
      </c>
      <c r="C57" s="30" t="n">
        <f aca="false">HLOOKUP(B$22,Prices!$C$8:$T$58,Prices!$B43,0)</f>
        <v>2.88</v>
      </c>
      <c r="E57" s="30" t="n">
        <f aca="false">HLOOKUP(D$22,Prices!$C$8:$T$58,Prices!$B43,0)</f>
        <v>3.06</v>
      </c>
      <c r="F57" s="31" t="n">
        <f aca="false">E57-C57</f>
        <v>0.18</v>
      </c>
      <c r="H57" s="31" t="n">
        <f aca="false">IF(ISERROR(HLOOKUP(G$22,Tolls!$D$7:$R$58,Tolls!$B43,0)),"Not Available",HLOOKUP(G$22,Tolls!$D$7:$R$58,Tolls!$B43,0))</f>
        <v>0.528</v>
      </c>
      <c r="J57" s="31" t="n">
        <f aca="false">F57-H57</f>
        <v>-0.348</v>
      </c>
    </row>
    <row r="58" customFormat="false" ht="12.75" hidden="false" customHeight="false" outlineLevel="0" collapsed="false">
      <c r="A58" s="17" t="n">
        <f aca="false">Prices!A44</f>
        <v>36495</v>
      </c>
      <c r="C58" s="30" t="n">
        <f aca="false">HLOOKUP(B$22,Prices!$C$8:$T$58,Prices!$B44,0)</f>
        <v>2.09</v>
      </c>
      <c r="E58" s="30" t="n">
        <f aca="false">HLOOKUP(D$22,Prices!$C$8:$T$58,Prices!$B44,0)</f>
        <v>2.41</v>
      </c>
      <c r="F58" s="31" t="n">
        <f aca="false">E58-C58</f>
        <v>0.32</v>
      </c>
      <c r="H58" s="31" t="n">
        <f aca="false">IF(ISERROR(HLOOKUP(G$22,Tolls!$D$7:$R$58,Tolls!$B44,0)),"Not Available",HLOOKUP(G$22,Tolls!$D$7:$R$58,Tolls!$B44,0))</f>
        <v>0.4885</v>
      </c>
      <c r="J58" s="31" t="n">
        <f aca="false">F58-H58</f>
        <v>-0.1685</v>
      </c>
    </row>
    <row r="59" customFormat="false" ht="12.75" hidden="false" customHeight="false" outlineLevel="0" collapsed="false">
      <c r="A59" s="17" t="n">
        <f aca="false">Prices!A45</f>
        <v>36526</v>
      </c>
      <c r="C59" s="30" t="n">
        <f aca="false">HLOOKUP(B$22,Prices!$C$8:$T$58,Prices!$B45,0)</f>
        <v>2.18</v>
      </c>
      <c r="E59" s="30" t="n">
        <f aca="false">HLOOKUP(D$22,Prices!$C$8:$T$58,Prices!$B45,0)</f>
        <v>2.38</v>
      </c>
      <c r="F59" s="31" t="n">
        <f aca="false">E59-C59</f>
        <v>0.2</v>
      </c>
      <c r="H59" s="31" t="n">
        <f aca="false">IF(ISERROR(HLOOKUP(G$22,Tolls!$D$7:$R$58,Tolls!$B45,0)),"Not Available",HLOOKUP(G$22,Tolls!$D$7:$R$58,Tolls!$B45,0))</f>
        <v>0.493</v>
      </c>
      <c r="J59" s="31" t="n">
        <f aca="false">F59-H59</f>
        <v>-0.293</v>
      </c>
    </row>
    <row r="60" customFormat="false" ht="12.75" hidden="false" customHeight="false" outlineLevel="0" collapsed="false">
      <c r="A60" s="17" t="n">
        <f aca="false">Prices!A46</f>
        <v>36557</v>
      </c>
      <c r="C60" s="30" t="n">
        <f aca="false">HLOOKUP(B$22,Prices!$C$8:$T$58,Prices!$B46,0)</f>
        <v>2.43</v>
      </c>
      <c r="E60" s="30" t="n">
        <f aca="false">HLOOKUP(D$22,Prices!$C$8:$T$58,Prices!$B46,0)</f>
        <v>2.55</v>
      </c>
      <c r="F60" s="31" t="n">
        <f aca="false">E60-C60</f>
        <v>0.12</v>
      </c>
      <c r="H60" s="31" t="n">
        <f aca="false">IF(ISERROR(HLOOKUP(G$22,Tolls!$D$7:$R$58,Tolls!$B46,0)),"Not Available",HLOOKUP(G$22,Tolls!$D$7:$R$58,Tolls!$B46,0))</f>
        <v>0.5055</v>
      </c>
      <c r="J60" s="31" t="n">
        <f aca="false">F60-H60</f>
        <v>-0.3855</v>
      </c>
    </row>
    <row r="61" customFormat="false" ht="12.75" hidden="false" customHeight="false" outlineLevel="0" collapsed="false">
      <c r="A61" s="17" t="n">
        <f aca="false">Prices!A47</f>
        <v>36586</v>
      </c>
      <c r="C61" s="30" t="n">
        <f aca="false">HLOOKUP(B$22,Prices!$C$8:$T$58,Prices!$B47,0)</f>
        <v>2.41</v>
      </c>
      <c r="E61" s="30" t="n">
        <f aca="false">HLOOKUP(D$22,Prices!$C$8:$T$58,Prices!$B47,0)</f>
        <v>2.58</v>
      </c>
      <c r="F61" s="31" t="n">
        <f aca="false">E61-C61</f>
        <v>0.17</v>
      </c>
      <c r="H61" s="31" t="n">
        <f aca="false">IF(ISERROR(HLOOKUP(G$22,Tolls!$D$7:$R$58,Tolls!$B47,0)),"Not Available",HLOOKUP(G$22,Tolls!$D$7:$R$58,Tolls!$B47,0))</f>
        <v>0.5045</v>
      </c>
      <c r="J61" s="31" t="n">
        <f aca="false">F61-H61</f>
        <v>-0.3345</v>
      </c>
    </row>
    <row r="62" customFormat="false" ht="12.75" hidden="false" customHeight="false" outlineLevel="0" collapsed="false">
      <c r="A62" s="17" t="n">
        <f aca="false">Prices!A48</f>
        <v>36617</v>
      </c>
      <c r="C62" s="30" t="n">
        <f aca="false">HLOOKUP(B$22,Prices!$C$8:$T$58,Prices!$B48,0)</f>
        <v>2.79</v>
      </c>
      <c r="E62" s="30" t="n">
        <f aca="false">HLOOKUP(D$22,Prices!$C$8:$T$58,Prices!$B48,0)</f>
        <v>3.04</v>
      </c>
      <c r="F62" s="31" t="n">
        <f aca="false">E62-C62</f>
        <v>0.25</v>
      </c>
      <c r="H62" s="31" t="n">
        <f aca="false">IF(ISERROR(HLOOKUP(G$22,Tolls!$D$7:$R$58,Tolls!$B48,0)),"Not Available",HLOOKUP(G$22,Tolls!$D$7:$R$58,Tolls!$B48,0))</f>
        <v>0.5235</v>
      </c>
      <c r="J62" s="31" t="n">
        <f aca="false">F62-H62</f>
        <v>-0.2735</v>
      </c>
    </row>
    <row r="63" customFormat="false" ht="12.75" hidden="false" customHeight="false" outlineLevel="0" collapsed="false">
      <c r="A63" s="17" t="n">
        <f aca="false">Prices!A49</f>
        <v>36647</v>
      </c>
      <c r="C63" s="30" t="n">
        <f aca="false">HLOOKUP(B$22,Prices!$C$8:$T$58,Prices!$B49,0)</f>
        <v>2.89</v>
      </c>
      <c r="E63" s="30" t="n">
        <f aca="false">HLOOKUP(D$22,Prices!$C$8:$T$58,Prices!$B49,0)</f>
        <v>3.04</v>
      </c>
      <c r="F63" s="31" t="n">
        <f aca="false">E63-C63</f>
        <v>0.15</v>
      </c>
      <c r="H63" s="31" t="n">
        <f aca="false">IF(ISERROR(HLOOKUP(G$22,Tolls!$D$7:$R$58,Tolls!$B49,0)),"Not Available",HLOOKUP(G$22,Tolls!$D$7:$R$58,Tolls!$B49,0))</f>
        <v>0.5285</v>
      </c>
      <c r="J63" s="31" t="n">
        <f aca="false">F63-H63</f>
        <v>-0.3785</v>
      </c>
    </row>
    <row r="64" customFormat="false" ht="12.75" hidden="false" customHeight="false" outlineLevel="0" collapsed="false">
      <c r="A64" s="17" t="n">
        <f aca="false">Prices!A50</f>
        <v>36678</v>
      </c>
      <c r="C64" s="30" t="n">
        <f aca="false">HLOOKUP(B$22,Prices!$C$8:$T$58,Prices!$B50,0)</f>
        <v>4.12</v>
      </c>
      <c r="E64" s="30" t="n">
        <f aca="false">HLOOKUP(D$22,Prices!$C$8:$T$58,Prices!$B50,0)</f>
        <v>4.31</v>
      </c>
      <c r="F64" s="31" t="n">
        <f aca="false">E64-C64</f>
        <v>0.19</v>
      </c>
      <c r="H64" s="31" t="n">
        <f aca="false">IF(ISERROR(HLOOKUP(G$22,Tolls!$D$7:$R$58,Tolls!$B50,0)),"Not Available",HLOOKUP(G$22,Tolls!$D$7:$R$58,Tolls!$B50,0))</f>
        <v>0.59</v>
      </c>
      <c r="J64" s="31" t="n">
        <f aca="false">F64-H64</f>
        <v>-0.400000000000001</v>
      </c>
    </row>
    <row r="65" customFormat="false" ht="12.75" hidden="false" customHeight="false" outlineLevel="0" collapsed="false">
      <c r="A65" s="17" t="n">
        <f aca="false">Prices!A51</f>
        <v>36708</v>
      </c>
      <c r="C65" s="30" t="n">
        <f aca="false">HLOOKUP(B$22,Prices!$C$8:$T$58,Prices!$B51,0)</f>
        <v>4.36</v>
      </c>
      <c r="E65" s="30" t="n">
        <f aca="false">HLOOKUP(D$22,Prices!$C$8:$T$58,Prices!$B51,0)</f>
        <v>4.9</v>
      </c>
      <c r="F65" s="31" t="n">
        <f aca="false">E65-C65</f>
        <v>0.54</v>
      </c>
      <c r="H65" s="31" t="n">
        <f aca="false">IF(ISERROR(HLOOKUP(G$22,Tolls!$D$7:$R$58,Tolls!$B51,0)),"Not Available",HLOOKUP(G$22,Tolls!$D$7:$R$58,Tolls!$B51,0))</f>
        <v>0.602</v>
      </c>
      <c r="J65" s="31" t="n">
        <f aca="false">F65-H65</f>
        <v>-0.0620000000000001</v>
      </c>
    </row>
    <row r="66" customFormat="false" ht="12.75" hidden="false" customHeight="false" outlineLevel="0" collapsed="false">
      <c r="A66" s="17" t="n">
        <f aca="false">Prices!A52</f>
        <v>36739</v>
      </c>
      <c r="C66" s="30" t="n">
        <f aca="false">HLOOKUP(B$22,Prices!$C$8:$T$58,Prices!$B52,0)</f>
        <v>3.8</v>
      </c>
      <c r="E66" s="30" t="n">
        <f aca="false">HLOOKUP(D$22,Prices!$C$8:$T$58,Prices!$B52,0)</f>
        <v>4.56</v>
      </c>
      <c r="F66" s="31" t="n">
        <f aca="false">E66-C66</f>
        <v>0.76</v>
      </c>
      <c r="H66" s="31" t="n">
        <f aca="false">IF(ISERROR(HLOOKUP(G$22,Tolls!$D$7:$R$58,Tolls!$B52,0)),"Not Available",HLOOKUP(G$22,Tolls!$D$7:$R$58,Tolls!$B52,0))</f>
        <v>0.574</v>
      </c>
      <c r="J66" s="31" t="n">
        <f aca="false">F66-H66</f>
        <v>0.186</v>
      </c>
    </row>
    <row r="67" customFormat="false" ht="12.75" hidden="false" customHeight="false" outlineLevel="0" collapsed="false">
      <c r="A67" s="17" t="n">
        <f aca="false">Prices!A53</f>
        <v>36770</v>
      </c>
      <c r="C67" s="30" t="n">
        <f aca="false">HLOOKUP(B$22,Prices!$C$8:$T$58,Prices!$B53,0)</f>
        <v>4.51</v>
      </c>
      <c r="E67" s="30" t="n">
        <f aca="false">HLOOKUP(D$22,Prices!$C$8:$T$58,Prices!$B53,0)</f>
        <v>7</v>
      </c>
      <c r="F67" s="31" t="n">
        <f aca="false">E67-C67</f>
        <v>2.49</v>
      </c>
      <c r="H67" s="31" t="n">
        <f aca="false">IF(ISERROR(HLOOKUP(G$22,Tolls!$D$7:$R$58,Tolls!$B53,0)),"Not Available",HLOOKUP(G$22,Tolls!$D$7:$R$58,Tolls!$B53,0))</f>
        <v>0.6095</v>
      </c>
      <c r="J67" s="31" t="n">
        <f aca="false">F67-H67</f>
        <v>1.8805</v>
      </c>
    </row>
    <row r="68" customFormat="false" ht="12.75" hidden="false" customHeight="false" outlineLevel="0" collapsed="false">
      <c r="A68" s="17" t="n">
        <f aca="false">Prices!A54</f>
        <v>36800</v>
      </c>
      <c r="C68" s="30" t="n">
        <f aca="false">HLOOKUP(B$22,Prices!$C$8:$T$58,Prices!$B54,0)</f>
        <v>5.17</v>
      </c>
      <c r="E68" s="30" t="n">
        <f aca="false">HLOOKUP(D$22,Prices!$C$8:$T$58,Prices!$B54,0)</f>
        <v>5.57</v>
      </c>
      <c r="F68" s="31" t="n">
        <f aca="false">E68-C68</f>
        <v>0.4</v>
      </c>
      <c r="H68" s="31" t="n">
        <f aca="false">IF(ISERROR(HLOOKUP(G$22,Tolls!$D$7:$R$58,Tolls!$B54,0)),"Not Available",HLOOKUP(G$22,Tolls!$D$7:$R$58,Tolls!$B54,0))</f>
        <v>0.6425</v>
      </c>
      <c r="J68" s="31" t="n">
        <f aca="false">F68-H68</f>
        <v>-0.2425</v>
      </c>
    </row>
    <row r="69" customFormat="false" ht="12.75" hidden="false" customHeight="false" outlineLevel="0" collapsed="false">
      <c r="A69" s="17" t="n">
        <f aca="false">Prices!A55</f>
        <v>36831</v>
      </c>
      <c r="C69" s="30" t="n">
        <f aca="false">HLOOKUP(B$22,Prices!$C$8:$T$58,Prices!$B55,0)</f>
        <v>4.46</v>
      </c>
      <c r="E69" s="30" t="n">
        <f aca="false">HLOOKUP(D$22,Prices!$C$8:$T$58,Prices!$B55,0)</f>
        <v>5.2</v>
      </c>
      <c r="F69" s="31" t="n">
        <f aca="false">E69-C69</f>
        <v>0.74</v>
      </c>
      <c r="H69" s="31" t="n">
        <f aca="false">IF(ISERROR(HLOOKUP(G$22,Tolls!$D$7:$R$58,Tolls!$B55,0)),"Not Available",HLOOKUP(G$22,Tolls!$D$7:$R$58,Tolls!$B55,0))</f>
        <v>0.607</v>
      </c>
      <c r="J69" s="31" t="n">
        <f aca="false">F69-H69</f>
        <v>0.133</v>
      </c>
    </row>
    <row r="70" customFormat="false" ht="12.75" hidden="false" customHeight="false" outlineLevel="0" collapsed="false">
      <c r="A70" s="17" t="n">
        <f aca="false">Prices!A56</f>
        <v>36861</v>
      </c>
      <c r="C70" s="30" t="n">
        <f aca="false">HLOOKUP(B$22,Prices!$C$8:$T$58,Prices!$B56,0)</f>
        <v>6.31</v>
      </c>
      <c r="E70" s="30" t="n">
        <f aca="false">HLOOKUP(D$22,Prices!$C$8:$T$58,Prices!$B56,0)</f>
        <v>13.81</v>
      </c>
      <c r="F70" s="31" t="n">
        <f aca="false">E70-C70</f>
        <v>7.5</v>
      </c>
      <c r="H70" s="31" t="n">
        <f aca="false">IF(ISERROR(HLOOKUP(G$22,Tolls!$D$7:$R$58,Tolls!$B56,0)),"Not Available",HLOOKUP(G$22,Tolls!$D$7:$R$58,Tolls!$B56,0))</f>
        <v>0.6995</v>
      </c>
      <c r="J70" s="31" t="n">
        <f aca="false">F70-H70</f>
        <v>6.8005</v>
      </c>
    </row>
    <row r="71" customFormat="false" ht="12.75" hidden="false" customHeight="false" outlineLevel="0" collapsed="false">
      <c r="A71" s="17" t="n">
        <f aca="false">Prices!A57</f>
        <v>36892</v>
      </c>
      <c r="C71" s="30" t="n">
        <f aca="false">HLOOKUP(B$22,Prices!$C$8:$T$58,Prices!$B57,0)</f>
        <v>9.95</v>
      </c>
      <c r="E71" s="30" t="n">
        <f aca="false">HLOOKUP(D$22,Prices!$C$8:$T$58,Prices!$B57,0)</f>
        <v>16.13</v>
      </c>
      <c r="F71" s="31" t="n">
        <f aca="false">E71-C71</f>
        <v>6.18</v>
      </c>
      <c r="H71" s="31" t="n">
        <f aca="false">IF(ISERROR(HLOOKUP(G$22,Tolls!$D$7:$R$58,Tolls!$B57,0)),"Not Available",HLOOKUP(G$22,Tolls!$D$7:$R$58,Tolls!$B57,0))</f>
        <v>0.8815</v>
      </c>
      <c r="J71" s="31" t="n">
        <f aca="false">F71-H71</f>
        <v>5.2985</v>
      </c>
    </row>
    <row r="72" customFormat="false" ht="12.75" hidden="false" customHeight="false" outlineLevel="0" collapsed="false">
      <c r="A72" s="17" t="n">
        <f aca="false">Prices!A58</f>
        <v>36923</v>
      </c>
      <c r="C72" s="30" t="n">
        <f aca="false">HLOOKUP(B$22,Prices!$C$8:$T$58,Prices!$B58,0)</f>
        <v>6.9</v>
      </c>
      <c r="E72" s="30" t="n">
        <f aca="false">HLOOKUP(D$22,Prices!$C$8:$T$58,Prices!$B58,0)</f>
        <v>12.57</v>
      </c>
      <c r="F72" s="31" t="n">
        <f aca="false">E72-C72</f>
        <v>5.67</v>
      </c>
      <c r="H72" s="31" t="n">
        <f aca="false">IF(ISERROR(HLOOKUP(G$22,Tolls!$D$7:$R$58,Tolls!$B58,0)),"Not Available",HLOOKUP(G$22,Tolls!$D$7:$R$58,Tolls!$B58,0))</f>
        <v>0.729</v>
      </c>
      <c r="J72" s="31" t="n">
        <f aca="false">F72-H72</f>
        <v>4.941</v>
      </c>
    </row>
    <row r="73" customFormat="false" ht="12.75" hidden="false" customHeight="false" outlineLevel="0" collapsed="false">
      <c r="A73" s="17"/>
    </row>
    <row r="74" customFormat="false" ht="12.75" hidden="false" customHeight="false" outlineLevel="0" collapsed="false">
      <c r="A74" s="17"/>
    </row>
    <row r="75" customFormat="false" ht="12.75" hidden="false" customHeight="false" outlineLevel="0" collapsed="false">
      <c r="A75" s="17"/>
    </row>
    <row r="76" customFormat="false" ht="12.75" hidden="false" customHeight="false" outlineLevel="0" collapsed="false">
      <c r="A76" s="17"/>
    </row>
    <row r="77" customFormat="false" ht="12.75" hidden="false" customHeight="false" outlineLevel="0" collapsed="false">
      <c r="A77" s="17"/>
    </row>
    <row r="78" customFormat="false" ht="12.75" hidden="false" customHeight="false" outlineLevel="0" collapsed="false">
      <c r="A78" s="17"/>
    </row>
    <row r="79" customFormat="false" ht="12.75" hidden="false" customHeight="false" outlineLevel="0" collapsed="false">
      <c r="A79" s="17"/>
    </row>
    <row r="80" customFormat="false" ht="12.75" hidden="false" customHeight="false" outlineLevel="0" collapsed="false">
      <c r="A80" s="17"/>
    </row>
    <row r="81" customFormat="false" ht="12.75" hidden="false" customHeight="false" outlineLevel="0" collapsed="false">
      <c r="A81" s="17"/>
    </row>
    <row r="82" customFormat="false" ht="12.75" hidden="false" customHeight="false" outlineLevel="0" collapsed="false">
      <c r="A82" s="17"/>
    </row>
    <row r="83" customFormat="false" ht="12.75" hidden="false" customHeight="false" outlineLevel="0" collapsed="false">
      <c r="A83" s="17"/>
    </row>
    <row r="84" customFormat="false" ht="12.75" hidden="false" customHeight="false" outlineLevel="0" collapsed="false">
      <c r="A84" s="17"/>
    </row>
    <row r="85" customFormat="false" ht="12.75" hidden="false" customHeight="false" outlineLevel="0" collapsed="false">
      <c r="A85" s="17"/>
    </row>
    <row r="86" customFormat="false" ht="12.75" hidden="false" customHeight="false" outlineLevel="0" collapsed="false">
      <c r="A86" s="17"/>
    </row>
    <row r="87" customFormat="false" ht="12.75" hidden="false" customHeight="false" outlineLevel="0" collapsed="false">
      <c r="A87" s="1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J87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H21" activeCellId="0" sqref="H21"/>
    </sheetView>
  </sheetViews>
  <sheetFormatPr defaultColWidth="9.0546875" defaultRowHeight="12.75" customHeight="true" zeroHeight="false" outlineLevelRow="0" outlineLevelCol="0"/>
  <cols>
    <col collapsed="false" customWidth="true" hidden="true" outlineLevel="0" max="2" min="2" style="0" width="6.82"/>
    <col collapsed="false" customWidth="true" hidden="false" outlineLevel="0" max="3" min="3" style="0" width="39.32"/>
    <col collapsed="false" customWidth="true" hidden="true" outlineLevel="0" max="4" min="4" style="0" width="6.82"/>
    <col collapsed="false" customWidth="true" hidden="false" outlineLevel="0" max="5" min="5" style="0" width="39.66"/>
    <col collapsed="false" customWidth="true" hidden="false" outlineLevel="0" max="6" min="6" style="0" width="22.99"/>
    <col collapsed="false" customWidth="true" hidden="true" outlineLevel="0" max="7" min="7" style="0" width="6.82"/>
    <col collapsed="false" customWidth="true" hidden="false" outlineLevel="0" max="8" min="8" style="0" width="13.49"/>
    <col collapsed="false" customWidth="true" hidden="false" outlineLevel="0" max="10" min="10" style="0" width="14.99"/>
  </cols>
  <sheetData>
    <row r="1" customFormat="false" ht="18" hidden="false" customHeight="false" outlineLevel="0" collapsed="false">
      <c r="A1" s="28" t="s">
        <v>28</v>
      </c>
      <c r="B1" s="28"/>
      <c r="C1" s="28"/>
      <c r="D1" s="28"/>
      <c r="E1" s="28"/>
      <c r="F1" s="28"/>
      <c r="G1" s="28"/>
      <c r="H1" s="28"/>
      <c r="I1" s="28"/>
      <c r="J1" s="28"/>
    </row>
    <row r="20" customFormat="false" ht="12.75" hidden="false" customHeight="false" outlineLevel="0" collapsed="false">
      <c r="C20" s="9" t="s">
        <v>29</v>
      </c>
      <c r="D20" s="9"/>
      <c r="E20" s="9" t="s">
        <v>30</v>
      </c>
      <c r="G20" s="9"/>
    </row>
    <row r="21" customFormat="false" ht="18.75" hidden="false" customHeight="true" outlineLevel="0" collapsed="false">
      <c r="F21" s="2" t="str">
        <f aca="false">HLOOKUP(B22,Prices!$C$5:$N$6,2,0)&amp;"/"&amp;HLOOKUP(D22,Prices!$C$5:$N$6,2,0)&amp;" Spread"</f>
        <v>OPAL/PG&amp;E Spread</v>
      </c>
      <c r="H21" s="9" t="str">
        <f aca="false">HLOOKUP(G22,Tolls!$D$7:$P$8,2,0)&amp;" Toll"</f>
        <v>Kern/PG&amp;E Toll</v>
      </c>
      <c r="J21" s="9" t="s">
        <v>31</v>
      </c>
    </row>
    <row r="22" customFormat="false" ht="12.75" hidden="false" customHeight="false" outlineLevel="0" collapsed="false">
      <c r="B22" s="29" t="n">
        <v>2</v>
      </c>
      <c r="D22" s="29" t="n">
        <v>4</v>
      </c>
      <c r="G22" s="29" t="n">
        <f aca="false">B22*1000+D22</f>
        <v>2004</v>
      </c>
    </row>
    <row r="23" customFormat="false" ht="12.75" hidden="false" customHeight="false" outlineLevel="0" collapsed="false">
      <c r="A23" s="17" t="n">
        <f aca="false">Prices!A9</f>
        <v>35431</v>
      </c>
      <c r="C23" s="30" t="n">
        <f aca="false">HLOOKUP(B$22,Prices!$C$8:$T$58,Prices!$B9,0)</f>
        <v>4.25</v>
      </c>
      <c r="E23" s="30" t="n">
        <f aca="false">HLOOKUP(D$22,Prices!$C$8:$T$58,Prices!$B9,0)</f>
        <v>4.175</v>
      </c>
      <c r="F23" s="31" t="n">
        <f aca="false">E23-C23</f>
        <v>-0.0750000000000002</v>
      </c>
      <c r="H23" s="31" t="n">
        <f aca="false">IF(ISERROR(HLOOKUP(G$22,Tolls!$D$7:$R$58,Tolls!$B9,0)),"Not Available",HLOOKUP(G$22,Tolls!$D$7:$R$58,Tolls!$B9,0))</f>
        <v>0.9267475</v>
      </c>
      <c r="J23" s="31" t="n">
        <f aca="false">F23-H23</f>
        <v>-1.0017475</v>
      </c>
    </row>
    <row r="24" customFormat="false" ht="12.75" hidden="false" customHeight="false" outlineLevel="0" collapsed="false">
      <c r="A24" s="17" t="n">
        <f aca="false">Prices!A10</f>
        <v>35462</v>
      </c>
      <c r="C24" s="30" t="n">
        <f aca="false">HLOOKUP(B$22,Prices!$C$8:$T$58,Prices!$B10,0)</f>
        <v>2.53</v>
      </c>
      <c r="E24" s="30" t="n">
        <f aca="false">HLOOKUP(D$22,Prices!$C$8:$T$58,Prices!$B10,0)</f>
        <v>2.80105746209098</v>
      </c>
      <c r="F24" s="31" t="n">
        <f aca="false">E24-C24</f>
        <v>0.271057462090982</v>
      </c>
      <c r="H24" s="31" t="n">
        <f aca="false">IF(ISERROR(HLOOKUP(G$22,Tolls!$D$7:$R$58,Tolls!$B10,0)),"Not Available",HLOOKUP(G$22,Tolls!$D$7:$R$58,Tolls!$B10,0))</f>
        <v>0.879372487230646</v>
      </c>
      <c r="J24" s="31" t="n">
        <f aca="false">F24-H24</f>
        <v>-0.608315025139664</v>
      </c>
    </row>
    <row r="25" customFormat="false" ht="12.75" hidden="false" customHeight="false" outlineLevel="0" collapsed="false">
      <c r="A25" s="17" t="n">
        <f aca="false">Prices!A11</f>
        <v>35490</v>
      </c>
      <c r="C25" s="30" t="n">
        <f aca="false">HLOOKUP(B$22,Prices!$C$8:$T$58,Prices!$B11,0)</f>
        <v>1.39</v>
      </c>
      <c r="E25" s="30" t="n">
        <f aca="false">HLOOKUP(D$22,Prices!$C$8:$T$58,Prices!$B11,0)</f>
        <v>1.69513513513514</v>
      </c>
      <c r="F25" s="31" t="n">
        <f aca="false">E25-C25</f>
        <v>0.305135135135135</v>
      </c>
      <c r="H25" s="31" t="n">
        <f aca="false">IF(ISERROR(HLOOKUP(G$22,Tolls!$D$7:$R$58,Tolls!$B11,0)),"Not Available",HLOOKUP(G$22,Tolls!$D$7:$R$58,Tolls!$B11,0))</f>
        <v>0.845297351351351</v>
      </c>
      <c r="J25" s="31" t="n">
        <f aca="false">F25-H25</f>
        <v>-0.540162216216216</v>
      </c>
    </row>
    <row r="26" customFormat="false" ht="12.75" hidden="false" customHeight="false" outlineLevel="0" collapsed="false">
      <c r="A26" s="17" t="n">
        <f aca="false">Prices!A12</f>
        <v>35521</v>
      </c>
      <c r="C26" s="30" t="n">
        <f aca="false">HLOOKUP(B$22,Prices!$C$8:$T$58,Prices!$B12,0)</f>
        <v>1.44</v>
      </c>
      <c r="E26" s="30" t="n">
        <f aca="false">HLOOKUP(D$22,Prices!$C$8:$T$58,Prices!$B12,0)</f>
        <v>2.13142128279883</v>
      </c>
      <c r="F26" s="31" t="n">
        <f aca="false">E26-C26</f>
        <v>0.691421282798834</v>
      </c>
      <c r="H26" s="31" t="n">
        <f aca="false">IF(ISERROR(HLOOKUP(G$22,Tolls!$D$7:$R$58,Tolls!$B12,0)),"Not Available",HLOOKUP(G$22,Tolls!$D$7:$R$58,Tolls!$B12,0))</f>
        <v>0.852104471574344</v>
      </c>
      <c r="J26" s="31" t="n">
        <f aca="false">F26-H26</f>
        <v>-0.16068318877551</v>
      </c>
    </row>
    <row r="27" customFormat="false" ht="12.75" hidden="false" customHeight="false" outlineLevel="0" collapsed="false">
      <c r="A27" s="17" t="n">
        <f aca="false">Prices!A13</f>
        <v>35551</v>
      </c>
      <c r="C27" s="30" t="n">
        <f aca="false">HLOOKUP(B$22,Prices!$C$8:$T$58,Prices!$B13,0)</f>
        <v>1.64</v>
      </c>
      <c r="E27" s="30" t="n">
        <f aca="false">HLOOKUP(D$22,Prices!$C$8:$T$58,Prices!$B13,0)</f>
        <v>2.11654080570834</v>
      </c>
      <c r="F27" s="31" t="n">
        <f aca="false">E27-C27</f>
        <v>0.476540805708339</v>
      </c>
      <c r="H27" s="31" t="n">
        <f aca="false">IF(ISERROR(HLOOKUP(G$22,Tolls!$D$7:$R$58,Tolls!$B13,0)),"Not Available",HLOOKUP(G$22,Tolls!$D$7:$R$58,Tolls!$B13,0))</f>
        <v>0.855220609038204</v>
      </c>
      <c r="J27" s="31" t="n">
        <f aca="false">F27-H27</f>
        <v>-0.378679803329865</v>
      </c>
    </row>
    <row r="28" customFormat="false" ht="12.75" hidden="false" customHeight="false" outlineLevel="0" collapsed="false">
      <c r="A28" s="17" t="n">
        <f aca="false">Prices!A14</f>
        <v>35582</v>
      </c>
      <c r="C28" s="30" t="n">
        <f aca="false">HLOOKUP(B$22,Prices!$C$8:$T$58,Prices!$B14,0)</f>
        <v>1.47</v>
      </c>
      <c r="E28" s="30" t="n">
        <f aca="false">HLOOKUP(D$22,Prices!$C$8:$T$58,Prices!$B14,0)</f>
        <v>2.23101234567901</v>
      </c>
      <c r="F28" s="31" t="n">
        <f aca="false">E28-C28</f>
        <v>0.761012345679012</v>
      </c>
      <c r="H28" s="31" t="n">
        <f aca="false">IF(ISERROR(HLOOKUP(G$22,Tolls!$D$7:$R$58,Tolls!$B14,0)),"Not Available",HLOOKUP(G$22,Tolls!$D$7:$R$58,Tolls!$B14,0))</f>
        <v>0.853966869135802</v>
      </c>
      <c r="J28" s="31" t="n">
        <f aca="false">F28-H28</f>
        <v>-0.0929545234567901</v>
      </c>
    </row>
    <row r="29" customFormat="false" ht="12.75" hidden="false" customHeight="false" outlineLevel="0" collapsed="false">
      <c r="A29" s="17" t="n">
        <f aca="false">Prices!A15</f>
        <v>35612</v>
      </c>
      <c r="C29" s="30" t="n">
        <f aca="false">HLOOKUP(B$22,Prices!$C$8:$T$58,Prices!$B15,0)</f>
        <v>1.43</v>
      </c>
      <c r="E29" s="30" t="n">
        <f aca="false">HLOOKUP(D$22,Prices!$C$8:$T$58,Prices!$B15,0)</f>
        <v>2.02377187434113</v>
      </c>
      <c r="F29" s="31" t="n">
        <f aca="false">E29-C29</f>
        <v>0.593771874341134</v>
      </c>
      <c r="H29" s="31" t="n">
        <f aca="false">IF(ISERROR(HLOOKUP(G$22,Tolls!$D$7:$R$58,Tolls!$B15,0)),"Not Available",HLOOKUP(G$22,Tolls!$D$7:$R$58,Tolls!$B15,0))</f>
        <v>0.850463674678474</v>
      </c>
      <c r="J29" s="31" t="n">
        <f aca="false">F29-H29</f>
        <v>-0.256691800337339</v>
      </c>
    </row>
    <row r="30" customFormat="false" ht="12.75" hidden="false" customHeight="false" outlineLevel="0" collapsed="false">
      <c r="A30" s="17" t="n">
        <f aca="false">Prices!A16</f>
        <v>35643</v>
      </c>
      <c r="C30" s="30" t="n">
        <f aca="false">HLOOKUP(B$22,Prices!$C$8:$T$58,Prices!$B16,0)</f>
        <v>1.37</v>
      </c>
      <c r="E30" s="30" t="n">
        <f aca="false">HLOOKUP(D$22,Prices!$C$8:$T$58,Prices!$B16,0)</f>
        <v>2.10589273861675</v>
      </c>
      <c r="F30" s="31" t="n">
        <f aca="false">E30-C30</f>
        <v>0.735892738616753</v>
      </c>
      <c r="H30" s="31" t="n">
        <f aca="false">IF(ISERROR(HLOOKUP(G$22,Tolls!$D$7:$R$58,Tolls!$B16,0)),"Not Available",HLOOKUP(G$22,Tolls!$D$7:$R$58,Tolls!$B16,0))</f>
        <v>0.85059273051905</v>
      </c>
      <c r="J30" s="31" t="n">
        <f aca="false">F30-H30</f>
        <v>-0.114699991902297</v>
      </c>
    </row>
    <row r="31" customFormat="false" ht="12.75" hidden="false" customHeight="false" outlineLevel="0" collapsed="false">
      <c r="A31" s="17" t="n">
        <f aca="false">Prices!A17</f>
        <v>35674</v>
      </c>
      <c r="C31" s="30" t="n">
        <f aca="false">HLOOKUP(B$22,Prices!$C$8:$T$58,Prices!$B17,0)</f>
        <v>1.48</v>
      </c>
      <c r="E31" s="30" t="n">
        <f aca="false">HLOOKUP(D$22,Prices!$C$8:$T$58,Prices!$B17,0)</f>
        <v>2.11765798922801</v>
      </c>
      <c r="F31" s="31" t="n">
        <f aca="false">E31-C31</f>
        <v>0.637657989228007</v>
      </c>
      <c r="H31" s="31" t="n">
        <f aca="false">IF(ISERROR(HLOOKUP(G$22,Tolls!$D$7:$R$58,Tolls!$B17,0)),"Not Available",HLOOKUP(G$22,Tolls!$D$7:$R$58,Tolls!$B17,0))</f>
        <v>0.852579914452424</v>
      </c>
      <c r="J31" s="31" t="n">
        <f aca="false">F31-H31</f>
        <v>-0.214921925224417</v>
      </c>
    </row>
    <row r="32" customFormat="false" ht="12.75" hidden="false" customHeight="false" outlineLevel="0" collapsed="false">
      <c r="A32" s="17" t="n">
        <f aca="false">Prices!A18</f>
        <v>35704</v>
      </c>
      <c r="C32" s="30" t="n">
        <f aca="false">HLOOKUP(B$22,Prices!$C$8:$T$58,Prices!$B18,0)</f>
        <v>2.09</v>
      </c>
      <c r="E32" s="30" t="n">
        <f aca="false">HLOOKUP(D$22,Prices!$C$8:$T$58,Prices!$B18,0)</f>
        <v>3.22229639396541</v>
      </c>
      <c r="F32" s="31" t="n">
        <f aca="false">E32-C32</f>
        <v>1.13229639396541</v>
      </c>
      <c r="H32" s="31" t="n">
        <f aca="false">IF(ISERROR(HLOOKUP(G$22,Tolls!$D$7:$R$58,Tolls!$B18,0)),"Not Available",HLOOKUP(G$22,Tolls!$D$7:$R$58,Tolls!$B18,0))</f>
        <v>0.877839460597326</v>
      </c>
      <c r="J32" s="31" t="n">
        <f aca="false">F32-H32</f>
        <v>0.254456933368086</v>
      </c>
    </row>
    <row r="33" customFormat="false" ht="12.75" hidden="false" customHeight="false" outlineLevel="0" collapsed="false">
      <c r="A33" s="17" t="n">
        <f aca="false">Prices!A19</f>
        <v>35735</v>
      </c>
      <c r="C33" s="30" t="n">
        <f aca="false">HLOOKUP(B$22,Prices!$C$8:$T$58,Prices!$B19,0)</f>
        <v>3</v>
      </c>
      <c r="E33" s="30" t="n">
        <f aca="false">HLOOKUP(D$22,Prices!$C$8:$T$58,Prices!$B19,0)</f>
        <v>2.78508771929825</v>
      </c>
      <c r="F33" s="31" t="n">
        <f aca="false">E33-C33</f>
        <v>-0.214912280701755</v>
      </c>
      <c r="H33" s="31" t="n">
        <f aca="false">IF(ISERROR(HLOOKUP(G$22,Tolls!$D$7:$R$58,Tolls!$B19,0)),"Not Available",HLOOKUP(G$22,Tolls!$D$7:$R$58,Tolls!$B19,0))</f>
        <v>0.886955701754386</v>
      </c>
      <c r="J33" s="31" t="n">
        <f aca="false">F33-H33</f>
        <v>-1.10186798245614</v>
      </c>
    </row>
    <row r="34" customFormat="false" ht="12.75" hidden="false" customHeight="false" outlineLevel="0" collapsed="false">
      <c r="A34" s="17" t="n">
        <f aca="false">Prices!A20</f>
        <v>35765</v>
      </c>
      <c r="C34" s="30" t="n">
        <f aca="false">HLOOKUP(B$22,Prices!$C$8:$T$58,Prices!$B20,0)</f>
        <v>1.93</v>
      </c>
      <c r="E34" s="30" t="n">
        <f aca="false">HLOOKUP(D$22,Prices!$C$8:$T$58,Prices!$B20,0)</f>
        <v>2.28995967741936</v>
      </c>
      <c r="F34" s="31" t="n">
        <f aca="false">E34-C34</f>
        <v>0.359959677419355</v>
      </c>
      <c r="H34" s="31" t="n">
        <f aca="false">IF(ISERROR(HLOOKUP(G$22,Tolls!$D$7:$R$58,Tolls!$B20,0)),"Not Available",HLOOKUP(G$22,Tolls!$D$7:$R$58,Tolls!$B20,0))</f>
        <v>0.862410447580645</v>
      </c>
      <c r="J34" s="31" t="n">
        <f aca="false">F34-H34</f>
        <v>-0.50245077016129</v>
      </c>
    </row>
    <row r="35" customFormat="false" ht="12.75" hidden="false" customHeight="false" outlineLevel="0" collapsed="false">
      <c r="A35" s="17" t="n">
        <f aca="false">Prices!A21</f>
        <v>35796</v>
      </c>
      <c r="C35" s="30" t="n">
        <f aca="false">HLOOKUP(B$22,Prices!$C$8:$T$58,Prices!$B21,0)</f>
        <v>2.04</v>
      </c>
      <c r="E35" s="30" t="n">
        <f aca="false">HLOOKUP(D$22,Prices!$C$8:$T$58,Prices!$B21,0)</f>
        <v>2.28885106382979</v>
      </c>
      <c r="F35" s="31" t="n">
        <f aca="false">E35-C35</f>
        <v>0.248851063829787</v>
      </c>
      <c r="H35" s="31" t="n">
        <f aca="false">IF(ISERROR(HLOOKUP(G$22,Tolls!$D$7:$R$58,Tolls!$B21,0)),"Not Available",HLOOKUP(G$22,Tolls!$D$7:$R$58,Tolls!$B21,0))</f>
        <v>0.864221259574468</v>
      </c>
      <c r="J35" s="31" t="n">
        <f aca="false">F35-H35</f>
        <v>-0.615370195744681</v>
      </c>
    </row>
    <row r="36" customFormat="false" ht="12.75" hidden="false" customHeight="false" outlineLevel="0" collapsed="false">
      <c r="A36" s="17" t="n">
        <f aca="false">Prices!A22</f>
        <v>35827</v>
      </c>
      <c r="C36" s="30" t="n">
        <f aca="false">HLOOKUP(B$22,Prices!$C$8:$T$58,Prices!$B22,0)</f>
        <v>1.69</v>
      </c>
      <c r="E36" s="30" t="n">
        <f aca="false">HLOOKUP(D$22,Prices!$C$8:$T$58,Prices!$B22,0)</f>
        <v>2.07551860974275</v>
      </c>
      <c r="F36" s="31" t="n">
        <f aca="false">E36-C36</f>
        <v>0.385518609742749</v>
      </c>
      <c r="H36" s="31" t="n">
        <f aca="false">IF(ISERROR(HLOOKUP(G$22,Tolls!$D$7:$R$58,Tolls!$B22,0)),"Not Available",HLOOKUP(G$22,Tolls!$D$7:$R$58,Tolls!$B22,0))</f>
        <v>0.855488604953476</v>
      </c>
      <c r="J36" s="31" t="n">
        <f aca="false">F36-H36</f>
        <v>-0.469969995210727</v>
      </c>
    </row>
    <row r="37" customFormat="false" ht="12.75" hidden="false" customHeight="false" outlineLevel="0" collapsed="false">
      <c r="A37" s="17" t="n">
        <f aca="false">Prices!A23</f>
        <v>35855</v>
      </c>
      <c r="C37" s="30" t="n">
        <f aca="false">HLOOKUP(B$22,Prices!$C$8:$T$58,Prices!$B23,0)</f>
        <v>1.88</v>
      </c>
      <c r="E37" s="30" t="n">
        <f aca="false">HLOOKUP(D$22,Prices!$C$8:$T$58,Prices!$B23,0)</f>
        <v>2.50521868787276</v>
      </c>
      <c r="F37" s="31" t="n">
        <f aca="false">E37-C37</f>
        <v>0.625218687872764</v>
      </c>
      <c r="H37" s="31" t="n">
        <f aca="false">IF(ISERROR(HLOOKUP(G$22,Tolls!$D$7:$R$58,Tolls!$B23,0)),"Not Available",HLOOKUP(G$22,Tolls!$D$7:$R$58,Tolls!$B23,0))</f>
        <v>0.864529496023857</v>
      </c>
      <c r="J37" s="31" t="n">
        <f aca="false">F37-H37</f>
        <v>-0.239310808151093</v>
      </c>
    </row>
    <row r="38" customFormat="false" ht="12.75" hidden="false" customHeight="false" outlineLevel="0" collapsed="false">
      <c r="A38" s="17" t="n">
        <f aca="false">Prices!A24</f>
        <v>35886</v>
      </c>
      <c r="C38" s="30" t="n">
        <f aca="false">HLOOKUP(B$22,Prices!$C$8:$T$58,Prices!$B24,0)</f>
        <v>1.9</v>
      </c>
      <c r="E38" s="30" t="n">
        <f aca="false">HLOOKUP(D$22,Prices!$C$8:$T$58,Prices!$B24,0)</f>
        <v>2.26163851351351</v>
      </c>
      <c r="F38" s="31" t="n">
        <f aca="false">E38-C38</f>
        <v>0.361638513513514</v>
      </c>
      <c r="H38" s="31" t="n">
        <f aca="false">IF(ISERROR(HLOOKUP(G$22,Tolls!$D$7:$R$58,Tolls!$B24,0)),"Not Available",HLOOKUP(G$22,Tolls!$D$7:$R$58,Tolls!$B24,0))</f>
        <v>0.861524447635135</v>
      </c>
      <c r="J38" s="31" t="n">
        <f aca="false">F38-H38</f>
        <v>-0.499885934121622</v>
      </c>
    </row>
    <row r="39" customFormat="false" ht="12.75" hidden="false" customHeight="false" outlineLevel="0" collapsed="false">
      <c r="A39" s="17" t="n">
        <f aca="false">Prices!A25</f>
        <v>35916</v>
      </c>
      <c r="C39" s="30" t="n">
        <f aca="false">HLOOKUP(B$22,Prices!$C$8:$T$58,Prices!$B25,0)</f>
        <v>1.97</v>
      </c>
      <c r="E39" s="30" t="n">
        <f aca="false">HLOOKUP(D$22,Prices!$C$8:$T$58,Prices!$B25,0)</f>
        <v>2.255</v>
      </c>
      <c r="F39" s="31" t="n">
        <f aca="false">E39-C39</f>
        <v>0.285</v>
      </c>
      <c r="H39" s="31" t="n">
        <f aca="false">IF(ISERROR(HLOOKUP(G$22,Tolls!$D$7:$R$58,Tolls!$B25,0)),"Not Available",HLOOKUP(G$22,Tolls!$D$7:$R$58,Tolls!$B25,0))</f>
        <v>0.8625955</v>
      </c>
      <c r="J39" s="31" t="n">
        <f aca="false">F39-H39</f>
        <v>-0.5775955</v>
      </c>
    </row>
    <row r="40" customFormat="false" ht="12.75" hidden="false" customHeight="false" outlineLevel="0" collapsed="false">
      <c r="A40" s="17" t="n">
        <f aca="false">Prices!A26</f>
        <v>35947</v>
      </c>
      <c r="C40" s="30" t="n">
        <f aca="false">HLOOKUP(B$22,Prices!$C$8:$T$58,Prices!$B26,0)</f>
        <v>1.65</v>
      </c>
      <c r="E40" s="30" t="n">
        <f aca="false">HLOOKUP(D$22,Prices!$C$8:$T$58,Prices!$B26,0)</f>
        <v>2.07533333333333</v>
      </c>
      <c r="F40" s="31" t="n">
        <f aca="false">E40-C40</f>
        <v>0.425333333333333</v>
      </c>
      <c r="H40" s="31" t="n">
        <f aca="false">IF(ISERROR(HLOOKUP(G$22,Tolls!$D$7:$R$58,Tolls!$B26,0)),"Not Available",HLOOKUP(G$22,Tolls!$D$7:$R$58,Tolls!$B26,0))</f>
        <v>0.854822066666667</v>
      </c>
      <c r="J40" s="31" t="n">
        <f aca="false">F40-H40</f>
        <v>-0.429488733333334</v>
      </c>
    </row>
    <row r="41" customFormat="false" ht="12.75" hidden="false" customHeight="false" outlineLevel="0" collapsed="false">
      <c r="A41" s="17" t="n">
        <f aca="false">Prices!A27</f>
        <v>35977</v>
      </c>
      <c r="C41" s="30" t="n">
        <f aca="false">HLOOKUP(B$22,Prices!$C$8:$T$58,Prices!$B27,0)</f>
        <v>1.62</v>
      </c>
      <c r="E41" s="30" t="n">
        <f aca="false">HLOOKUP(D$22,Prices!$C$8:$T$58,Prices!$B27,0)</f>
        <v>2.43716666666667</v>
      </c>
      <c r="F41" s="31" t="n">
        <f aca="false">E41-C41</f>
        <v>0.817166666666667</v>
      </c>
      <c r="H41" s="31" t="n">
        <f aca="false">IF(ISERROR(HLOOKUP(G$22,Tolls!$D$7:$R$58,Tolls!$B27,0)),"Not Available",HLOOKUP(G$22,Tolls!$D$7:$R$58,Tolls!$B27,0))</f>
        <v>0.859281183333333</v>
      </c>
      <c r="J41" s="31" t="n">
        <f aca="false">F41-H41</f>
        <v>-0.0421145166666667</v>
      </c>
    </row>
    <row r="42" customFormat="false" ht="12.75" hidden="false" customHeight="false" outlineLevel="0" collapsed="false">
      <c r="A42" s="17" t="n">
        <f aca="false">Prices!A28</f>
        <v>36008</v>
      </c>
      <c r="C42" s="30" t="n">
        <f aca="false">HLOOKUP(B$22,Prices!$C$8:$T$58,Prices!$B28,0)</f>
        <v>1.73</v>
      </c>
      <c r="E42" s="30" t="n">
        <f aca="false">HLOOKUP(D$22,Prices!$C$8:$T$58,Prices!$B28,0)</f>
        <v>2.39822580645161</v>
      </c>
      <c r="F42" s="31" t="n">
        <f aca="false">E42-C42</f>
        <v>0.668225806451612</v>
      </c>
      <c r="H42" s="31" t="n">
        <f aca="false">IF(ISERROR(HLOOKUP(G$22,Tolls!$D$7:$R$58,Tolls!$B28,0)),"Not Available",HLOOKUP(G$22,Tolls!$D$7:$R$58,Tolls!$B28,0))</f>
        <v>0.860573693548387</v>
      </c>
      <c r="J42" s="31" t="n">
        <f aca="false">F42-H42</f>
        <v>-0.192347887096775</v>
      </c>
    </row>
    <row r="43" customFormat="false" ht="12.75" hidden="false" customHeight="false" outlineLevel="0" collapsed="false">
      <c r="A43" s="17" t="n">
        <f aca="false">Prices!A29</f>
        <v>36039</v>
      </c>
      <c r="C43" s="30" t="n">
        <f aca="false">HLOOKUP(B$22,Prices!$C$8:$T$58,Prices!$B29,0)</f>
        <v>1.59</v>
      </c>
      <c r="E43" s="30" t="n">
        <f aca="false">HLOOKUP(D$22,Prices!$C$8:$T$58,Prices!$B29,0)</f>
        <v>2.30413793103448</v>
      </c>
      <c r="F43" s="31" t="n">
        <f aca="false">E43-C43</f>
        <v>0.714137931034481</v>
      </c>
      <c r="H43" s="31" t="n">
        <f aca="false">IF(ISERROR(HLOOKUP(G$22,Tolls!$D$7:$R$58,Tolls!$B29,0)),"Not Available",HLOOKUP(G$22,Tolls!$D$7:$R$58,Tolls!$B29,0))</f>
        <v>0.856960689655172</v>
      </c>
      <c r="J43" s="31" t="n">
        <f aca="false">F43-H43</f>
        <v>-0.142822758620691</v>
      </c>
    </row>
    <row r="44" customFormat="false" ht="12.75" hidden="false" customHeight="false" outlineLevel="0" collapsed="false">
      <c r="A44" s="17" t="n">
        <f aca="false">Prices!A30</f>
        <v>36069</v>
      </c>
      <c r="C44" s="30" t="n">
        <f aca="false">HLOOKUP(B$22,Prices!$C$8:$T$58,Prices!$B30,0)</f>
        <v>1.64</v>
      </c>
      <c r="E44" s="30" t="n">
        <f aca="false">HLOOKUP(D$22,Prices!$C$8:$T$58,Prices!$B30,0)</f>
        <v>2.38467741935484</v>
      </c>
      <c r="F44" s="31" t="n">
        <f aca="false">E44-C44</f>
        <v>0.744677419354839</v>
      </c>
      <c r="H44" s="31" t="n">
        <f aca="false">IF(ISERROR(HLOOKUP(G$22,Tolls!$D$7:$R$58,Tolls!$B30,0)),"Not Available",HLOOKUP(G$22,Tolls!$D$7:$R$58,Tolls!$B30,0))</f>
        <v>0.858894080645161</v>
      </c>
      <c r="J44" s="31" t="n">
        <f aca="false">F44-H44</f>
        <v>-0.114216661290322</v>
      </c>
    </row>
    <row r="45" customFormat="false" ht="12.75" hidden="false" customHeight="false" outlineLevel="0" collapsed="false">
      <c r="A45" s="17" t="n">
        <f aca="false">Prices!A31</f>
        <v>36100</v>
      </c>
      <c r="C45" s="30" t="n">
        <f aca="false">HLOOKUP(B$22,Prices!$C$8:$T$58,Prices!$B31,0)</f>
        <v>2.01</v>
      </c>
      <c r="E45" s="30" t="n">
        <f aca="false">HLOOKUP(D$22,Prices!$C$8:$T$58,Prices!$B31,0)</f>
        <v>2.59839285714286</v>
      </c>
      <c r="F45" s="31" t="n">
        <f aca="false">E45-C45</f>
        <v>0.588392857142858</v>
      </c>
      <c r="H45" s="31" t="n">
        <f aca="false">IF(ISERROR(HLOOKUP(G$22,Tolls!$D$7:$R$58,Tolls!$B31,0)),"Not Available",HLOOKUP(G$22,Tolls!$D$7:$R$58,Tolls!$B31,0))</f>
        <v>0.867963982142857</v>
      </c>
      <c r="J45" s="31" t="n">
        <f aca="false">F45-H45</f>
        <v>-0.279571124999999</v>
      </c>
    </row>
    <row r="46" customFormat="false" ht="12.75" hidden="false" customHeight="false" outlineLevel="0" collapsed="false">
      <c r="A46" s="17" t="n">
        <f aca="false">Prices!A32</f>
        <v>36130</v>
      </c>
      <c r="C46" s="30" t="n">
        <f aca="false">HLOOKUP(B$22,Prices!$C$8:$T$58,Prices!$B32,0)</f>
        <v>2</v>
      </c>
      <c r="E46" s="30" t="n">
        <f aca="false">HLOOKUP(D$22,Prices!$C$8:$T$58,Prices!$B32,0)</f>
        <v>2.55189655172414</v>
      </c>
      <c r="F46" s="31" t="n">
        <f aca="false">E46-C46</f>
        <v>0.551896551724138</v>
      </c>
      <c r="H46" s="31" t="n">
        <f aca="false">IF(ISERROR(HLOOKUP(G$22,Tolls!$D$7:$R$58,Tolls!$B32,0)),"Not Available",HLOOKUP(G$22,Tolls!$D$7:$R$58,Tolls!$B32,0))</f>
        <v>0.867160982758621</v>
      </c>
      <c r="J46" s="31" t="n">
        <f aca="false">F46-H46</f>
        <v>-0.315264431034483</v>
      </c>
    </row>
    <row r="47" customFormat="false" ht="12.75" hidden="false" customHeight="false" outlineLevel="0" collapsed="false">
      <c r="A47" s="17" t="n">
        <f aca="false">Prices!A33</f>
        <v>36161</v>
      </c>
      <c r="C47" s="30" t="n">
        <f aca="false">HLOOKUP(B$22,Prices!$C$8:$T$58,Prices!$B33,0)</f>
        <v>1.8</v>
      </c>
      <c r="E47" s="30" t="n">
        <f aca="false">HLOOKUP(D$22,Prices!$C$8:$T$58,Prices!$B33,0)</f>
        <v>2.075</v>
      </c>
      <c r="F47" s="31" t="n">
        <f aca="false">E47-C47</f>
        <v>0.275</v>
      </c>
      <c r="H47" s="31" t="n">
        <f aca="false">IF(ISERROR(HLOOKUP(G$22,Tolls!$D$7:$R$58,Tolls!$B33,0)),"Not Available",HLOOKUP(G$22,Tolls!$D$7:$R$58,Tolls!$B33,0))</f>
        <v>0.8573075</v>
      </c>
      <c r="J47" s="31" t="n">
        <f aca="false">F47-H47</f>
        <v>-0.5823075</v>
      </c>
    </row>
    <row r="48" customFormat="false" ht="12.75" hidden="false" customHeight="false" outlineLevel="0" collapsed="false">
      <c r="A48" s="17" t="n">
        <f aca="false">Prices!A34</f>
        <v>36192</v>
      </c>
      <c r="C48" s="30" t="n">
        <f aca="false">HLOOKUP(B$22,Prices!$C$8:$T$58,Prices!$B34,0)</f>
        <v>1.64</v>
      </c>
      <c r="E48" s="30" t="n">
        <f aca="false">HLOOKUP(D$22,Prices!$C$8:$T$58,Prices!$B34,0)</f>
        <v>1.94714285714286</v>
      </c>
      <c r="F48" s="31" t="n">
        <f aca="false">E48-C48</f>
        <v>0.307142857142858</v>
      </c>
      <c r="H48" s="31" t="n">
        <f aca="false">IF(ISERROR(HLOOKUP(G$22,Tolls!$D$7:$R$58,Tolls!$B34,0)),"Not Available",HLOOKUP(G$22,Tolls!$D$7:$R$58,Tolls!$B34,0))</f>
        <v>0.852899857142857</v>
      </c>
      <c r="J48" s="31" t="n">
        <f aca="false">F48-H48</f>
        <v>-0.545757</v>
      </c>
    </row>
    <row r="49" customFormat="false" ht="12.75" hidden="false" customHeight="false" outlineLevel="0" collapsed="false">
      <c r="A49" s="17" t="n">
        <f aca="false">Prices!A35</f>
        <v>36220</v>
      </c>
      <c r="C49" s="30" t="n">
        <f aca="false">HLOOKUP(B$22,Prices!$C$8:$T$58,Prices!$B35,0)</f>
        <v>1.51</v>
      </c>
      <c r="E49" s="30" t="n">
        <f aca="false">HLOOKUP(D$22,Prices!$C$8:$T$58,Prices!$B35,0)</f>
        <v>1.92</v>
      </c>
      <c r="F49" s="31" t="n">
        <f aca="false">E49-C49</f>
        <v>0.41</v>
      </c>
      <c r="H49" s="31" t="n">
        <f aca="false">IF(ISERROR(HLOOKUP(G$22,Tolls!$D$7:$R$58,Tolls!$B35,0)),"Not Available",HLOOKUP(G$22,Tolls!$D$7:$R$58,Tolls!$B35,0))</f>
        <v>0.85037</v>
      </c>
      <c r="J49" s="31" t="n">
        <f aca="false">F49-H49</f>
        <v>-0.44037</v>
      </c>
    </row>
    <row r="50" customFormat="false" ht="12.75" hidden="false" customHeight="false" outlineLevel="0" collapsed="false">
      <c r="A50" s="17" t="n">
        <f aca="false">Prices!A36</f>
        <v>36251</v>
      </c>
      <c r="C50" s="30" t="n">
        <f aca="false">HLOOKUP(B$22,Prices!$C$8:$T$58,Prices!$B36,0)</f>
        <v>1.54</v>
      </c>
      <c r="E50" s="30" t="n">
        <f aca="false">HLOOKUP(D$22,Prices!$C$8:$T$58,Prices!$B36,0)</f>
        <v>2.2775</v>
      </c>
      <c r="F50" s="31" t="n">
        <f aca="false">E50-C50</f>
        <v>0.7375</v>
      </c>
      <c r="H50" s="31" t="n">
        <f aca="false">IF(ISERROR(HLOOKUP(G$22,Tolls!$D$7:$R$58,Tolls!$B36,0)),"Not Available",HLOOKUP(G$22,Tolls!$D$7:$R$58,Tolls!$B36,0))</f>
        <v>0.85576575</v>
      </c>
      <c r="J50" s="31" t="n">
        <f aca="false">F50-H50</f>
        <v>-0.11826575</v>
      </c>
    </row>
    <row r="51" customFormat="false" ht="12.75" hidden="false" customHeight="false" outlineLevel="0" collapsed="false">
      <c r="A51" s="17" t="n">
        <f aca="false">Prices!A37</f>
        <v>36281</v>
      </c>
      <c r="C51" s="30" t="n">
        <f aca="false">HLOOKUP(B$22,Prices!$C$8:$T$58,Prices!$B37,0)</f>
        <v>1.99</v>
      </c>
      <c r="E51" s="30" t="n">
        <f aca="false">HLOOKUP(D$22,Prices!$C$8:$T$58,Prices!$B37,0)</f>
        <v>2.41096774193548</v>
      </c>
      <c r="F51" s="31" t="n">
        <f aca="false">E51-C51</f>
        <v>0.420967741935483</v>
      </c>
      <c r="H51" s="31" t="n">
        <f aca="false">IF(ISERROR(HLOOKUP(G$22,Tolls!$D$7:$R$58,Tolls!$B37,0)),"Not Available",HLOOKUP(G$22,Tolls!$D$7:$R$58,Tolls!$B37,0))</f>
        <v>0.865064258064516</v>
      </c>
      <c r="J51" s="31" t="n">
        <f aca="false">F51-H51</f>
        <v>-0.444096516129033</v>
      </c>
    </row>
    <row r="52" customFormat="false" ht="12.75" hidden="false" customHeight="false" outlineLevel="0" collapsed="false">
      <c r="A52" s="17" t="n">
        <f aca="false">Prices!A38</f>
        <v>36312</v>
      </c>
      <c r="C52" s="30" t="n">
        <f aca="false">HLOOKUP(B$22,Prices!$C$8:$T$58,Prices!$B38,0)</f>
        <v>1.94</v>
      </c>
      <c r="E52" s="30" t="n">
        <f aca="false">HLOOKUP(D$22,Prices!$C$8:$T$58,Prices!$B38,0)</f>
        <v>2.45866666666667</v>
      </c>
      <c r="F52" s="31" t="n">
        <f aca="false">E52-C52</f>
        <v>0.518666666666667</v>
      </c>
      <c r="H52" s="31" t="n">
        <f aca="false">IF(ISERROR(HLOOKUP(G$22,Tolls!$D$7:$R$58,Tolls!$B38,0)),"Not Available",HLOOKUP(G$22,Tolls!$D$7:$R$58,Tolls!$B38,0))</f>
        <v>0.864887733333333</v>
      </c>
      <c r="J52" s="31" t="n">
        <f aca="false">F52-H52</f>
        <v>-0.346221066666666</v>
      </c>
    </row>
    <row r="53" customFormat="false" ht="12.75" hidden="false" customHeight="false" outlineLevel="0" collapsed="false">
      <c r="A53" s="17" t="n">
        <f aca="false">Prices!A39</f>
        <v>36342</v>
      </c>
      <c r="C53" s="30" t="n">
        <f aca="false">HLOOKUP(B$22,Prices!$C$8:$T$58,Prices!$B39,0)</f>
        <v>2</v>
      </c>
      <c r="E53" s="30" t="n">
        <f aca="false">HLOOKUP(D$22,Prices!$C$8:$T$58,Prices!$B39,0)</f>
        <v>2.47709677419355</v>
      </c>
      <c r="F53" s="31" t="n">
        <f aca="false">E53-C53</f>
        <v>0.477096774193548</v>
      </c>
      <c r="H53" s="31" t="n">
        <f aca="false">IF(ISERROR(HLOOKUP(G$22,Tolls!$D$7:$R$58,Tolls!$B39,0)),"Not Available",HLOOKUP(G$22,Tolls!$D$7:$R$58,Tolls!$B39,0))</f>
        <v>0.866136225806452</v>
      </c>
      <c r="J53" s="31" t="n">
        <f aca="false">F53-H53</f>
        <v>-0.389039451612903</v>
      </c>
    </row>
    <row r="54" customFormat="false" ht="12.75" hidden="false" customHeight="false" outlineLevel="0" collapsed="false">
      <c r="A54" s="17" t="n">
        <f aca="false">Prices!A40</f>
        <v>36373</v>
      </c>
      <c r="C54" s="30" t="n">
        <f aca="false">HLOOKUP(B$22,Prices!$C$8:$T$58,Prices!$B40,0)</f>
        <v>2.18</v>
      </c>
      <c r="E54" s="30" t="n">
        <f aca="false">HLOOKUP(D$22,Prices!$C$8:$T$58,Prices!$B40,0)</f>
        <v>2.74387096774194</v>
      </c>
      <c r="F54" s="31" t="n">
        <f aca="false">E54-C54</f>
        <v>0.563870967741935</v>
      </c>
      <c r="H54" s="31" t="n">
        <f aca="false">IF(ISERROR(HLOOKUP(G$22,Tolls!$D$7:$R$58,Tolls!$B40,0)),"Not Available",HLOOKUP(G$22,Tolls!$D$7:$R$58,Tolls!$B40,0))</f>
        <v>0.872779032258064</v>
      </c>
      <c r="J54" s="31" t="n">
        <f aca="false">F54-H54</f>
        <v>-0.30890806451613</v>
      </c>
    </row>
    <row r="55" customFormat="false" ht="12.75" hidden="false" customHeight="false" outlineLevel="0" collapsed="false">
      <c r="A55" s="17" t="n">
        <f aca="false">Prices!A41</f>
        <v>36404</v>
      </c>
      <c r="C55" s="30" t="n">
        <f aca="false">HLOOKUP(B$22,Prices!$C$8:$T$58,Prices!$B41,0)</f>
        <v>2.56</v>
      </c>
      <c r="E55" s="30" t="n">
        <f aca="false">HLOOKUP(D$22,Prices!$C$8:$T$58,Prices!$B41,0)</f>
        <v>2.7885</v>
      </c>
      <c r="F55" s="31" t="n">
        <f aca="false">E55-C55</f>
        <v>0.228499999999999</v>
      </c>
      <c r="H55" s="31" t="n">
        <f aca="false">IF(ISERROR(HLOOKUP(G$22,Tolls!$D$7:$R$58,Tolls!$B41,0)),"Not Available",HLOOKUP(G$22,Tolls!$D$7:$R$58,Tolls!$B41,0))</f>
        <v>0.87969845</v>
      </c>
      <c r="J55" s="31" t="n">
        <f aca="false">F55-H55</f>
        <v>-0.65119845</v>
      </c>
    </row>
    <row r="56" customFormat="false" ht="12.75" hidden="false" customHeight="false" outlineLevel="0" collapsed="false">
      <c r="A56" s="17" t="n">
        <f aca="false">Prices!A42</f>
        <v>36434</v>
      </c>
      <c r="C56" s="30" t="n">
        <f aca="false">HLOOKUP(B$22,Prices!$C$8:$T$58,Prices!$B42,0)</f>
        <v>2.39</v>
      </c>
      <c r="E56" s="30" t="n">
        <f aca="false">HLOOKUP(D$22,Prices!$C$8:$T$58,Prices!$B42,0)</f>
        <v>3.15629032258065</v>
      </c>
      <c r="F56" s="31" t="n">
        <f aca="false">E56-C56</f>
        <v>0.766290322580645</v>
      </c>
      <c r="H56" s="31" t="n">
        <f aca="false">IF(ISERROR(HLOOKUP(G$22,Tolls!$D$7:$R$58,Tolls!$B42,0)),"Not Available",HLOOKUP(G$22,Tolls!$D$7:$R$58,Tolls!$B42,0))</f>
        <v>0.881915177419355</v>
      </c>
      <c r="J56" s="31" t="n">
        <f aca="false">F56-H56</f>
        <v>-0.11562485483871</v>
      </c>
    </row>
    <row r="57" customFormat="false" ht="12.75" hidden="false" customHeight="false" outlineLevel="0" collapsed="false">
      <c r="A57" s="17" t="n">
        <f aca="false">Prices!A43</f>
        <v>36465</v>
      </c>
      <c r="C57" s="30" t="n">
        <f aca="false">HLOOKUP(B$22,Prices!$C$8:$T$58,Prices!$B43,0)</f>
        <v>2.86</v>
      </c>
      <c r="E57" s="30" t="n">
        <f aca="false">HLOOKUP(D$22,Prices!$C$8:$T$58,Prices!$B43,0)</f>
        <v>2.66666666666667</v>
      </c>
      <c r="F57" s="31" t="n">
        <f aca="false">E57-C57</f>
        <v>-0.193333333333334</v>
      </c>
      <c r="H57" s="31" t="n">
        <f aca="false">IF(ISERROR(HLOOKUP(G$22,Tolls!$D$7:$R$58,Tolls!$B43,0)),"Not Available",HLOOKUP(G$22,Tolls!$D$7:$R$58,Tolls!$B43,0))</f>
        <v>0.883009333333333</v>
      </c>
      <c r="J57" s="31" t="n">
        <f aca="false">F57-H57</f>
        <v>-1.07634266666667</v>
      </c>
    </row>
    <row r="58" customFormat="false" ht="12.75" hidden="false" customHeight="false" outlineLevel="0" collapsed="false">
      <c r="A58" s="17" t="n">
        <f aca="false">Prices!A44</f>
        <v>36495</v>
      </c>
      <c r="C58" s="30" t="n">
        <f aca="false">HLOOKUP(B$22,Prices!$C$8:$T$58,Prices!$B44,0)</f>
        <v>2.1</v>
      </c>
      <c r="E58" s="30" t="n">
        <f aca="false">HLOOKUP(D$22,Prices!$C$8:$T$58,Prices!$B44,0)</f>
        <v>2.50983870967742</v>
      </c>
      <c r="F58" s="31" t="n">
        <f aca="false">E58-C58</f>
        <v>0.409838709677419</v>
      </c>
      <c r="H58" s="31" t="n">
        <f aca="false">IF(ISERROR(HLOOKUP(G$22,Tolls!$D$7:$R$58,Tolls!$B44,0)),"Not Available",HLOOKUP(G$22,Tolls!$D$7:$R$58,Tolls!$B44,0))</f>
        <v>0.868244790322581</v>
      </c>
      <c r="J58" s="31" t="n">
        <f aca="false">F58-H58</f>
        <v>-0.458406080645161</v>
      </c>
    </row>
    <row r="59" customFormat="false" ht="12.75" hidden="false" customHeight="false" outlineLevel="0" collapsed="false">
      <c r="A59" s="17" t="n">
        <f aca="false">Prices!A45</f>
        <v>36526</v>
      </c>
      <c r="C59" s="30" t="n">
        <f aca="false">HLOOKUP(B$22,Prices!$C$8:$T$58,Prices!$B45,0)</f>
        <v>2.19</v>
      </c>
      <c r="E59" s="30" t="n">
        <f aca="false">HLOOKUP(D$22,Prices!$C$8:$T$58,Prices!$B45,0)</f>
        <v>2.47870967741936</v>
      </c>
      <c r="F59" s="31" t="n">
        <f aca="false">E59-C59</f>
        <v>0.288709677419355</v>
      </c>
      <c r="H59" s="31" t="n">
        <f aca="false">IF(ISERROR(HLOOKUP(G$22,Tolls!$D$7:$R$58,Tolls!$B45,0)),"Not Available",HLOOKUP(G$22,Tolls!$D$7:$R$58,Tolls!$B45,0))</f>
        <v>0.869312322580645</v>
      </c>
      <c r="J59" s="31" t="n">
        <f aca="false">F59-H59</f>
        <v>-0.58060264516129</v>
      </c>
    </row>
    <row r="60" customFormat="false" ht="12.75" hidden="false" customHeight="false" outlineLevel="0" collapsed="false">
      <c r="A60" s="17" t="n">
        <f aca="false">Prices!A46</f>
        <v>36557</v>
      </c>
      <c r="C60" s="30" t="n">
        <f aca="false">HLOOKUP(B$22,Prices!$C$8:$T$58,Prices!$B46,0)</f>
        <v>2.38</v>
      </c>
      <c r="E60" s="30" t="n">
        <f aca="false">HLOOKUP(D$22,Prices!$C$8:$T$58,Prices!$B46,0)</f>
        <v>2.69603448275862</v>
      </c>
      <c r="F60" s="31" t="n">
        <f aca="false">E60-C60</f>
        <v>0.316034482758623</v>
      </c>
      <c r="H60" s="31" t="n">
        <f aca="false">IF(ISERROR(HLOOKUP(G$22,Tolls!$D$7:$R$58,Tolls!$B46,0)),"Not Available",HLOOKUP(G$22,Tolls!$D$7:$R$58,Tolls!$B46,0))</f>
        <v>0.875443672413793</v>
      </c>
      <c r="J60" s="31" t="n">
        <f aca="false">F60-H60</f>
        <v>-0.559409189655171</v>
      </c>
    </row>
    <row r="61" customFormat="false" ht="12.75" hidden="false" customHeight="false" outlineLevel="0" collapsed="false">
      <c r="A61" s="17" t="n">
        <f aca="false">Prices!A47</f>
        <v>36586</v>
      </c>
      <c r="C61" s="30" t="n">
        <f aca="false">HLOOKUP(B$22,Prices!$C$8:$T$58,Prices!$B47,0)</f>
        <v>2.35</v>
      </c>
      <c r="E61" s="30" t="n">
        <f aca="false">HLOOKUP(D$22,Prices!$C$8:$T$58,Prices!$B47,0)</f>
        <v>2.965</v>
      </c>
      <c r="F61" s="31" t="n">
        <f aca="false">E61-C61</f>
        <v>0.615</v>
      </c>
      <c r="H61" s="31" t="n">
        <f aca="false">IF(ISERROR(HLOOKUP(G$22,Tolls!$D$7:$R$58,Tolls!$B47,0)),"Not Available",HLOOKUP(G$22,Tolls!$D$7:$R$58,Tolls!$B47,0))</f>
        <v>0.8786305</v>
      </c>
      <c r="J61" s="31" t="n">
        <f aca="false">F61-H61</f>
        <v>-0.2636305</v>
      </c>
    </row>
    <row r="62" customFormat="false" ht="12.75" hidden="false" customHeight="false" outlineLevel="0" collapsed="false">
      <c r="A62" s="17" t="n">
        <f aca="false">Prices!A48</f>
        <v>36617</v>
      </c>
      <c r="C62" s="30" t="n">
        <f aca="false">HLOOKUP(B$22,Prices!$C$8:$T$58,Prices!$B48,0)</f>
        <v>2.7</v>
      </c>
      <c r="E62" s="30" t="n">
        <f aca="false">HLOOKUP(D$22,Prices!$C$8:$T$58,Prices!$B48,0)</f>
        <v>3.085</v>
      </c>
      <c r="F62" s="31" t="n">
        <f aca="false">E62-C62</f>
        <v>0.385</v>
      </c>
      <c r="H62" s="31" t="n">
        <f aca="false">IF(ISERROR(HLOOKUP(G$22,Tolls!$D$7:$R$58,Tolls!$B48,0)),"Not Available",HLOOKUP(G$22,Tolls!$D$7:$R$58,Tolls!$B48,0))</f>
        <v>0.8860845</v>
      </c>
      <c r="J62" s="31" t="n">
        <f aca="false">F62-H62</f>
        <v>-0.5010845</v>
      </c>
    </row>
    <row r="63" customFormat="false" ht="12.75" hidden="false" customHeight="false" outlineLevel="0" collapsed="false">
      <c r="A63" s="17" t="n">
        <f aca="false">Prices!A49</f>
        <v>36647</v>
      </c>
      <c r="C63" s="30" t="n">
        <f aca="false">HLOOKUP(B$22,Prices!$C$8:$T$58,Prices!$B49,0)</f>
        <v>2.74</v>
      </c>
      <c r="E63" s="30" t="n">
        <f aca="false">HLOOKUP(D$22,Prices!$C$8:$T$58,Prices!$B49,0)</f>
        <v>3.67774193548387</v>
      </c>
      <c r="F63" s="31" t="n">
        <f aca="false">E63-C63</f>
        <v>0.937741935483871</v>
      </c>
      <c r="H63" s="31" t="n">
        <f aca="false">IF(ISERROR(HLOOKUP(G$22,Tolls!$D$7:$R$58,Tolls!$B49,0)),"Not Available",HLOOKUP(G$22,Tolls!$D$7:$R$58,Tolls!$B49,0))</f>
        <v>0.894869064516129</v>
      </c>
      <c r="J63" s="31" t="n">
        <f aca="false">F63-H63</f>
        <v>0.0428728709677423</v>
      </c>
    </row>
    <row r="64" customFormat="false" ht="12.75" hidden="false" customHeight="false" outlineLevel="0" collapsed="false">
      <c r="A64" s="17" t="n">
        <f aca="false">Prices!A50</f>
        <v>36678</v>
      </c>
      <c r="C64" s="30" t="n">
        <f aca="false">HLOOKUP(B$22,Prices!$C$8:$T$58,Prices!$B50,0)</f>
        <v>3.61</v>
      </c>
      <c r="E64" s="30" t="n">
        <f aca="false">HLOOKUP(D$22,Prices!$C$8:$T$58,Prices!$B50,0)</f>
        <v>4.666</v>
      </c>
      <c r="F64" s="31" t="n">
        <f aca="false">E64-C64</f>
        <v>1.056</v>
      </c>
      <c r="H64" s="31" t="n">
        <f aca="false">IF(ISERROR(HLOOKUP(G$22,Tolls!$D$7:$R$58,Tolls!$B50,0)),"Not Available",HLOOKUP(G$22,Tolls!$D$7:$R$58,Tolls!$B50,0))</f>
        <v>0.9228502</v>
      </c>
      <c r="J64" s="31" t="n">
        <f aca="false">F64-H64</f>
        <v>0.1331498</v>
      </c>
    </row>
    <row r="65" customFormat="false" ht="12.75" hidden="false" customHeight="false" outlineLevel="0" collapsed="false">
      <c r="A65" s="17" t="n">
        <f aca="false">Prices!A51</f>
        <v>36708</v>
      </c>
      <c r="C65" s="30" t="n">
        <f aca="false">HLOOKUP(B$22,Prices!$C$8:$T$58,Prices!$B51,0)</f>
        <v>3.95</v>
      </c>
      <c r="E65" s="30" t="n">
        <f aca="false">HLOOKUP(D$22,Prices!$C$8:$T$58,Prices!$B51,0)</f>
        <v>4.39516129032258</v>
      </c>
      <c r="F65" s="31" t="n">
        <f aca="false">E65-C65</f>
        <v>0.445161290322581</v>
      </c>
      <c r="H65" s="31" t="n">
        <f aca="false">IF(ISERROR(HLOOKUP(G$22,Tolls!$D$7:$R$58,Tolls!$B51,0)),"Not Available",HLOOKUP(G$22,Tolls!$D$7:$R$58,Tolls!$B51,0))</f>
        <v>0.924783709677419</v>
      </c>
      <c r="J65" s="31" t="n">
        <f aca="false">F65-H65</f>
        <v>-0.479622419354839</v>
      </c>
    </row>
    <row r="66" customFormat="false" ht="12.75" hidden="false" customHeight="false" outlineLevel="0" collapsed="false">
      <c r="A66" s="17" t="n">
        <f aca="false">Prices!A52</f>
        <v>36739</v>
      </c>
      <c r="C66" s="30" t="n">
        <f aca="false">HLOOKUP(B$22,Prices!$C$8:$T$58,Prices!$B52,0)</f>
        <v>3.12</v>
      </c>
      <c r="E66" s="30" t="n">
        <f aca="false">HLOOKUP(D$22,Prices!$C$8:$T$58,Prices!$B52,0)</f>
        <v>4.86403225806452</v>
      </c>
      <c r="F66" s="31" t="n">
        <f aca="false">E66-C66</f>
        <v>1.74403225806452</v>
      </c>
      <c r="H66" s="31" t="n">
        <f aca="false">IF(ISERROR(HLOOKUP(G$22,Tolls!$D$7:$R$58,Tolls!$B52,0)),"Not Available",HLOOKUP(G$22,Tolls!$D$7:$R$58,Tolls!$B52,0))</f>
        <v>0.917429241935484</v>
      </c>
      <c r="J66" s="31" t="n">
        <f aca="false">F66-H66</f>
        <v>0.826603016129032</v>
      </c>
    </row>
    <row r="67" customFormat="false" ht="12.75" hidden="false" customHeight="false" outlineLevel="0" collapsed="false">
      <c r="A67" s="17" t="n">
        <f aca="false">Prices!A53</f>
        <v>36770</v>
      </c>
      <c r="C67" s="30" t="n">
        <f aca="false">HLOOKUP(B$22,Prices!$C$8:$T$58,Prices!$B53,0)</f>
        <v>3.47</v>
      </c>
      <c r="E67" s="30" t="n">
        <f aca="false">HLOOKUP(D$22,Prices!$C$8:$T$58,Prices!$B53,0)</f>
        <v>5.91633333333334</v>
      </c>
      <c r="F67" s="31" t="n">
        <f aca="false">E67-C67</f>
        <v>2.44633333333334</v>
      </c>
      <c r="H67" s="31" t="n">
        <f aca="false">IF(ISERROR(HLOOKUP(G$22,Tolls!$D$7:$R$58,Tolls!$B53,0)),"Not Available",HLOOKUP(G$22,Tolls!$D$7:$R$58,Tolls!$B53,0))</f>
        <v>0.937655766666667</v>
      </c>
      <c r="J67" s="31" t="n">
        <f aca="false">F67-H67</f>
        <v>1.50867756666667</v>
      </c>
    </row>
    <row r="68" customFormat="false" ht="12.75" hidden="false" customHeight="false" outlineLevel="0" collapsed="false">
      <c r="A68" s="17" t="n">
        <f aca="false">Prices!A54</f>
        <v>36800</v>
      </c>
      <c r="C68" s="30" t="n">
        <f aca="false">HLOOKUP(B$22,Prices!$C$8:$T$58,Prices!$B54,0)</f>
        <v>4.31</v>
      </c>
      <c r="E68" s="30" t="n">
        <f aca="false">HLOOKUP(D$22,Prices!$C$8:$T$58,Prices!$B54,0)</f>
        <v>5.59322580645161</v>
      </c>
      <c r="F68" s="31" t="n">
        <f aca="false">E68-C68</f>
        <v>1.28322580645161</v>
      </c>
      <c r="H68" s="31" t="n">
        <f aca="false">IF(ISERROR(HLOOKUP(G$22,Tolls!$D$7:$R$58,Tolls!$B54,0)),"Not Available",HLOOKUP(G$22,Tolls!$D$7:$R$58,Tolls!$B54,0))</f>
        <v>0.947173193548387</v>
      </c>
      <c r="J68" s="31" t="n">
        <f aca="false">F68-H68</f>
        <v>0.336052612903227</v>
      </c>
    </row>
    <row r="69" customFormat="false" ht="12.75" hidden="false" customHeight="false" outlineLevel="0" collapsed="false">
      <c r="A69" s="17" t="n">
        <f aca="false">Prices!A55</f>
        <v>36831</v>
      </c>
      <c r="C69" s="30" t="n">
        <f aca="false">HLOOKUP(B$22,Prices!$C$8:$T$58,Prices!$B55,0)</f>
        <v>4.37</v>
      </c>
      <c r="E69" s="30" t="n">
        <f aca="false">HLOOKUP(D$22,Prices!$C$8:$T$58,Prices!$B55,0)</f>
        <v>9.76683333333333</v>
      </c>
      <c r="F69" s="31" t="n">
        <f aca="false">E69-C69</f>
        <v>5.39683333333333</v>
      </c>
      <c r="H69" s="31" t="n">
        <f aca="false">IF(ISERROR(HLOOKUP(G$22,Tolls!$D$7:$R$58,Tolls!$B55,0)),"Not Available",HLOOKUP(G$22,Tolls!$D$7:$R$58,Tolls!$B55,0))</f>
        <v>1.00534761666667</v>
      </c>
      <c r="J69" s="31" t="n">
        <f aca="false">F69-H69</f>
        <v>4.39148571666667</v>
      </c>
    </row>
    <row r="70" customFormat="false" ht="12.75" hidden="false" customHeight="false" outlineLevel="0" collapsed="false">
      <c r="A70" s="17" t="n">
        <f aca="false">Prices!A56</f>
        <v>36861</v>
      </c>
      <c r="C70" s="30" t="n">
        <f aca="false">HLOOKUP(B$22,Prices!$C$8:$T$58,Prices!$B56,0)</f>
        <v>6.07</v>
      </c>
      <c r="E70" s="30" t="n">
        <f aca="false">HLOOKUP(D$22,Prices!$C$8:$T$58,Prices!$B56,0)</f>
        <v>20.9948387096774</v>
      </c>
      <c r="F70" s="31" t="n">
        <f aca="false">E70-C70</f>
        <v>14.9248387096774</v>
      </c>
      <c r="H70" s="31" t="n">
        <f aca="false">IF(ISERROR(HLOOKUP(G$22,Tolls!$D$7:$R$58,Tolls!$B56,0)),"Not Available",HLOOKUP(G$22,Tolls!$D$7:$R$58,Tolls!$B56,0))</f>
        <v>1.18739129032258</v>
      </c>
      <c r="J70" s="31" t="n">
        <f aca="false">F70-H70</f>
        <v>13.7374474193548</v>
      </c>
    </row>
    <row r="71" customFormat="false" ht="12.75" hidden="false" customHeight="false" outlineLevel="0" collapsed="false">
      <c r="A71" s="17" t="n">
        <f aca="false">Prices!A57</f>
        <v>36892</v>
      </c>
      <c r="C71" s="30" t="n">
        <f aca="false">HLOOKUP(B$22,Prices!$C$8:$T$58,Prices!$B57,0)</f>
        <v>8.77</v>
      </c>
      <c r="E71" s="30" t="n">
        <f aca="false">HLOOKUP(D$22,Prices!$C$8:$T$58,Prices!$B57,0)</f>
        <v>10.7388709677419</v>
      </c>
      <c r="F71" s="31" t="n">
        <f aca="false">E71-C71</f>
        <v>1.96887096774193</v>
      </c>
      <c r="H71" s="31" t="n">
        <f aca="false">IF(ISERROR(HLOOKUP(G$22,Tolls!$D$7:$R$58,Tolls!$B57,0)),"Not Available",HLOOKUP(G$22,Tolls!$D$7:$R$58,Tolls!$B57,0))</f>
        <v>1.09170453225806</v>
      </c>
      <c r="J71" s="31" t="n">
        <f aca="false">F71-H71</f>
        <v>0.877166435483869</v>
      </c>
    </row>
    <row r="72" customFormat="false" ht="12.75" hidden="false" customHeight="false" outlineLevel="0" collapsed="false">
      <c r="A72" s="17" t="n">
        <f aca="false">Prices!A58</f>
        <v>36923</v>
      </c>
      <c r="C72" s="30" t="n">
        <f aca="false">HLOOKUP(B$22,Prices!$C$8:$T$58,Prices!$B58,0)</f>
        <v>6.41</v>
      </c>
      <c r="E72" s="30" t="n">
        <f aca="false">HLOOKUP(D$22,Prices!$C$8:$T$58,Prices!$B58,0)</f>
        <v>11.2254545454545</v>
      </c>
      <c r="F72" s="31" t="n">
        <f aca="false">E72-C72</f>
        <v>4.81545454545454</v>
      </c>
      <c r="H72" s="31" t="n">
        <f aca="false">IF(ISERROR(HLOOKUP(G$22,Tolls!$D$7:$R$58,Tolls!$B58,0)),"Not Available",HLOOKUP(G$22,Tolls!$D$7:$R$58,Tolls!$B58,0))</f>
        <v>1.05919472727273</v>
      </c>
      <c r="J72" s="31" t="n">
        <f aca="false">F72-H72</f>
        <v>3.75625981818182</v>
      </c>
    </row>
    <row r="73" customFormat="false" ht="12.75" hidden="false" customHeight="false" outlineLevel="0" collapsed="false">
      <c r="A73" s="17"/>
    </row>
    <row r="74" customFormat="false" ht="12.75" hidden="false" customHeight="false" outlineLevel="0" collapsed="false">
      <c r="A74" s="17"/>
    </row>
    <row r="75" customFormat="false" ht="12.75" hidden="false" customHeight="false" outlineLevel="0" collapsed="false">
      <c r="A75" s="17"/>
    </row>
    <row r="76" customFormat="false" ht="12.75" hidden="false" customHeight="false" outlineLevel="0" collapsed="false">
      <c r="A76" s="17"/>
    </row>
    <row r="77" customFormat="false" ht="12.75" hidden="false" customHeight="false" outlineLevel="0" collapsed="false">
      <c r="A77" s="17"/>
    </row>
    <row r="78" customFormat="false" ht="12.75" hidden="false" customHeight="false" outlineLevel="0" collapsed="false">
      <c r="A78" s="17"/>
    </row>
    <row r="79" customFormat="false" ht="12.75" hidden="false" customHeight="false" outlineLevel="0" collapsed="false">
      <c r="A79" s="17"/>
    </row>
    <row r="80" customFormat="false" ht="12.75" hidden="false" customHeight="false" outlineLevel="0" collapsed="false">
      <c r="A80" s="17"/>
    </row>
    <row r="81" customFormat="false" ht="12.75" hidden="false" customHeight="false" outlineLevel="0" collapsed="false">
      <c r="A81" s="17"/>
    </row>
    <row r="82" customFormat="false" ht="12.75" hidden="false" customHeight="false" outlineLevel="0" collapsed="false">
      <c r="A82" s="17"/>
    </row>
    <row r="83" customFormat="false" ht="12.75" hidden="false" customHeight="false" outlineLevel="0" collapsed="false">
      <c r="A83" s="17"/>
    </row>
    <row r="84" customFormat="false" ht="12.75" hidden="false" customHeight="false" outlineLevel="0" collapsed="false">
      <c r="A84" s="17"/>
    </row>
    <row r="85" customFormat="false" ht="12.75" hidden="false" customHeight="false" outlineLevel="0" collapsed="false">
      <c r="A85" s="17"/>
    </row>
    <row r="86" customFormat="false" ht="12.75" hidden="false" customHeight="false" outlineLevel="0" collapsed="false">
      <c r="A86" s="17"/>
    </row>
    <row r="87" customFormat="false" ht="12.75" hidden="false" customHeight="false" outlineLevel="0" collapsed="false">
      <c r="A87" s="1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J87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3" activeCellId="0" sqref="A3"/>
    </sheetView>
  </sheetViews>
  <sheetFormatPr defaultColWidth="9.0546875" defaultRowHeight="12.75" customHeight="true" zeroHeight="false" outlineLevelRow="0" outlineLevelCol="0"/>
  <cols>
    <col collapsed="false" customWidth="true" hidden="true" outlineLevel="0" max="2" min="2" style="0" width="6.82"/>
    <col collapsed="false" customWidth="true" hidden="false" outlineLevel="0" max="3" min="3" style="0" width="39.32"/>
    <col collapsed="false" customWidth="true" hidden="true" outlineLevel="0" max="4" min="4" style="0" width="6.82"/>
    <col collapsed="false" customWidth="true" hidden="false" outlineLevel="0" max="5" min="5" style="0" width="39.66"/>
    <col collapsed="false" customWidth="true" hidden="false" outlineLevel="0" max="6" min="6" style="0" width="22.99"/>
    <col collapsed="false" customWidth="true" hidden="true" outlineLevel="0" max="7" min="7" style="0" width="6.82"/>
    <col collapsed="false" customWidth="true" hidden="false" outlineLevel="0" max="8" min="8" style="0" width="13.49"/>
    <col collapsed="false" customWidth="true" hidden="false" outlineLevel="0" max="10" min="10" style="0" width="14.99"/>
  </cols>
  <sheetData>
    <row r="1" customFormat="false" ht="18" hidden="false" customHeight="false" outlineLevel="0" collapsed="false">
      <c r="A1" s="28" t="s">
        <v>28</v>
      </c>
      <c r="B1" s="28"/>
      <c r="C1" s="28"/>
      <c r="D1" s="28"/>
      <c r="E1" s="28"/>
      <c r="F1" s="28"/>
      <c r="G1" s="28"/>
      <c r="H1" s="28"/>
      <c r="I1" s="28"/>
      <c r="J1" s="28"/>
    </row>
    <row r="20" customFormat="false" ht="12.75" hidden="false" customHeight="false" outlineLevel="0" collapsed="false">
      <c r="C20" s="9" t="s">
        <v>29</v>
      </c>
      <c r="D20" s="9"/>
      <c r="E20" s="9" t="s">
        <v>30</v>
      </c>
      <c r="G20" s="9"/>
    </row>
    <row r="21" customFormat="false" ht="18.75" hidden="false" customHeight="true" outlineLevel="0" collapsed="false">
      <c r="F21" s="2" t="str">
        <f aca="false">HLOOKUP(B22,Prices!$C$5:$N$6,2,0)&amp;"/"&amp;HLOOKUP(D22,Prices!$C$5:$N$6,2,0)&amp;" Spread"</f>
        <v>Permian/SoCal Spread</v>
      </c>
      <c r="H21" s="9" t="str">
        <f aca="false">HLOOKUP(G22,Tolls!$D$7:$P$8,2,0)&amp;" Toll"</f>
        <v>Transwestern Toll</v>
      </c>
      <c r="J21" s="9" t="s">
        <v>31</v>
      </c>
    </row>
    <row r="22" customFormat="false" ht="12.75" hidden="false" customHeight="false" outlineLevel="0" collapsed="false">
      <c r="B22" s="29" t="n">
        <v>5</v>
      </c>
      <c r="D22" s="29" t="n">
        <v>6</v>
      </c>
      <c r="G22" s="29" t="n">
        <f aca="false">B22*1000+D22</f>
        <v>5006</v>
      </c>
    </row>
    <row r="23" customFormat="false" ht="12.75" hidden="false" customHeight="false" outlineLevel="0" collapsed="false">
      <c r="A23" s="17" t="n">
        <f aca="false">Prices!A9</f>
        <v>35431</v>
      </c>
      <c r="C23" s="30" t="n">
        <f aca="false">HLOOKUP(B$22,Prices!$C$8:$T$58,Prices!$B9,0)</f>
        <v>4.1</v>
      </c>
      <c r="E23" s="30" t="n">
        <f aca="false">HLOOKUP(D$22,Prices!$C$8:$T$58,Prices!$B9,0)</f>
        <v>4.06</v>
      </c>
      <c r="F23" s="31" t="n">
        <f aca="false">E23-C23</f>
        <v>-0.04</v>
      </c>
      <c r="H23" s="31" t="n">
        <f aca="false">IF(ISERROR(HLOOKUP(G$22,Tolls!$D$7:$R$58,Tolls!$B9,0)),"Not Available",HLOOKUP(G$22,Tolls!$D$7:$R$58,Tolls!$B9,0))</f>
        <v>0.589</v>
      </c>
      <c r="J23" s="31" t="n">
        <f aca="false">F23-H23</f>
        <v>-0.629</v>
      </c>
    </row>
    <row r="24" customFormat="false" ht="12.75" hidden="false" customHeight="false" outlineLevel="0" collapsed="false">
      <c r="A24" s="17" t="n">
        <f aca="false">Prices!A10</f>
        <v>35462</v>
      </c>
      <c r="C24" s="30" t="n">
        <f aca="false">HLOOKUP(B$22,Prices!$C$8:$T$58,Prices!$B10,0)</f>
        <v>2.5</v>
      </c>
      <c r="E24" s="30" t="n">
        <f aca="false">HLOOKUP(D$22,Prices!$C$8:$T$58,Prices!$B10,0)</f>
        <v>2.59</v>
      </c>
      <c r="F24" s="31" t="n">
        <f aca="false">E24-C24</f>
        <v>0.0899999999999999</v>
      </c>
      <c r="H24" s="31" t="n">
        <f aca="false">IF(ISERROR(HLOOKUP(G$22,Tolls!$D$7:$R$58,Tolls!$B10,0)),"Not Available",HLOOKUP(G$22,Tolls!$D$7:$R$58,Tolls!$B10,0))</f>
        <v>0.509</v>
      </c>
      <c r="J24" s="31" t="n">
        <f aca="false">F24-H24</f>
        <v>-0.419</v>
      </c>
    </row>
    <row r="25" customFormat="false" ht="12.75" hidden="false" customHeight="false" outlineLevel="0" collapsed="false">
      <c r="A25" s="17" t="n">
        <f aca="false">Prices!A11</f>
        <v>35490</v>
      </c>
      <c r="C25" s="30" t="n">
        <f aca="false">HLOOKUP(B$22,Prices!$C$8:$T$58,Prices!$B11,0)</f>
        <v>1.52</v>
      </c>
      <c r="E25" s="30" t="n">
        <f aca="false">HLOOKUP(D$22,Prices!$C$8:$T$58,Prices!$B11,0)</f>
        <v>1.57</v>
      </c>
      <c r="F25" s="31" t="n">
        <f aca="false">E25-C25</f>
        <v>0.05</v>
      </c>
      <c r="H25" s="31" t="n">
        <f aca="false">IF(ISERROR(HLOOKUP(G$22,Tolls!$D$7:$R$58,Tolls!$B11,0)),"Not Available",HLOOKUP(G$22,Tolls!$D$7:$R$58,Tolls!$B11,0))</f>
        <v>0.46</v>
      </c>
      <c r="J25" s="31" t="n">
        <f aca="false">F25-H25</f>
        <v>-0.41</v>
      </c>
    </row>
    <row r="26" customFormat="false" ht="12.75" hidden="false" customHeight="false" outlineLevel="0" collapsed="false">
      <c r="A26" s="17" t="n">
        <f aca="false">Prices!A12</f>
        <v>35521</v>
      </c>
      <c r="C26" s="30" t="n">
        <f aca="false">HLOOKUP(B$22,Prices!$C$8:$T$58,Prices!$B12,0)</f>
        <v>1.61</v>
      </c>
      <c r="E26" s="30" t="n">
        <f aca="false">HLOOKUP(D$22,Prices!$C$8:$T$58,Prices!$B12,0)</f>
        <v>1.75</v>
      </c>
      <c r="F26" s="31" t="n">
        <f aca="false">E26-C26</f>
        <v>0.14</v>
      </c>
      <c r="H26" s="31" t="n">
        <f aca="false">IF(ISERROR(HLOOKUP(G$22,Tolls!$D$7:$R$58,Tolls!$B12,0)),"Not Available",HLOOKUP(G$22,Tolls!$D$7:$R$58,Tolls!$B12,0))</f>
        <v>0.4645</v>
      </c>
      <c r="J26" s="31" t="n">
        <f aca="false">F26-H26</f>
        <v>-0.3245</v>
      </c>
    </row>
    <row r="27" customFormat="false" ht="12.75" hidden="false" customHeight="false" outlineLevel="0" collapsed="false">
      <c r="A27" s="17" t="n">
        <f aca="false">Prices!A13</f>
        <v>35551</v>
      </c>
      <c r="C27" s="30" t="n">
        <f aca="false">HLOOKUP(B$22,Prices!$C$8:$T$58,Prices!$B13,0)</f>
        <v>1.89</v>
      </c>
      <c r="E27" s="30" t="n">
        <f aca="false">HLOOKUP(D$22,Prices!$C$8:$T$58,Prices!$B13,0)</f>
        <v>2.02</v>
      </c>
      <c r="F27" s="31" t="n">
        <f aca="false">E27-C27</f>
        <v>0.13</v>
      </c>
      <c r="H27" s="31" t="n">
        <f aca="false">IF(ISERROR(HLOOKUP(G$22,Tolls!$D$7:$R$58,Tolls!$B13,0)),"Not Available",HLOOKUP(G$22,Tolls!$D$7:$R$58,Tolls!$B13,0))</f>
        <v>0.4785</v>
      </c>
      <c r="J27" s="31" t="n">
        <f aca="false">F27-H27</f>
        <v>-0.3485</v>
      </c>
    </row>
    <row r="28" customFormat="false" ht="12.75" hidden="false" customHeight="false" outlineLevel="0" collapsed="false">
      <c r="A28" s="17" t="n">
        <f aca="false">Prices!A14</f>
        <v>35582</v>
      </c>
      <c r="C28" s="30" t="n">
        <f aca="false">HLOOKUP(B$22,Prices!$C$8:$T$58,Prices!$B14,0)</f>
        <v>2.05</v>
      </c>
      <c r="E28" s="30" t="n">
        <f aca="false">HLOOKUP(D$22,Prices!$C$8:$T$58,Prices!$B14,0)</f>
        <v>2.21</v>
      </c>
      <c r="F28" s="31" t="n">
        <f aca="false">E28-C28</f>
        <v>0.16</v>
      </c>
      <c r="H28" s="31" t="n">
        <f aca="false">IF(ISERROR(HLOOKUP(G$22,Tolls!$D$7:$R$58,Tolls!$B14,0)),"Not Available",HLOOKUP(G$22,Tolls!$D$7:$R$58,Tolls!$B14,0))</f>
        <v>0.4865</v>
      </c>
      <c r="J28" s="31" t="n">
        <f aca="false">F28-H28</f>
        <v>-0.3265</v>
      </c>
    </row>
    <row r="29" customFormat="false" ht="12.75" hidden="false" customHeight="false" outlineLevel="0" collapsed="false">
      <c r="A29" s="17" t="n">
        <f aca="false">Prices!A15</f>
        <v>35612</v>
      </c>
      <c r="C29" s="30" t="n">
        <f aca="false">HLOOKUP(B$22,Prices!$C$8:$T$58,Prices!$B15,0)</f>
        <v>1.99</v>
      </c>
      <c r="E29" s="30" t="n">
        <f aca="false">HLOOKUP(D$22,Prices!$C$8:$T$58,Prices!$B15,0)</f>
        <v>2.15</v>
      </c>
      <c r="F29" s="31" t="n">
        <f aca="false">E29-C29</f>
        <v>0.16</v>
      </c>
      <c r="H29" s="31" t="n">
        <f aca="false">IF(ISERROR(HLOOKUP(G$22,Tolls!$D$7:$R$58,Tolls!$B15,0)),"Not Available",HLOOKUP(G$22,Tolls!$D$7:$R$58,Tolls!$B15,0))</f>
        <v>0.4835</v>
      </c>
      <c r="J29" s="31" t="n">
        <f aca="false">F29-H29</f>
        <v>-0.3235</v>
      </c>
    </row>
    <row r="30" customFormat="false" ht="12.75" hidden="false" customHeight="false" outlineLevel="0" collapsed="false">
      <c r="A30" s="17" t="n">
        <f aca="false">Prices!A16</f>
        <v>35643</v>
      </c>
      <c r="C30" s="30" t="n">
        <f aca="false">HLOOKUP(B$22,Prices!$C$8:$T$58,Prices!$B16,0)</f>
        <v>2.05</v>
      </c>
      <c r="E30" s="30" t="n">
        <f aca="false">HLOOKUP(D$22,Prices!$C$8:$T$58,Prices!$B16,0)</f>
        <v>2.23</v>
      </c>
      <c r="F30" s="31" t="n">
        <f aca="false">E30-C30</f>
        <v>0.18</v>
      </c>
      <c r="H30" s="31" t="n">
        <f aca="false">IF(ISERROR(HLOOKUP(G$22,Tolls!$D$7:$R$58,Tolls!$B16,0)),"Not Available",HLOOKUP(G$22,Tolls!$D$7:$R$58,Tolls!$B16,0))</f>
        <v>0.4865</v>
      </c>
      <c r="J30" s="31" t="n">
        <f aca="false">F30-H30</f>
        <v>-0.3065</v>
      </c>
    </row>
    <row r="31" customFormat="false" ht="12.75" hidden="false" customHeight="false" outlineLevel="0" collapsed="false">
      <c r="A31" s="17" t="n">
        <f aca="false">Prices!A17</f>
        <v>35674</v>
      </c>
      <c r="C31" s="30" t="n">
        <f aca="false">HLOOKUP(B$22,Prices!$C$8:$T$58,Prices!$B17,0)</f>
        <v>2.35</v>
      </c>
      <c r="E31" s="30" t="n">
        <f aca="false">HLOOKUP(D$22,Prices!$C$8:$T$58,Prices!$B17,0)</f>
        <v>2.45</v>
      </c>
      <c r="F31" s="31" t="n">
        <f aca="false">E31-C31</f>
        <v>0.1</v>
      </c>
      <c r="H31" s="31" t="n">
        <f aca="false">IF(ISERROR(HLOOKUP(G$22,Tolls!$D$7:$R$58,Tolls!$B17,0)),"Not Available",HLOOKUP(G$22,Tolls!$D$7:$R$58,Tolls!$B17,0))</f>
        <v>0.5015</v>
      </c>
      <c r="J31" s="31" t="n">
        <f aca="false">F31-H31</f>
        <v>-0.4015</v>
      </c>
    </row>
    <row r="32" customFormat="false" ht="12.75" hidden="false" customHeight="false" outlineLevel="0" collapsed="false">
      <c r="A32" s="17" t="n">
        <f aca="false">Prices!A18</f>
        <v>35704</v>
      </c>
      <c r="C32" s="30" t="n">
        <f aca="false">HLOOKUP(B$22,Prices!$C$8:$T$58,Prices!$B18,0)</f>
        <v>2.84</v>
      </c>
      <c r="E32" s="30" t="n">
        <f aca="false">HLOOKUP(D$22,Prices!$C$8:$T$58,Prices!$B18,0)</f>
        <v>3.09</v>
      </c>
      <c r="F32" s="31" t="n">
        <f aca="false">E32-C32</f>
        <v>0.25</v>
      </c>
      <c r="H32" s="31" t="n">
        <f aca="false">IF(ISERROR(HLOOKUP(G$22,Tolls!$D$7:$R$58,Tolls!$B18,0)),"Not Available",HLOOKUP(G$22,Tolls!$D$7:$R$58,Tolls!$B18,0))</f>
        <v>0.526</v>
      </c>
      <c r="J32" s="31" t="n">
        <f aca="false">F32-H32</f>
        <v>-0.276</v>
      </c>
    </row>
    <row r="33" customFormat="false" ht="12.75" hidden="false" customHeight="false" outlineLevel="0" collapsed="false">
      <c r="A33" s="17" t="n">
        <f aca="false">Prices!A19</f>
        <v>35735</v>
      </c>
      <c r="C33" s="30" t="n">
        <f aca="false">HLOOKUP(B$22,Prices!$C$8:$T$58,Prices!$B19,0)</f>
        <v>3.06</v>
      </c>
      <c r="E33" s="30" t="n">
        <f aca="false">HLOOKUP(D$22,Prices!$C$8:$T$58,Prices!$B19,0)</f>
        <v>3.37</v>
      </c>
      <c r="F33" s="31" t="n">
        <f aca="false">E33-C33</f>
        <v>0.31</v>
      </c>
      <c r="H33" s="31" t="n">
        <f aca="false">IF(ISERROR(HLOOKUP(G$22,Tolls!$D$7:$R$58,Tolls!$B19,0)),"Not Available",HLOOKUP(G$22,Tolls!$D$7:$R$58,Tolls!$B19,0))</f>
        <v>0.537</v>
      </c>
      <c r="J33" s="31" t="n">
        <f aca="false">F33-H33</f>
        <v>-0.227</v>
      </c>
    </row>
    <row r="34" customFormat="false" ht="12.75" hidden="false" customHeight="false" outlineLevel="0" collapsed="false">
      <c r="A34" s="17" t="n">
        <f aca="false">Prices!A20</f>
        <v>35765</v>
      </c>
      <c r="C34" s="30" t="n">
        <f aca="false">HLOOKUP(B$22,Prices!$C$8:$T$58,Prices!$B20,0)</f>
        <v>2.2</v>
      </c>
      <c r="E34" s="30" t="n">
        <f aca="false">HLOOKUP(D$22,Prices!$C$8:$T$58,Prices!$B20,0)</f>
        <v>2.29</v>
      </c>
      <c r="F34" s="31" t="n">
        <f aca="false">E34-C34</f>
        <v>0.0899999999999999</v>
      </c>
      <c r="H34" s="31" t="n">
        <f aca="false">IF(ISERROR(HLOOKUP(G$22,Tolls!$D$7:$R$58,Tolls!$B20,0)),"Not Available",HLOOKUP(G$22,Tolls!$D$7:$R$58,Tolls!$B20,0))</f>
        <v>0.494</v>
      </c>
      <c r="J34" s="31" t="n">
        <f aca="false">F34-H34</f>
        <v>-0.404</v>
      </c>
    </row>
    <row r="35" customFormat="false" ht="12.75" hidden="false" customHeight="false" outlineLevel="0" collapsed="false">
      <c r="A35" s="17" t="n">
        <f aca="false">Prices!A21</f>
        <v>35796</v>
      </c>
      <c r="C35" s="30" t="n">
        <f aca="false">HLOOKUP(B$22,Prices!$C$8:$T$58,Prices!$B21,0)</f>
        <v>2.09</v>
      </c>
      <c r="E35" s="30" t="n">
        <f aca="false">HLOOKUP(D$22,Prices!$C$8:$T$58,Prices!$B21,0)</f>
        <v>2.24</v>
      </c>
      <c r="F35" s="31" t="n">
        <f aca="false">E35-C35</f>
        <v>0.15</v>
      </c>
      <c r="H35" s="31" t="n">
        <f aca="false">IF(ISERROR(HLOOKUP(G$22,Tolls!$D$7:$R$58,Tolls!$B21,0)),"Not Available",HLOOKUP(G$22,Tolls!$D$7:$R$58,Tolls!$B21,0))</f>
        <v>0.4885</v>
      </c>
      <c r="J35" s="31" t="n">
        <f aca="false">F35-H35</f>
        <v>-0.3385</v>
      </c>
    </row>
    <row r="36" customFormat="false" ht="12.75" hidden="false" customHeight="false" outlineLevel="0" collapsed="false">
      <c r="A36" s="17" t="n">
        <f aca="false">Prices!A22</f>
        <v>35827</v>
      </c>
      <c r="C36" s="30" t="n">
        <f aca="false">HLOOKUP(B$22,Prices!$C$8:$T$58,Prices!$B22,0)</f>
        <v>1.87</v>
      </c>
      <c r="E36" s="30" t="n">
        <f aca="false">HLOOKUP(D$22,Prices!$C$8:$T$58,Prices!$B22,0)</f>
        <v>2.09</v>
      </c>
      <c r="F36" s="31" t="n">
        <f aca="false">E36-C36</f>
        <v>0.22</v>
      </c>
      <c r="H36" s="31" t="n">
        <f aca="false">IF(ISERROR(HLOOKUP(G$22,Tolls!$D$7:$R$58,Tolls!$B22,0)),"Not Available",HLOOKUP(G$22,Tolls!$D$7:$R$58,Tolls!$B22,0))</f>
        <v>0.4775</v>
      </c>
      <c r="J36" s="31" t="n">
        <f aca="false">F36-H36</f>
        <v>-0.2575</v>
      </c>
    </row>
    <row r="37" customFormat="false" ht="12.75" hidden="false" customHeight="false" outlineLevel="0" collapsed="false">
      <c r="A37" s="17" t="n">
        <f aca="false">Prices!A23</f>
        <v>35855</v>
      </c>
      <c r="C37" s="30" t="n">
        <f aca="false">HLOOKUP(B$22,Prices!$C$8:$T$58,Prices!$B23,0)</f>
        <v>2.07</v>
      </c>
      <c r="E37" s="30" t="n">
        <f aca="false">HLOOKUP(D$22,Prices!$C$8:$T$58,Prices!$B23,0)</f>
        <v>2.33</v>
      </c>
      <c r="F37" s="31" t="n">
        <f aca="false">E37-C37</f>
        <v>0.26</v>
      </c>
      <c r="H37" s="31" t="n">
        <f aca="false">IF(ISERROR(HLOOKUP(G$22,Tolls!$D$7:$R$58,Tolls!$B23,0)),"Not Available",HLOOKUP(G$22,Tolls!$D$7:$R$58,Tolls!$B23,0))</f>
        <v>0.4875</v>
      </c>
      <c r="J37" s="31" t="n">
        <f aca="false">F37-H37</f>
        <v>-0.2275</v>
      </c>
    </row>
    <row r="38" customFormat="false" ht="12.75" hidden="false" customHeight="false" outlineLevel="0" collapsed="false">
      <c r="A38" s="17" t="n">
        <f aca="false">Prices!A24</f>
        <v>35886</v>
      </c>
      <c r="C38" s="30" t="n">
        <f aca="false">HLOOKUP(B$22,Prices!$C$8:$T$58,Prices!$B24,0)</f>
        <v>2.15</v>
      </c>
      <c r="E38" s="30" t="n">
        <f aca="false">HLOOKUP(D$22,Prices!$C$8:$T$58,Prices!$B24,0)</f>
        <v>2.39</v>
      </c>
      <c r="F38" s="31" t="n">
        <f aca="false">E38-C38</f>
        <v>0.24</v>
      </c>
      <c r="H38" s="31" t="n">
        <f aca="false">IF(ISERROR(HLOOKUP(G$22,Tolls!$D$7:$R$58,Tolls!$B24,0)),"Not Available",HLOOKUP(G$22,Tolls!$D$7:$R$58,Tolls!$B24,0))</f>
        <v>0.4915</v>
      </c>
      <c r="J38" s="31" t="n">
        <f aca="false">F38-H38</f>
        <v>-0.2515</v>
      </c>
    </row>
    <row r="39" customFormat="false" ht="12.75" hidden="false" customHeight="false" outlineLevel="0" collapsed="false">
      <c r="A39" s="17" t="n">
        <f aca="false">Prices!A25</f>
        <v>35916</v>
      </c>
      <c r="C39" s="30" t="n">
        <f aca="false">HLOOKUP(B$22,Prices!$C$8:$T$58,Prices!$B25,0)</f>
        <v>2.12</v>
      </c>
      <c r="E39" s="30" t="n">
        <f aca="false">HLOOKUP(D$22,Prices!$C$8:$T$58,Prices!$B25,0)</f>
        <v>2.37</v>
      </c>
      <c r="F39" s="31" t="n">
        <f aca="false">E39-C39</f>
        <v>0.25</v>
      </c>
      <c r="H39" s="31" t="n">
        <f aca="false">IF(ISERROR(HLOOKUP(G$22,Tolls!$D$7:$R$58,Tolls!$B25,0)),"Not Available",HLOOKUP(G$22,Tolls!$D$7:$R$58,Tolls!$B25,0))</f>
        <v>0.49</v>
      </c>
      <c r="J39" s="31" t="n">
        <f aca="false">F39-H39</f>
        <v>-0.24</v>
      </c>
    </row>
    <row r="40" customFormat="false" ht="12.75" hidden="false" customHeight="false" outlineLevel="0" collapsed="false">
      <c r="A40" s="17" t="n">
        <f aca="false">Prices!A26</f>
        <v>35947</v>
      </c>
      <c r="C40" s="30" t="n">
        <f aca="false">HLOOKUP(B$22,Prices!$C$8:$T$58,Prices!$B26,0)</f>
        <v>1.89</v>
      </c>
      <c r="E40" s="30" t="n">
        <f aca="false">HLOOKUP(D$22,Prices!$C$8:$T$58,Prices!$B26,0)</f>
        <v>2.11</v>
      </c>
      <c r="F40" s="31" t="n">
        <f aca="false">E40-C40</f>
        <v>0.22</v>
      </c>
      <c r="H40" s="31" t="n">
        <f aca="false">IF(ISERROR(HLOOKUP(G$22,Tolls!$D$7:$R$58,Tolls!$B26,0)),"Not Available",HLOOKUP(G$22,Tolls!$D$7:$R$58,Tolls!$B26,0))</f>
        <v>0.4785</v>
      </c>
      <c r="J40" s="31" t="n">
        <f aca="false">F40-H40</f>
        <v>-0.2585</v>
      </c>
    </row>
    <row r="41" customFormat="false" ht="12.75" hidden="false" customHeight="false" outlineLevel="0" collapsed="false">
      <c r="A41" s="17" t="n">
        <f aca="false">Prices!A27</f>
        <v>35977</v>
      </c>
      <c r="C41" s="30" t="n">
        <f aca="false">HLOOKUP(B$22,Prices!$C$8:$T$58,Prices!$B27,0)</f>
        <v>2.17</v>
      </c>
      <c r="E41" s="30" t="n">
        <f aca="false">HLOOKUP(D$22,Prices!$C$8:$T$58,Prices!$B27,0)</f>
        <v>2.24</v>
      </c>
      <c r="F41" s="31" t="n">
        <f aca="false">E41-C41</f>
        <v>0.0700000000000003</v>
      </c>
      <c r="H41" s="31" t="n">
        <f aca="false">IF(ISERROR(HLOOKUP(G$22,Tolls!$D$7:$R$58,Tolls!$B27,0)),"Not Available",HLOOKUP(G$22,Tolls!$D$7:$R$58,Tolls!$B27,0))</f>
        <v>0.4925</v>
      </c>
      <c r="J41" s="31" t="n">
        <f aca="false">F41-H41</f>
        <v>-0.4225</v>
      </c>
    </row>
    <row r="42" customFormat="false" ht="12.75" hidden="false" customHeight="false" outlineLevel="0" collapsed="false">
      <c r="A42" s="17" t="n">
        <f aca="false">Prices!A28</f>
        <v>36008</v>
      </c>
      <c r="C42" s="30" t="n">
        <f aca="false">HLOOKUP(B$22,Prices!$C$8:$T$58,Prices!$B28,0)</f>
        <v>1.94</v>
      </c>
      <c r="E42" s="30" t="n">
        <f aca="false">HLOOKUP(D$22,Prices!$C$8:$T$58,Prices!$B28,0)</f>
        <v>2.28</v>
      </c>
      <c r="F42" s="31" t="n">
        <f aca="false">E42-C42</f>
        <v>0.34</v>
      </c>
      <c r="H42" s="31" t="n">
        <f aca="false">IF(ISERROR(HLOOKUP(G$22,Tolls!$D$7:$R$58,Tolls!$B28,0)),"Not Available",HLOOKUP(G$22,Tolls!$D$7:$R$58,Tolls!$B28,0))</f>
        <v>0.481</v>
      </c>
      <c r="J42" s="31" t="n">
        <f aca="false">F42-H42</f>
        <v>-0.141</v>
      </c>
    </row>
    <row r="43" customFormat="false" ht="12.75" hidden="false" customHeight="false" outlineLevel="0" collapsed="false">
      <c r="A43" s="17" t="n">
        <f aca="false">Prices!A29</f>
        <v>36039</v>
      </c>
      <c r="C43" s="30" t="n">
        <f aca="false">HLOOKUP(B$22,Prices!$C$8:$T$58,Prices!$B29,0)</f>
        <v>1.59</v>
      </c>
      <c r="E43" s="30" t="n">
        <f aca="false">HLOOKUP(D$22,Prices!$C$8:$T$58,Prices!$B29,0)</f>
        <v>2</v>
      </c>
      <c r="F43" s="31" t="n">
        <f aca="false">E43-C43</f>
        <v>0.41</v>
      </c>
      <c r="H43" s="31" t="n">
        <f aca="false">IF(ISERROR(HLOOKUP(G$22,Tolls!$D$7:$R$58,Tolls!$B29,0)),"Not Available",HLOOKUP(G$22,Tolls!$D$7:$R$58,Tolls!$B29,0))</f>
        <v>0.4635</v>
      </c>
      <c r="J43" s="31" t="n">
        <f aca="false">F43-H43</f>
        <v>-0.0535000000000001</v>
      </c>
    </row>
    <row r="44" customFormat="false" ht="12.75" hidden="false" customHeight="false" outlineLevel="0" collapsed="false">
      <c r="A44" s="17" t="n">
        <f aca="false">Prices!A30</f>
        <v>36069</v>
      </c>
      <c r="C44" s="30" t="n">
        <f aca="false">HLOOKUP(B$22,Prices!$C$8:$T$58,Prices!$B30,0)</f>
        <v>2.09</v>
      </c>
      <c r="E44" s="30" t="n">
        <f aca="false">HLOOKUP(D$22,Prices!$C$8:$T$58,Prices!$B30,0)</f>
        <v>2.02</v>
      </c>
      <c r="F44" s="31" t="n">
        <f aca="false">E44-C44</f>
        <v>-0.0699999999999998</v>
      </c>
      <c r="H44" s="31" t="n">
        <f aca="false">IF(ISERROR(HLOOKUP(G$22,Tolls!$D$7:$R$58,Tolls!$B30,0)),"Not Available",HLOOKUP(G$22,Tolls!$D$7:$R$58,Tolls!$B30,0))</f>
        <v>0.4885</v>
      </c>
      <c r="J44" s="31" t="n">
        <f aca="false">F44-H44</f>
        <v>-0.5585</v>
      </c>
    </row>
    <row r="45" customFormat="false" ht="12.75" hidden="false" customHeight="false" outlineLevel="0" collapsed="false">
      <c r="A45" s="17" t="n">
        <f aca="false">Prices!A31</f>
        <v>36100</v>
      </c>
      <c r="C45" s="30" t="n">
        <f aca="false">HLOOKUP(B$22,Prices!$C$8:$T$58,Prices!$B31,0)</f>
        <v>1.99</v>
      </c>
      <c r="E45" s="30" t="n">
        <f aca="false">HLOOKUP(D$22,Prices!$C$8:$T$58,Prices!$B31,0)</f>
        <v>2.33</v>
      </c>
      <c r="F45" s="31" t="n">
        <f aca="false">E45-C45</f>
        <v>0.34</v>
      </c>
      <c r="H45" s="31" t="n">
        <f aca="false">IF(ISERROR(HLOOKUP(G$22,Tolls!$D$7:$R$58,Tolls!$B31,0)),"Not Available",HLOOKUP(G$22,Tolls!$D$7:$R$58,Tolls!$B31,0))</f>
        <v>0.4835</v>
      </c>
      <c r="J45" s="31" t="n">
        <f aca="false">F45-H45</f>
        <v>-0.1435</v>
      </c>
    </row>
    <row r="46" customFormat="false" ht="12.75" hidden="false" customHeight="false" outlineLevel="0" collapsed="false">
      <c r="A46" s="17" t="n">
        <f aca="false">Prices!A32</f>
        <v>36130</v>
      </c>
      <c r="C46" s="30" t="n">
        <f aca="false">HLOOKUP(B$22,Prices!$C$8:$T$58,Prices!$B32,0)</f>
        <v>1.99</v>
      </c>
      <c r="E46" s="30" t="n">
        <f aca="false">HLOOKUP(D$22,Prices!$C$8:$T$58,Prices!$B32,0)</f>
        <v>2.28</v>
      </c>
      <c r="F46" s="31" t="n">
        <f aca="false">E46-C46</f>
        <v>0.29</v>
      </c>
      <c r="H46" s="31" t="n">
        <f aca="false">IF(ISERROR(HLOOKUP(G$22,Tolls!$D$7:$R$58,Tolls!$B32,0)),"Not Available",HLOOKUP(G$22,Tolls!$D$7:$R$58,Tolls!$B32,0))</f>
        <v>0.4835</v>
      </c>
      <c r="J46" s="31" t="n">
        <f aca="false">F46-H46</f>
        <v>-0.1935</v>
      </c>
    </row>
    <row r="47" customFormat="false" ht="12.75" hidden="false" customHeight="false" outlineLevel="0" collapsed="false">
      <c r="A47" s="17" t="n">
        <f aca="false">Prices!A33</f>
        <v>36161</v>
      </c>
      <c r="C47" s="30" t="n">
        <f aca="false">HLOOKUP(B$22,Prices!$C$8:$T$58,Prices!$B33,0)</f>
        <v>1.74</v>
      </c>
      <c r="E47" s="30" t="n">
        <f aca="false">HLOOKUP(D$22,Prices!$C$8:$T$58,Prices!$B33,0)</f>
        <v>2.02</v>
      </c>
      <c r="F47" s="31" t="n">
        <f aca="false">E47-C47</f>
        <v>0.28</v>
      </c>
      <c r="H47" s="31" t="n">
        <f aca="false">IF(ISERROR(HLOOKUP(G$22,Tolls!$D$7:$R$58,Tolls!$B33,0)),"Not Available",HLOOKUP(G$22,Tolls!$D$7:$R$58,Tolls!$B33,0))</f>
        <v>0.471</v>
      </c>
      <c r="J47" s="31" t="n">
        <f aca="false">F47-H47</f>
        <v>-0.191</v>
      </c>
    </row>
    <row r="48" customFormat="false" ht="12.75" hidden="false" customHeight="false" outlineLevel="0" collapsed="false">
      <c r="A48" s="17" t="n">
        <f aca="false">Prices!A34</f>
        <v>36192</v>
      </c>
      <c r="C48" s="30" t="n">
        <f aca="false">HLOOKUP(B$22,Prices!$C$8:$T$58,Prices!$B34,0)</f>
        <v>1.67</v>
      </c>
      <c r="E48" s="30" t="n">
        <f aca="false">HLOOKUP(D$22,Prices!$C$8:$T$58,Prices!$B34,0)</f>
        <v>1.82</v>
      </c>
      <c r="F48" s="31" t="n">
        <f aca="false">E48-C48</f>
        <v>0.15</v>
      </c>
      <c r="H48" s="31" t="n">
        <f aca="false">IF(ISERROR(HLOOKUP(G$22,Tolls!$D$7:$R$58,Tolls!$B34,0)),"Not Available",HLOOKUP(G$22,Tolls!$D$7:$R$58,Tolls!$B34,0))</f>
        <v>0.4675</v>
      </c>
      <c r="J48" s="31" t="n">
        <f aca="false">F48-H48</f>
        <v>-0.3175</v>
      </c>
    </row>
    <row r="49" customFormat="false" ht="12.75" hidden="false" customHeight="false" outlineLevel="0" collapsed="false">
      <c r="A49" s="17" t="n">
        <f aca="false">Prices!A35</f>
        <v>36220</v>
      </c>
      <c r="C49" s="30" t="n">
        <f aca="false">HLOOKUP(B$22,Prices!$C$8:$T$58,Prices!$B35,0)</f>
        <v>1.57</v>
      </c>
      <c r="E49" s="30" t="n">
        <f aca="false">HLOOKUP(D$22,Prices!$C$8:$T$58,Prices!$B35,0)</f>
        <v>1.73</v>
      </c>
      <c r="F49" s="31" t="n">
        <f aca="false">E49-C49</f>
        <v>0.16</v>
      </c>
      <c r="H49" s="31" t="n">
        <f aca="false">IF(ISERROR(HLOOKUP(G$22,Tolls!$D$7:$R$58,Tolls!$B35,0)),"Not Available",HLOOKUP(G$22,Tolls!$D$7:$R$58,Tolls!$B35,0))</f>
        <v>0.4625</v>
      </c>
      <c r="J49" s="31" t="n">
        <f aca="false">F49-H49</f>
        <v>-0.3025</v>
      </c>
    </row>
    <row r="50" customFormat="false" ht="12.75" hidden="false" customHeight="false" outlineLevel="0" collapsed="false">
      <c r="A50" s="17" t="n">
        <f aca="false">Prices!A36</f>
        <v>36251</v>
      </c>
      <c r="C50" s="30" t="n">
        <f aca="false">HLOOKUP(B$22,Prices!$C$8:$T$58,Prices!$B36,0)</f>
        <v>1.66</v>
      </c>
      <c r="E50" s="30" t="n">
        <f aca="false">HLOOKUP(D$22,Prices!$C$8:$T$58,Prices!$B36,0)</f>
        <v>1.79</v>
      </c>
      <c r="F50" s="31" t="n">
        <f aca="false">E50-C50</f>
        <v>0.13</v>
      </c>
      <c r="H50" s="31" t="n">
        <f aca="false">IF(ISERROR(HLOOKUP(G$22,Tolls!$D$7:$R$58,Tolls!$B36,0)),"Not Available",HLOOKUP(G$22,Tolls!$D$7:$R$58,Tolls!$B36,0))</f>
        <v>0.467</v>
      </c>
      <c r="J50" s="31" t="n">
        <f aca="false">F50-H50</f>
        <v>-0.337</v>
      </c>
    </row>
    <row r="51" customFormat="false" ht="12.75" hidden="false" customHeight="false" outlineLevel="0" collapsed="false">
      <c r="A51" s="17" t="n">
        <f aca="false">Prices!A37</f>
        <v>36281</v>
      </c>
      <c r="C51" s="30" t="n">
        <f aca="false">HLOOKUP(B$22,Prices!$C$8:$T$58,Prices!$B37,0)</f>
        <v>2.16</v>
      </c>
      <c r="E51" s="30" t="n">
        <f aca="false">HLOOKUP(D$22,Prices!$C$8:$T$58,Prices!$B37,0)</f>
        <v>2.23</v>
      </c>
      <c r="F51" s="31" t="n">
        <f aca="false">E51-C51</f>
        <v>0.0699999999999998</v>
      </c>
      <c r="H51" s="31" t="n">
        <f aca="false">IF(ISERROR(HLOOKUP(G$22,Tolls!$D$7:$R$58,Tolls!$B37,0)),"Not Available",HLOOKUP(G$22,Tolls!$D$7:$R$58,Tolls!$B37,0))</f>
        <v>0.492</v>
      </c>
      <c r="J51" s="31" t="n">
        <f aca="false">F51-H51</f>
        <v>-0.422</v>
      </c>
    </row>
    <row r="52" customFormat="false" ht="12.75" hidden="false" customHeight="false" outlineLevel="0" collapsed="false">
      <c r="A52" s="17" t="n">
        <f aca="false">Prices!A38</f>
        <v>36312</v>
      </c>
      <c r="C52" s="30" t="n">
        <f aca="false">HLOOKUP(B$22,Prices!$C$8:$T$58,Prices!$B38,0)</f>
        <v>2.08</v>
      </c>
      <c r="E52" s="30" t="n">
        <f aca="false">HLOOKUP(D$22,Prices!$C$8:$T$58,Prices!$B38,0)</f>
        <v>2.22</v>
      </c>
      <c r="F52" s="31" t="n">
        <f aca="false">E52-C52</f>
        <v>0.14</v>
      </c>
      <c r="H52" s="31" t="n">
        <f aca="false">IF(ISERROR(HLOOKUP(G$22,Tolls!$D$7:$R$58,Tolls!$B38,0)),"Not Available",HLOOKUP(G$22,Tolls!$D$7:$R$58,Tolls!$B38,0))</f>
        <v>0.488</v>
      </c>
      <c r="J52" s="31" t="n">
        <f aca="false">F52-H52</f>
        <v>-0.348</v>
      </c>
    </row>
    <row r="53" customFormat="false" ht="12.75" hidden="false" customHeight="false" outlineLevel="0" collapsed="false">
      <c r="A53" s="17" t="n">
        <f aca="false">Prices!A39</f>
        <v>36342</v>
      </c>
      <c r="C53" s="30" t="n">
        <f aca="false">HLOOKUP(B$22,Prices!$C$8:$T$58,Prices!$B39,0)</f>
        <v>2.17</v>
      </c>
      <c r="E53" s="30" t="n">
        <f aca="false">HLOOKUP(D$22,Prices!$C$8:$T$58,Prices!$B39,0)</f>
        <v>2.38</v>
      </c>
      <c r="F53" s="31" t="n">
        <f aca="false">E53-C53</f>
        <v>0.21</v>
      </c>
      <c r="H53" s="31" t="n">
        <f aca="false">IF(ISERROR(HLOOKUP(G$22,Tolls!$D$7:$R$58,Tolls!$B39,0)),"Not Available",HLOOKUP(G$22,Tolls!$D$7:$R$58,Tolls!$B39,0))</f>
        <v>0.4925</v>
      </c>
      <c r="J53" s="31" t="n">
        <f aca="false">F53-H53</f>
        <v>-0.2825</v>
      </c>
    </row>
    <row r="54" customFormat="false" ht="12.75" hidden="false" customHeight="false" outlineLevel="0" collapsed="false">
      <c r="A54" s="17" t="n">
        <f aca="false">Prices!A40</f>
        <v>36373</v>
      </c>
      <c r="C54" s="30" t="n">
        <f aca="false">HLOOKUP(B$22,Prices!$C$8:$T$58,Prices!$B40,0)</f>
        <v>2.45</v>
      </c>
      <c r="E54" s="30" t="n">
        <f aca="false">HLOOKUP(D$22,Prices!$C$8:$T$58,Prices!$B40,0)</f>
        <v>2.59</v>
      </c>
      <c r="F54" s="31" t="n">
        <f aca="false">E54-C54</f>
        <v>0.14</v>
      </c>
      <c r="H54" s="31" t="n">
        <f aca="false">IF(ISERROR(HLOOKUP(G$22,Tolls!$D$7:$R$58,Tolls!$B40,0)),"Not Available",HLOOKUP(G$22,Tolls!$D$7:$R$58,Tolls!$B40,0))</f>
        <v>0.5065</v>
      </c>
      <c r="J54" s="31" t="n">
        <f aca="false">F54-H54</f>
        <v>-0.3665</v>
      </c>
    </row>
    <row r="55" customFormat="false" ht="12.75" hidden="false" customHeight="false" outlineLevel="0" collapsed="false">
      <c r="A55" s="17" t="n">
        <f aca="false">Prices!A41</f>
        <v>36404</v>
      </c>
      <c r="C55" s="30" t="n">
        <f aca="false">HLOOKUP(B$22,Prices!$C$8:$T$58,Prices!$B41,0)</f>
        <v>2.77</v>
      </c>
      <c r="E55" s="30" t="n">
        <f aca="false">HLOOKUP(D$22,Prices!$C$8:$T$58,Prices!$B41,0)</f>
        <v>2.93</v>
      </c>
      <c r="F55" s="31" t="n">
        <f aca="false">E55-C55</f>
        <v>0.16</v>
      </c>
      <c r="H55" s="31" t="n">
        <f aca="false">IF(ISERROR(HLOOKUP(G$22,Tolls!$D$7:$R$58,Tolls!$B41,0)),"Not Available",HLOOKUP(G$22,Tolls!$D$7:$R$58,Tolls!$B41,0))</f>
        <v>0.5225</v>
      </c>
      <c r="J55" s="31" t="n">
        <f aca="false">F55-H55</f>
        <v>-0.3625</v>
      </c>
    </row>
    <row r="56" customFormat="false" ht="12.75" hidden="false" customHeight="false" outlineLevel="0" collapsed="false">
      <c r="A56" s="17" t="n">
        <f aca="false">Prices!A42</f>
        <v>36434</v>
      </c>
      <c r="C56" s="30" t="n">
        <f aca="false">HLOOKUP(B$22,Prices!$C$8:$T$58,Prices!$B42,0)</f>
        <v>2.47</v>
      </c>
      <c r="E56" s="30" t="n">
        <f aca="false">HLOOKUP(D$22,Prices!$C$8:$T$58,Prices!$B42,0)</f>
        <v>2.7</v>
      </c>
      <c r="F56" s="31" t="n">
        <f aca="false">E56-C56</f>
        <v>0.23</v>
      </c>
      <c r="H56" s="31" t="n">
        <f aca="false">IF(ISERROR(HLOOKUP(G$22,Tolls!$D$7:$R$58,Tolls!$B42,0)),"Not Available",HLOOKUP(G$22,Tolls!$D$7:$R$58,Tolls!$B42,0))</f>
        <v>0.5075</v>
      </c>
      <c r="J56" s="31" t="n">
        <f aca="false">F56-H56</f>
        <v>-0.2775</v>
      </c>
    </row>
    <row r="57" customFormat="false" ht="12.75" hidden="false" customHeight="false" outlineLevel="0" collapsed="false">
      <c r="A57" s="17" t="n">
        <f aca="false">Prices!A43</f>
        <v>36465</v>
      </c>
      <c r="C57" s="30" t="n">
        <f aca="false">HLOOKUP(B$22,Prices!$C$8:$T$58,Prices!$B43,0)</f>
        <v>2.88</v>
      </c>
      <c r="E57" s="30" t="n">
        <f aca="false">HLOOKUP(D$22,Prices!$C$8:$T$58,Prices!$B43,0)</f>
        <v>3.06</v>
      </c>
      <c r="F57" s="31" t="n">
        <f aca="false">E57-C57</f>
        <v>0.18</v>
      </c>
      <c r="H57" s="31" t="n">
        <f aca="false">IF(ISERROR(HLOOKUP(G$22,Tolls!$D$7:$R$58,Tolls!$B43,0)),"Not Available",HLOOKUP(G$22,Tolls!$D$7:$R$58,Tolls!$B43,0))</f>
        <v>0.528</v>
      </c>
      <c r="J57" s="31" t="n">
        <f aca="false">F57-H57</f>
        <v>-0.348</v>
      </c>
    </row>
    <row r="58" customFormat="false" ht="12.75" hidden="false" customHeight="false" outlineLevel="0" collapsed="false">
      <c r="A58" s="17" t="n">
        <f aca="false">Prices!A44</f>
        <v>36495</v>
      </c>
      <c r="C58" s="30" t="n">
        <f aca="false">HLOOKUP(B$22,Prices!$C$8:$T$58,Prices!$B44,0)</f>
        <v>2.09</v>
      </c>
      <c r="E58" s="30" t="n">
        <f aca="false">HLOOKUP(D$22,Prices!$C$8:$T$58,Prices!$B44,0)</f>
        <v>2.41</v>
      </c>
      <c r="F58" s="31" t="n">
        <f aca="false">E58-C58</f>
        <v>0.32</v>
      </c>
      <c r="H58" s="31" t="n">
        <f aca="false">IF(ISERROR(HLOOKUP(G$22,Tolls!$D$7:$R$58,Tolls!$B44,0)),"Not Available",HLOOKUP(G$22,Tolls!$D$7:$R$58,Tolls!$B44,0))</f>
        <v>0.4885</v>
      </c>
      <c r="J58" s="31" t="n">
        <f aca="false">F58-H58</f>
        <v>-0.1685</v>
      </c>
    </row>
    <row r="59" customFormat="false" ht="12.75" hidden="false" customHeight="false" outlineLevel="0" collapsed="false">
      <c r="A59" s="17" t="n">
        <f aca="false">Prices!A45</f>
        <v>36526</v>
      </c>
      <c r="C59" s="30" t="n">
        <f aca="false">HLOOKUP(B$22,Prices!$C$8:$T$58,Prices!$B45,0)</f>
        <v>2.18</v>
      </c>
      <c r="E59" s="30" t="n">
        <f aca="false">HLOOKUP(D$22,Prices!$C$8:$T$58,Prices!$B45,0)</f>
        <v>2.38</v>
      </c>
      <c r="F59" s="31" t="n">
        <f aca="false">E59-C59</f>
        <v>0.2</v>
      </c>
      <c r="H59" s="31" t="n">
        <f aca="false">IF(ISERROR(HLOOKUP(G$22,Tolls!$D$7:$R$58,Tolls!$B45,0)),"Not Available",HLOOKUP(G$22,Tolls!$D$7:$R$58,Tolls!$B45,0))</f>
        <v>0.493</v>
      </c>
      <c r="J59" s="31" t="n">
        <f aca="false">F59-H59</f>
        <v>-0.293</v>
      </c>
    </row>
    <row r="60" customFormat="false" ht="12.75" hidden="false" customHeight="false" outlineLevel="0" collapsed="false">
      <c r="A60" s="17" t="n">
        <f aca="false">Prices!A46</f>
        <v>36557</v>
      </c>
      <c r="C60" s="30" t="n">
        <f aca="false">HLOOKUP(B$22,Prices!$C$8:$T$58,Prices!$B46,0)</f>
        <v>2.43</v>
      </c>
      <c r="E60" s="30" t="n">
        <f aca="false">HLOOKUP(D$22,Prices!$C$8:$T$58,Prices!$B46,0)</f>
        <v>2.55</v>
      </c>
      <c r="F60" s="31" t="n">
        <f aca="false">E60-C60</f>
        <v>0.12</v>
      </c>
      <c r="H60" s="31" t="n">
        <f aca="false">IF(ISERROR(HLOOKUP(G$22,Tolls!$D$7:$R$58,Tolls!$B46,0)),"Not Available",HLOOKUP(G$22,Tolls!$D$7:$R$58,Tolls!$B46,0))</f>
        <v>0.5055</v>
      </c>
      <c r="J60" s="31" t="n">
        <f aca="false">F60-H60</f>
        <v>-0.3855</v>
      </c>
    </row>
    <row r="61" customFormat="false" ht="12.75" hidden="false" customHeight="false" outlineLevel="0" collapsed="false">
      <c r="A61" s="17" t="n">
        <f aca="false">Prices!A47</f>
        <v>36586</v>
      </c>
      <c r="C61" s="30" t="n">
        <f aca="false">HLOOKUP(B$22,Prices!$C$8:$T$58,Prices!$B47,0)</f>
        <v>2.41</v>
      </c>
      <c r="E61" s="30" t="n">
        <f aca="false">HLOOKUP(D$22,Prices!$C$8:$T$58,Prices!$B47,0)</f>
        <v>2.58</v>
      </c>
      <c r="F61" s="31" t="n">
        <f aca="false">E61-C61</f>
        <v>0.17</v>
      </c>
      <c r="H61" s="31" t="n">
        <f aca="false">IF(ISERROR(HLOOKUP(G$22,Tolls!$D$7:$R$58,Tolls!$B47,0)),"Not Available",HLOOKUP(G$22,Tolls!$D$7:$R$58,Tolls!$B47,0))</f>
        <v>0.5045</v>
      </c>
      <c r="J61" s="31" t="n">
        <f aca="false">F61-H61</f>
        <v>-0.3345</v>
      </c>
    </row>
    <row r="62" customFormat="false" ht="12.75" hidden="false" customHeight="false" outlineLevel="0" collapsed="false">
      <c r="A62" s="17" t="n">
        <f aca="false">Prices!A48</f>
        <v>36617</v>
      </c>
      <c r="C62" s="30" t="n">
        <f aca="false">HLOOKUP(B$22,Prices!$C$8:$T$58,Prices!$B48,0)</f>
        <v>2.79</v>
      </c>
      <c r="E62" s="30" t="n">
        <f aca="false">HLOOKUP(D$22,Prices!$C$8:$T$58,Prices!$B48,0)</f>
        <v>3.04</v>
      </c>
      <c r="F62" s="31" t="n">
        <f aca="false">E62-C62</f>
        <v>0.25</v>
      </c>
      <c r="H62" s="31" t="n">
        <f aca="false">IF(ISERROR(HLOOKUP(G$22,Tolls!$D$7:$R$58,Tolls!$B48,0)),"Not Available",HLOOKUP(G$22,Tolls!$D$7:$R$58,Tolls!$B48,0))</f>
        <v>0.5235</v>
      </c>
      <c r="J62" s="31" t="n">
        <f aca="false">F62-H62</f>
        <v>-0.2735</v>
      </c>
    </row>
    <row r="63" customFormat="false" ht="12.75" hidden="false" customHeight="false" outlineLevel="0" collapsed="false">
      <c r="A63" s="17" t="n">
        <f aca="false">Prices!A49</f>
        <v>36647</v>
      </c>
      <c r="C63" s="30" t="n">
        <f aca="false">HLOOKUP(B$22,Prices!$C$8:$T$58,Prices!$B49,0)</f>
        <v>2.89</v>
      </c>
      <c r="E63" s="30" t="n">
        <f aca="false">HLOOKUP(D$22,Prices!$C$8:$T$58,Prices!$B49,0)</f>
        <v>3.04</v>
      </c>
      <c r="F63" s="31" t="n">
        <f aca="false">E63-C63</f>
        <v>0.15</v>
      </c>
      <c r="H63" s="31" t="n">
        <f aca="false">IF(ISERROR(HLOOKUP(G$22,Tolls!$D$7:$R$58,Tolls!$B49,0)),"Not Available",HLOOKUP(G$22,Tolls!$D$7:$R$58,Tolls!$B49,0))</f>
        <v>0.5285</v>
      </c>
      <c r="J63" s="31" t="n">
        <f aca="false">F63-H63</f>
        <v>-0.3785</v>
      </c>
    </row>
    <row r="64" customFormat="false" ht="12.75" hidden="false" customHeight="false" outlineLevel="0" collapsed="false">
      <c r="A64" s="17" t="n">
        <f aca="false">Prices!A50</f>
        <v>36678</v>
      </c>
      <c r="C64" s="30" t="n">
        <f aca="false">HLOOKUP(B$22,Prices!$C$8:$T$58,Prices!$B50,0)</f>
        <v>4.12</v>
      </c>
      <c r="E64" s="30" t="n">
        <f aca="false">HLOOKUP(D$22,Prices!$C$8:$T$58,Prices!$B50,0)</f>
        <v>4.31</v>
      </c>
      <c r="F64" s="31" t="n">
        <f aca="false">E64-C64</f>
        <v>0.19</v>
      </c>
      <c r="H64" s="31" t="n">
        <f aca="false">IF(ISERROR(HLOOKUP(G$22,Tolls!$D$7:$R$58,Tolls!$B50,0)),"Not Available",HLOOKUP(G$22,Tolls!$D$7:$R$58,Tolls!$B50,0))</f>
        <v>0.59</v>
      </c>
      <c r="J64" s="31" t="n">
        <f aca="false">F64-H64</f>
        <v>-0.400000000000001</v>
      </c>
    </row>
    <row r="65" customFormat="false" ht="12.75" hidden="false" customHeight="false" outlineLevel="0" collapsed="false">
      <c r="A65" s="17" t="n">
        <f aca="false">Prices!A51</f>
        <v>36708</v>
      </c>
      <c r="C65" s="30" t="n">
        <f aca="false">HLOOKUP(B$22,Prices!$C$8:$T$58,Prices!$B51,0)</f>
        <v>4.36</v>
      </c>
      <c r="E65" s="30" t="n">
        <f aca="false">HLOOKUP(D$22,Prices!$C$8:$T$58,Prices!$B51,0)</f>
        <v>4.9</v>
      </c>
      <c r="F65" s="31" t="n">
        <f aca="false">E65-C65</f>
        <v>0.54</v>
      </c>
      <c r="H65" s="31" t="n">
        <f aca="false">IF(ISERROR(HLOOKUP(G$22,Tolls!$D$7:$R$58,Tolls!$B51,0)),"Not Available",HLOOKUP(G$22,Tolls!$D$7:$R$58,Tolls!$B51,0))</f>
        <v>0.602</v>
      </c>
      <c r="J65" s="31" t="n">
        <f aca="false">F65-H65</f>
        <v>-0.0620000000000001</v>
      </c>
    </row>
    <row r="66" customFormat="false" ht="12.75" hidden="false" customHeight="false" outlineLevel="0" collapsed="false">
      <c r="A66" s="17" t="n">
        <f aca="false">Prices!A52</f>
        <v>36739</v>
      </c>
      <c r="C66" s="30" t="n">
        <f aca="false">HLOOKUP(B$22,Prices!$C$8:$T$58,Prices!$B52,0)</f>
        <v>3.8</v>
      </c>
      <c r="E66" s="30" t="n">
        <f aca="false">HLOOKUP(D$22,Prices!$C$8:$T$58,Prices!$B52,0)</f>
        <v>4.56</v>
      </c>
      <c r="F66" s="31" t="n">
        <f aca="false">E66-C66</f>
        <v>0.76</v>
      </c>
      <c r="H66" s="31" t="n">
        <f aca="false">IF(ISERROR(HLOOKUP(G$22,Tolls!$D$7:$R$58,Tolls!$B52,0)),"Not Available",HLOOKUP(G$22,Tolls!$D$7:$R$58,Tolls!$B52,0))</f>
        <v>0.574</v>
      </c>
      <c r="J66" s="31" t="n">
        <f aca="false">F66-H66</f>
        <v>0.186</v>
      </c>
    </row>
    <row r="67" customFormat="false" ht="12.75" hidden="false" customHeight="false" outlineLevel="0" collapsed="false">
      <c r="A67" s="17" t="n">
        <f aca="false">Prices!A53</f>
        <v>36770</v>
      </c>
      <c r="C67" s="30" t="n">
        <f aca="false">HLOOKUP(B$22,Prices!$C$8:$T$58,Prices!$B53,0)</f>
        <v>4.51</v>
      </c>
      <c r="E67" s="30" t="n">
        <f aca="false">HLOOKUP(D$22,Prices!$C$8:$T$58,Prices!$B53,0)</f>
        <v>7</v>
      </c>
      <c r="F67" s="31" t="n">
        <f aca="false">E67-C67</f>
        <v>2.49</v>
      </c>
      <c r="H67" s="31" t="n">
        <f aca="false">IF(ISERROR(HLOOKUP(G$22,Tolls!$D$7:$R$58,Tolls!$B53,0)),"Not Available",HLOOKUP(G$22,Tolls!$D$7:$R$58,Tolls!$B53,0))</f>
        <v>0.6095</v>
      </c>
      <c r="J67" s="31" t="n">
        <f aca="false">F67-H67</f>
        <v>1.8805</v>
      </c>
    </row>
    <row r="68" customFormat="false" ht="12.75" hidden="false" customHeight="false" outlineLevel="0" collapsed="false">
      <c r="A68" s="17" t="n">
        <f aca="false">Prices!A54</f>
        <v>36800</v>
      </c>
      <c r="C68" s="30" t="n">
        <f aca="false">HLOOKUP(B$22,Prices!$C$8:$T$58,Prices!$B54,0)</f>
        <v>5.17</v>
      </c>
      <c r="E68" s="30" t="n">
        <f aca="false">HLOOKUP(D$22,Prices!$C$8:$T$58,Prices!$B54,0)</f>
        <v>5.57</v>
      </c>
      <c r="F68" s="31" t="n">
        <f aca="false">E68-C68</f>
        <v>0.4</v>
      </c>
      <c r="H68" s="31" t="n">
        <f aca="false">IF(ISERROR(HLOOKUP(G$22,Tolls!$D$7:$R$58,Tolls!$B54,0)),"Not Available",HLOOKUP(G$22,Tolls!$D$7:$R$58,Tolls!$B54,0))</f>
        <v>0.6425</v>
      </c>
      <c r="J68" s="31" t="n">
        <f aca="false">F68-H68</f>
        <v>-0.2425</v>
      </c>
    </row>
    <row r="69" customFormat="false" ht="12.75" hidden="false" customHeight="false" outlineLevel="0" collapsed="false">
      <c r="A69" s="17" t="n">
        <f aca="false">Prices!A55</f>
        <v>36831</v>
      </c>
      <c r="C69" s="30" t="n">
        <f aca="false">HLOOKUP(B$22,Prices!$C$8:$T$58,Prices!$B55,0)</f>
        <v>4.46</v>
      </c>
      <c r="E69" s="30" t="n">
        <f aca="false">HLOOKUP(D$22,Prices!$C$8:$T$58,Prices!$B55,0)</f>
        <v>5.2</v>
      </c>
      <c r="F69" s="31" t="n">
        <f aca="false">E69-C69</f>
        <v>0.74</v>
      </c>
      <c r="H69" s="31" t="n">
        <f aca="false">IF(ISERROR(HLOOKUP(G$22,Tolls!$D$7:$R$58,Tolls!$B55,0)),"Not Available",HLOOKUP(G$22,Tolls!$D$7:$R$58,Tolls!$B55,0))</f>
        <v>0.607</v>
      </c>
      <c r="J69" s="31" t="n">
        <f aca="false">F69-H69</f>
        <v>0.133</v>
      </c>
    </row>
    <row r="70" customFormat="false" ht="12.75" hidden="false" customHeight="false" outlineLevel="0" collapsed="false">
      <c r="A70" s="17" t="n">
        <f aca="false">Prices!A56</f>
        <v>36861</v>
      </c>
      <c r="C70" s="30" t="n">
        <f aca="false">HLOOKUP(B$22,Prices!$C$8:$T$58,Prices!$B56,0)</f>
        <v>6.31</v>
      </c>
      <c r="E70" s="30" t="n">
        <f aca="false">HLOOKUP(D$22,Prices!$C$8:$T$58,Prices!$B56,0)</f>
        <v>13.81</v>
      </c>
      <c r="F70" s="31" t="n">
        <f aca="false">E70-C70</f>
        <v>7.5</v>
      </c>
      <c r="H70" s="31" t="n">
        <f aca="false">IF(ISERROR(HLOOKUP(G$22,Tolls!$D$7:$R$58,Tolls!$B56,0)),"Not Available",HLOOKUP(G$22,Tolls!$D$7:$R$58,Tolls!$B56,0))</f>
        <v>0.6995</v>
      </c>
      <c r="J70" s="31" t="n">
        <f aca="false">F70-H70</f>
        <v>6.8005</v>
      </c>
    </row>
    <row r="71" customFormat="false" ht="12.75" hidden="false" customHeight="false" outlineLevel="0" collapsed="false">
      <c r="A71" s="17" t="n">
        <f aca="false">Prices!A57</f>
        <v>36892</v>
      </c>
      <c r="C71" s="30" t="n">
        <f aca="false">HLOOKUP(B$22,Prices!$C$8:$T$58,Prices!$B57,0)</f>
        <v>9.95</v>
      </c>
      <c r="E71" s="30" t="n">
        <f aca="false">HLOOKUP(D$22,Prices!$C$8:$T$58,Prices!$B57,0)</f>
        <v>16.13</v>
      </c>
      <c r="F71" s="31" t="n">
        <f aca="false">E71-C71</f>
        <v>6.18</v>
      </c>
      <c r="H71" s="31" t="n">
        <f aca="false">IF(ISERROR(HLOOKUP(G$22,Tolls!$D$7:$R$58,Tolls!$B57,0)),"Not Available",HLOOKUP(G$22,Tolls!$D$7:$R$58,Tolls!$B57,0))</f>
        <v>0.8815</v>
      </c>
      <c r="J71" s="31" t="n">
        <f aca="false">F71-H71</f>
        <v>5.2985</v>
      </c>
    </row>
    <row r="72" customFormat="false" ht="12.75" hidden="false" customHeight="false" outlineLevel="0" collapsed="false">
      <c r="A72" s="17" t="n">
        <f aca="false">Prices!A58</f>
        <v>36923</v>
      </c>
      <c r="C72" s="30" t="n">
        <f aca="false">HLOOKUP(B$22,Prices!$C$8:$T$58,Prices!$B58,0)</f>
        <v>6.9</v>
      </c>
      <c r="E72" s="30" t="n">
        <f aca="false">HLOOKUP(D$22,Prices!$C$8:$T$58,Prices!$B58,0)</f>
        <v>12.57</v>
      </c>
      <c r="F72" s="31" t="n">
        <f aca="false">E72-C72</f>
        <v>5.67</v>
      </c>
      <c r="H72" s="31" t="n">
        <f aca="false">IF(ISERROR(HLOOKUP(G$22,Tolls!$D$7:$R$58,Tolls!$B58,0)),"Not Available",HLOOKUP(G$22,Tolls!$D$7:$R$58,Tolls!$B58,0))</f>
        <v>0.729</v>
      </c>
      <c r="J72" s="31" t="n">
        <f aca="false">F72-H72</f>
        <v>4.941</v>
      </c>
    </row>
    <row r="73" customFormat="false" ht="12.75" hidden="false" customHeight="false" outlineLevel="0" collapsed="false">
      <c r="A73" s="17"/>
    </row>
    <row r="74" customFormat="false" ht="12.75" hidden="false" customHeight="false" outlineLevel="0" collapsed="false">
      <c r="A74" s="17"/>
    </row>
    <row r="75" customFormat="false" ht="12.75" hidden="false" customHeight="false" outlineLevel="0" collapsed="false">
      <c r="A75" s="17"/>
    </row>
    <row r="76" customFormat="false" ht="12.75" hidden="false" customHeight="false" outlineLevel="0" collapsed="false">
      <c r="A76" s="17"/>
    </row>
    <row r="77" customFormat="false" ht="12.75" hidden="false" customHeight="false" outlineLevel="0" collapsed="false">
      <c r="A77" s="17"/>
    </row>
    <row r="78" customFormat="false" ht="12.75" hidden="false" customHeight="false" outlineLevel="0" collapsed="false">
      <c r="A78" s="17"/>
    </row>
    <row r="79" customFormat="false" ht="12.75" hidden="false" customHeight="false" outlineLevel="0" collapsed="false">
      <c r="A79" s="17"/>
    </row>
    <row r="80" customFormat="false" ht="12.75" hidden="false" customHeight="false" outlineLevel="0" collapsed="false">
      <c r="A80" s="17"/>
    </row>
    <row r="81" customFormat="false" ht="12.75" hidden="false" customHeight="false" outlineLevel="0" collapsed="false">
      <c r="A81" s="17"/>
    </row>
    <row r="82" customFormat="false" ht="12.75" hidden="false" customHeight="false" outlineLevel="0" collapsed="false">
      <c r="A82" s="17"/>
    </row>
    <row r="83" customFormat="false" ht="12.75" hidden="false" customHeight="false" outlineLevel="0" collapsed="false">
      <c r="A83" s="17"/>
    </row>
    <row r="84" customFormat="false" ht="12.75" hidden="false" customHeight="false" outlineLevel="0" collapsed="false">
      <c r="A84" s="17"/>
    </row>
    <row r="85" customFormat="false" ht="12.75" hidden="false" customHeight="false" outlineLevel="0" collapsed="false">
      <c r="A85" s="17"/>
    </row>
    <row r="86" customFormat="false" ht="12.75" hidden="false" customHeight="false" outlineLevel="0" collapsed="false">
      <c r="A86" s="17"/>
    </row>
    <row r="87" customFormat="false" ht="12.75" hidden="false" customHeight="false" outlineLevel="0" collapsed="false">
      <c r="A87" s="1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J87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E31" activeCellId="0" sqref="E31"/>
    </sheetView>
  </sheetViews>
  <sheetFormatPr defaultColWidth="9.0546875" defaultRowHeight="12.75" customHeight="true" zeroHeight="false" outlineLevelRow="0" outlineLevelCol="0"/>
  <cols>
    <col collapsed="false" customWidth="true" hidden="true" outlineLevel="0" max="2" min="2" style="0" width="6.82"/>
    <col collapsed="false" customWidth="true" hidden="false" outlineLevel="0" max="3" min="3" style="0" width="39.32"/>
    <col collapsed="false" customWidth="true" hidden="true" outlineLevel="0" max="4" min="4" style="0" width="6.82"/>
    <col collapsed="false" customWidth="true" hidden="false" outlineLevel="0" max="5" min="5" style="0" width="39.66"/>
    <col collapsed="false" customWidth="true" hidden="false" outlineLevel="0" max="6" min="6" style="0" width="22.99"/>
    <col collapsed="false" customWidth="true" hidden="true" outlineLevel="0" max="7" min="7" style="0" width="6.82"/>
    <col collapsed="false" customWidth="true" hidden="false" outlineLevel="0" max="8" min="8" style="0" width="13.49"/>
    <col collapsed="false" customWidth="true" hidden="false" outlineLevel="0" max="10" min="10" style="0" width="14.99"/>
  </cols>
  <sheetData>
    <row r="1" customFormat="false" ht="18" hidden="false" customHeight="false" outlineLevel="0" collapsed="false">
      <c r="A1" s="28" t="s">
        <v>28</v>
      </c>
      <c r="B1" s="28"/>
      <c r="C1" s="28"/>
      <c r="D1" s="28"/>
      <c r="E1" s="28"/>
      <c r="F1" s="28"/>
      <c r="G1" s="28"/>
      <c r="H1" s="28"/>
      <c r="I1" s="28"/>
      <c r="J1" s="28"/>
    </row>
    <row r="20" customFormat="false" ht="12.75" hidden="false" customHeight="false" outlineLevel="0" collapsed="false">
      <c r="C20" s="9" t="s">
        <v>29</v>
      </c>
      <c r="D20" s="9"/>
      <c r="E20" s="9" t="s">
        <v>30</v>
      </c>
      <c r="G20" s="9"/>
    </row>
    <row r="21" customFormat="false" ht="18.75" hidden="false" customHeight="true" outlineLevel="0" collapsed="false">
      <c r="F21" s="2" t="str">
        <f aca="false">HLOOKUP(B22,Prices!$C$5:$N$6,2,0)&amp;"/"&amp;HLOOKUP(D22,Prices!$C$5:$N$6,2,0)&amp;" Spread"</f>
        <v>Permian/SoCal Spread</v>
      </c>
      <c r="H21" s="9" t="str">
        <f aca="false">HLOOKUP(G22,Tolls!$D$7:$P$8,2,0)&amp;" Toll"</f>
        <v>El Paso Toll</v>
      </c>
      <c r="J21" s="9" t="s">
        <v>31</v>
      </c>
    </row>
    <row r="22" customFormat="false" ht="12.75" hidden="false" customHeight="false" outlineLevel="0" collapsed="false">
      <c r="B22" s="29" t="n">
        <v>7</v>
      </c>
      <c r="D22" s="29" t="n">
        <v>9</v>
      </c>
      <c r="G22" s="29" t="n">
        <f aca="false">B22*1000+D22</f>
        <v>7009</v>
      </c>
    </row>
    <row r="23" customFormat="false" ht="12.75" hidden="false" customHeight="false" outlineLevel="0" collapsed="false">
      <c r="A23" s="17" t="n">
        <f aca="false">Prices!A9</f>
        <v>35431</v>
      </c>
      <c r="C23" s="30" t="n">
        <f aca="false">HLOOKUP(B$22,Prices!$C$8:$T$58,Prices!$B9,0)</f>
        <v>4.24</v>
      </c>
      <c r="E23" s="30" t="n">
        <f aca="false">HLOOKUP(D$22,Prices!$C$8:$T$58,Prices!$B9,0)</f>
        <v>4.21</v>
      </c>
      <c r="F23" s="31" t="n">
        <f aca="false">E23-C23</f>
        <v>-0.0300000000000003</v>
      </c>
      <c r="H23" s="31" t="n">
        <f aca="false">IF(ISERROR(HLOOKUP(G$22,Tolls!$D$7:$R$58,Tolls!$B9,0)),"Not Available",HLOOKUP(G$22,Tolls!$D$7:$R$58,Tolls!$B9,0))</f>
        <v>0.5514</v>
      </c>
      <c r="J23" s="31" t="n">
        <f aca="false">F23-H23</f>
        <v>-0.5814</v>
      </c>
    </row>
    <row r="24" customFormat="false" ht="12.75" hidden="false" customHeight="false" outlineLevel="0" collapsed="false">
      <c r="A24" s="17" t="n">
        <f aca="false">Prices!A10</f>
        <v>35462</v>
      </c>
      <c r="C24" s="30" t="n">
        <f aca="false">HLOOKUP(B$22,Prices!$C$8:$T$58,Prices!$B10,0)</f>
        <v>2.61</v>
      </c>
      <c r="E24" s="30" t="n">
        <f aca="false">HLOOKUP(D$22,Prices!$C$8:$T$58,Prices!$B10,0)</f>
        <v>2.6</v>
      </c>
      <c r="F24" s="31" t="n">
        <f aca="false">E24-C24</f>
        <v>-0.00999999999999979</v>
      </c>
      <c r="H24" s="31" t="n">
        <f aca="false">IF(ISERROR(HLOOKUP(G$22,Tolls!$D$7:$R$58,Tolls!$B10,0)),"Not Available",HLOOKUP(G$22,Tolls!$D$7:$R$58,Tolls!$B10,0))</f>
        <v>0.49435</v>
      </c>
      <c r="J24" s="31" t="n">
        <f aca="false">F24-H24</f>
        <v>-0.50435</v>
      </c>
    </row>
    <row r="25" customFormat="false" ht="12.75" hidden="false" customHeight="false" outlineLevel="0" collapsed="false">
      <c r="A25" s="17" t="n">
        <f aca="false">Prices!A11</f>
        <v>35490</v>
      </c>
      <c r="C25" s="30" t="n">
        <f aca="false">HLOOKUP(B$22,Prices!$C$8:$T$58,Prices!$B11,0)</f>
        <v>1.61</v>
      </c>
      <c r="E25" s="30" t="n">
        <f aca="false">HLOOKUP(D$22,Prices!$C$8:$T$58,Prices!$B11,0)</f>
        <v>1.54</v>
      </c>
      <c r="F25" s="31" t="n">
        <f aca="false">E25-C25</f>
        <v>-0.0700000000000001</v>
      </c>
      <c r="H25" s="31" t="n">
        <f aca="false">IF(ISERROR(HLOOKUP(G$22,Tolls!$D$7:$R$58,Tolls!$B11,0)),"Not Available",HLOOKUP(G$22,Tolls!$D$7:$R$58,Tolls!$B11,0))</f>
        <v>0.45935</v>
      </c>
      <c r="J25" s="31" t="n">
        <f aca="false">F25-H25</f>
        <v>-0.52935</v>
      </c>
    </row>
    <row r="26" customFormat="false" ht="12.75" hidden="false" customHeight="false" outlineLevel="0" collapsed="false">
      <c r="A26" s="17" t="n">
        <f aca="false">Prices!A12</f>
        <v>35521</v>
      </c>
      <c r="C26" s="30" t="n">
        <f aca="false">HLOOKUP(B$22,Prices!$C$8:$T$58,Prices!$B12,0)</f>
        <v>1.63</v>
      </c>
      <c r="E26" s="30" t="n">
        <f aca="false">HLOOKUP(D$22,Prices!$C$8:$T$58,Prices!$B12,0)</f>
        <v>1.74</v>
      </c>
      <c r="F26" s="31" t="n">
        <f aca="false">E26-C26</f>
        <v>0.11</v>
      </c>
      <c r="H26" s="31" t="n">
        <f aca="false">IF(ISERROR(HLOOKUP(G$22,Tolls!$D$7:$R$58,Tolls!$B12,0)),"Not Available",HLOOKUP(G$22,Tolls!$D$7:$R$58,Tolls!$B12,0))</f>
        <v>0.46005</v>
      </c>
      <c r="J26" s="31" t="n">
        <f aca="false">F26-H26</f>
        <v>-0.35005</v>
      </c>
    </row>
    <row r="27" customFormat="false" ht="12.75" hidden="false" customHeight="false" outlineLevel="0" collapsed="false">
      <c r="A27" s="17" t="n">
        <f aca="false">Prices!A13</f>
        <v>35551</v>
      </c>
      <c r="C27" s="30" t="n">
        <f aca="false">HLOOKUP(B$22,Prices!$C$8:$T$58,Prices!$B13,0)</f>
        <v>1.92</v>
      </c>
      <c r="E27" s="30" t="n">
        <f aca="false">HLOOKUP(D$22,Prices!$C$8:$T$58,Prices!$B13,0)</f>
        <v>2.02</v>
      </c>
      <c r="F27" s="31" t="n">
        <f aca="false">E27-C27</f>
        <v>0.1</v>
      </c>
      <c r="H27" s="31" t="n">
        <f aca="false">IF(ISERROR(HLOOKUP(G$22,Tolls!$D$7:$R$58,Tolls!$B13,0)),"Not Available",HLOOKUP(G$22,Tolls!$D$7:$R$58,Tolls!$B13,0))</f>
        <v>0.4702</v>
      </c>
      <c r="J27" s="31" t="n">
        <f aca="false">F27-H27</f>
        <v>-0.3702</v>
      </c>
    </row>
    <row r="28" customFormat="false" ht="12.75" hidden="false" customHeight="false" outlineLevel="0" collapsed="false">
      <c r="A28" s="17" t="n">
        <f aca="false">Prices!A14</f>
        <v>35582</v>
      </c>
      <c r="C28" s="30" t="n">
        <f aca="false">HLOOKUP(B$22,Prices!$C$8:$T$58,Prices!$B14,0)</f>
        <v>2.06</v>
      </c>
      <c r="E28" s="30" t="n">
        <f aca="false">HLOOKUP(D$22,Prices!$C$8:$T$58,Prices!$B14,0)</f>
        <v>2.26</v>
      </c>
      <c r="F28" s="31" t="n">
        <f aca="false">E28-C28</f>
        <v>0.2</v>
      </c>
      <c r="H28" s="31" t="n">
        <f aca="false">IF(ISERROR(HLOOKUP(G$22,Tolls!$D$7:$R$58,Tolls!$B14,0)),"Not Available",HLOOKUP(G$22,Tolls!$D$7:$R$58,Tolls!$B14,0))</f>
        <v>0.4751</v>
      </c>
      <c r="J28" s="31" t="n">
        <f aca="false">F28-H28</f>
        <v>-0.2751</v>
      </c>
    </row>
    <row r="29" customFormat="false" ht="12.75" hidden="false" customHeight="false" outlineLevel="0" collapsed="false">
      <c r="A29" s="17" t="n">
        <f aca="false">Prices!A15</f>
        <v>35612</v>
      </c>
      <c r="C29" s="30" t="n">
        <f aca="false">HLOOKUP(B$22,Prices!$C$8:$T$58,Prices!$B15,0)</f>
        <v>2.02</v>
      </c>
      <c r="E29" s="30" t="n">
        <f aca="false">HLOOKUP(D$22,Prices!$C$8:$T$58,Prices!$B15,0)</f>
        <v>2.17</v>
      </c>
      <c r="F29" s="31" t="n">
        <f aca="false">E29-C29</f>
        <v>0.15</v>
      </c>
      <c r="H29" s="31" t="n">
        <f aca="false">IF(ISERROR(HLOOKUP(G$22,Tolls!$D$7:$R$58,Tolls!$B15,0)),"Not Available",HLOOKUP(G$22,Tolls!$D$7:$R$58,Tolls!$B15,0))</f>
        <v>0.4737</v>
      </c>
      <c r="J29" s="31" t="n">
        <f aca="false">F29-H29</f>
        <v>-0.3237</v>
      </c>
    </row>
    <row r="30" customFormat="false" ht="12.75" hidden="false" customHeight="false" outlineLevel="0" collapsed="false">
      <c r="A30" s="17" t="n">
        <f aca="false">Prices!A16</f>
        <v>35643</v>
      </c>
      <c r="C30" s="30" t="n">
        <f aca="false">HLOOKUP(B$22,Prices!$C$8:$T$58,Prices!$B16,0)</f>
        <v>2.07</v>
      </c>
      <c r="E30" s="30" t="n">
        <f aca="false">HLOOKUP(D$22,Prices!$C$8:$T$58,Prices!$B16,0)</f>
        <v>2.23</v>
      </c>
      <c r="F30" s="31" t="n">
        <f aca="false">E30-C30</f>
        <v>0.16</v>
      </c>
      <c r="H30" s="31" t="n">
        <f aca="false">IF(ISERROR(HLOOKUP(G$22,Tolls!$D$7:$R$58,Tolls!$B16,0)),"Not Available",HLOOKUP(G$22,Tolls!$D$7:$R$58,Tolls!$B16,0))</f>
        <v>0.47545</v>
      </c>
      <c r="J30" s="31" t="n">
        <f aca="false">F30-H30</f>
        <v>-0.31545</v>
      </c>
    </row>
    <row r="31" customFormat="false" ht="12.75" hidden="false" customHeight="false" outlineLevel="0" collapsed="false">
      <c r="A31" s="17" t="n">
        <f aca="false">Prices!A17</f>
        <v>35674</v>
      </c>
      <c r="C31" s="30" t="n">
        <f aca="false">HLOOKUP(B$22,Prices!$C$8:$T$58,Prices!$B17,0)</f>
        <v>2.39</v>
      </c>
      <c r="E31" s="30" t="n">
        <f aca="false">HLOOKUP(D$22,Prices!$C$8:$T$58,Prices!$B17,0)</f>
        <v>2.45</v>
      </c>
      <c r="F31" s="31" t="n">
        <f aca="false">E31-C31</f>
        <v>0.0600000000000001</v>
      </c>
      <c r="H31" s="31" t="n">
        <f aca="false">IF(ISERROR(HLOOKUP(G$22,Tolls!$D$7:$R$58,Tolls!$B17,0)),"Not Available",HLOOKUP(G$22,Tolls!$D$7:$R$58,Tolls!$B17,0))</f>
        <v>0.48665</v>
      </c>
      <c r="J31" s="31" t="n">
        <f aca="false">F31-H31</f>
        <v>-0.42665</v>
      </c>
    </row>
    <row r="32" customFormat="false" ht="12.75" hidden="false" customHeight="false" outlineLevel="0" collapsed="false">
      <c r="A32" s="17" t="n">
        <f aca="false">Prices!A18</f>
        <v>35704</v>
      </c>
      <c r="C32" s="30" t="n">
        <f aca="false">HLOOKUP(B$22,Prices!$C$8:$T$58,Prices!$B18,0)</f>
        <v>2.94</v>
      </c>
      <c r="E32" s="30" t="n">
        <f aca="false">HLOOKUP(D$22,Prices!$C$8:$T$58,Prices!$B18,0)</f>
        <v>3.12</v>
      </c>
      <c r="F32" s="31" t="n">
        <f aca="false">E32-C32</f>
        <v>0.18</v>
      </c>
      <c r="H32" s="31" t="n">
        <f aca="false">IF(ISERROR(HLOOKUP(G$22,Tolls!$D$7:$R$58,Tolls!$B18,0)),"Not Available",HLOOKUP(G$22,Tolls!$D$7:$R$58,Tolls!$B18,0))</f>
        <v>0.5059</v>
      </c>
      <c r="J32" s="31" t="n">
        <f aca="false">F32-H32</f>
        <v>-0.3259</v>
      </c>
    </row>
    <row r="33" customFormat="false" ht="12.75" hidden="false" customHeight="false" outlineLevel="0" collapsed="false">
      <c r="A33" s="17" t="n">
        <f aca="false">Prices!A19</f>
        <v>35735</v>
      </c>
      <c r="C33" s="30" t="n">
        <f aca="false">HLOOKUP(B$22,Prices!$C$8:$T$58,Prices!$B19,0)</f>
        <v>3.14</v>
      </c>
      <c r="E33" s="30" t="n">
        <f aca="false">HLOOKUP(D$22,Prices!$C$8:$T$58,Prices!$B19,0)</f>
        <v>3.37</v>
      </c>
      <c r="F33" s="31" t="n">
        <f aca="false">E33-C33</f>
        <v>0.23</v>
      </c>
      <c r="H33" s="31" t="n">
        <f aca="false">IF(ISERROR(HLOOKUP(G$22,Tolls!$D$7:$R$58,Tolls!$B19,0)),"Not Available",HLOOKUP(G$22,Tolls!$D$7:$R$58,Tolls!$B19,0))</f>
        <v>0.5129</v>
      </c>
      <c r="J33" s="31" t="n">
        <f aca="false">F33-H33</f>
        <v>-0.2829</v>
      </c>
    </row>
    <row r="34" customFormat="false" ht="12.75" hidden="false" customHeight="false" outlineLevel="0" collapsed="false">
      <c r="A34" s="17" t="n">
        <f aca="false">Prices!A20</f>
        <v>35765</v>
      </c>
      <c r="C34" s="30" t="n">
        <f aca="false">HLOOKUP(B$22,Prices!$C$8:$T$58,Prices!$B20,0)</f>
        <v>2.18</v>
      </c>
      <c r="E34" s="30" t="n">
        <f aca="false">HLOOKUP(D$22,Prices!$C$8:$T$58,Prices!$B20,0)</f>
        <v>2.31</v>
      </c>
      <c r="F34" s="31" t="n">
        <f aca="false">E34-C34</f>
        <v>0.13</v>
      </c>
      <c r="H34" s="31" t="n">
        <f aca="false">IF(ISERROR(HLOOKUP(G$22,Tolls!$D$7:$R$58,Tolls!$B20,0)),"Not Available",HLOOKUP(G$22,Tolls!$D$7:$R$58,Tolls!$B20,0))</f>
        <v>0.4793</v>
      </c>
      <c r="J34" s="31" t="n">
        <f aca="false">F34-H34</f>
        <v>-0.3493</v>
      </c>
    </row>
    <row r="35" customFormat="false" ht="12.75" hidden="false" customHeight="false" outlineLevel="0" collapsed="false">
      <c r="A35" s="17" t="n">
        <f aca="false">Prices!A21</f>
        <v>35796</v>
      </c>
      <c r="C35" s="30" t="n">
        <f aca="false">HLOOKUP(B$22,Prices!$C$8:$T$58,Prices!$B21,0)</f>
        <v>2.07</v>
      </c>
      <c r="E35" s="30" t="n">
        <f aca="false">HLOOKUP(D$22,Prices!$C$8:$T$58,Prices!$B21,0)</f>
        <v>2.28</v>
      </c>
      <c r="F35" s="31" t="n">
        <f aca="false">E35-C35</f>
        <v>0.21</v>
      </c>
      <c r="H35" s="31" t="n">
        <f aca="false">IF(ISERROR(HLOOKUP(G$22,Tolls!$D$7:$R$58,Tolls!$B21,0)),"Not Available",HLOOKUP(G$22,Tolls!$D$7:$R$58,Tolls!$B21,0))</f>
        <v>0.47545</v>
      </c>
      <c r="J35" s="31" t="n">
        <f aca="false">F35-H35</f>
        <v>-0.26545</v>
      </c>
    </row>
    <row r="36" customFormat="false" ht="12.75" hidden="false" customHeight="false" outlineLevel="0" collapsed="false">
      <c r="A36" s="17" t="n">
        <f aca="false">Prices!A22</f>
        <v>35827</v>
      </c>
      <c r="C36" s="30" t="n">
        <f aca="false">HLOOKUP(B$22,Prices!$C$8:$T$58,Prices!$B22,0)</f>
        <v>1.85</v>
      </c>
      <c r="E36" s="30" t="n">
        <f aca="false">HLOOKUP(D$22,Prices!$C$8:$T$58,Prices!$B22,0)</f>
        <v>2.1</v>
      </c>
      <c r="F36" s="31" t="n">
        <f aca="false">E36-C36</f>
        <v>0.25</v>
      </c>
      <c r="H36" s="31" t="n">
        <f aca="false">IF(ISERROR(HLOOKUP(G$22,Tolls!$D$7:$R$58,Tolls!$B22,0)),"Not Available",HLOOKUP(G$22,Tolls!$D$7:$R$58,Tolls!$B22,0))</f>
        <v>0.46775</v>
      </c>
      <c r="J36" s="31" t="n">
        <f aca="false">F36-H36</f>
        <v>-0.21775</v>
      </c>
    </row>
    <row r="37" customFormat="false" ht="12.75" hidden="false" customHeight="false" outlineLevel="0" collapsed="false">
      <c r="A37" s="17" t="n">
        <f aca="false">Prices!A23</f>
        <v>35855</v>
      </c>
      <c r="C37" s="30" t="n">
        <f aca="false">HLOOKUP(B$22,Prices!$C$8:$T$58,Prices!$B23,0)</f>
        <v>2.05</v>
      </c>
      <c r="E37" s="30" t="n">
        <f aca="false">HLOOKUP(D$22,Prices!$C$8:$T$58,Prices!$B23,0)</f>
        <v>2.34</v>
      </c>
      <c r="F37" s="31" t="n">
        <f aca="false">E37-C37</f>
        <v>0.29</v>
      </c>
      <c r="H37" s="31" t="n">
        <f aca="false">IF(ISERROR(HLOOKUP(G$22,Tolls!$D$7:$R$58,Tolls!$B23,0)),"Not Available",HLOOKUP(G$22,Tolls!$D$7:$R$58,Tolls!$B23,0))</f>
        <v>0.47475</v>
      </c>
      <c r="J37" s="31" t="n">
        <f aca="false">F37-H37</f>
        <v>-0.18475</v>
      </c>
    </row>
    <row r="38" customFormat="false" ht="12.75" hidden="false" customHeight="false" outlineLevel="0" collapsed="false">
      <c r="A38" s="17" t="n">
        <f aca="false">Prices!A24</f>
        <v>35886</v>
      </c>
      <c r="C38" s="30" t="n">
        <f aca="false">HLOOKUP(B$22,Prices!$C$8:$T$58,Prices!$B24,0)</f>
        <v>2.11</v>
      </c>
      <c r="E38" s="30" t="n">
        <f aca="false">HLOOKUP(D$22,Prices!$C$8:$T$58,Prices!$B24,0)</f>
        <v>2.39</v>
      </c>
      <c r="F38" s="31" t="n">
        <f aca="false">E38-C38</f>
        <v>0.28</v>
      </c>
      <c r="H38" s="31" t="n">
        <f aca="false">IF(ISERROR(HLOOKUP(G$22,Tolls!$D$7:$R$58,Tolls!$B24,0)),"Not Available",HLOOKUP(G$22,Tolls!$D$7:$R$58,Tolls!$B24,0))</f>
        <v>0.47685</v>
      </c>
      <c r="J38" s="31" t="n">
        <f aca="false">F38-H38</f>
        <v>-0.19685</v>
      </c>
    </row>
    <row r="39" customFormat="false" ht="12.75" hidden="false" customHeight="false" outlineLevel="0" collapsed="false">
      <c r="A39" s="17" t="n">
        <f aca="false">Prices!A25</f>
        <v>35916</v>
      </c>
      <c r="C39" s="30" t="n">
        <f aca="false">HLOOKUP(B$22,Prices!$C$8:$T$58,Prices!$B25,0)</f>
        <v>2.12</v>
      </c>
      <c r="E39" s="30" t="n">
        <f aca="false">HLOOKUP(D$22,Prices!$C$8:$T$58,Prices!$B25,0)</f>
        <v>2.34</v>
      </c>
      <c r="F39" s="31" t="n">
        <f aca="false">E39-C39</f>
        <v>0.22</v>
      </c>
      <c r="H39" s="31" t="n">
        <f aca="false">IF(ISERROR(HLOOKUP(G$22,Tolls!$D$7:$R$58,Tolls!$B25,0)),"Not Available",HLOOKUP(G$22,Tolls!$D$7:$R$58,Tolls!$B25,0))</f>
        <v>0.4772</v>
      </c>
      <c r="J39" s="31" t="n">
        <f aca="false">F39-H39</f>
        <v>-0.2572</v>
      </c>
    </row>
    <row r="40" customFormat="false" ht="12.75" hidden="false" customHeight="false" outlineLevel="0" collapsed="false">
      <c r="A40" s="17" t="n">
        <f aca="false">Prices!A26</f>
        <v>35947</v>
      </c>
      <c r="C40" s="30" t="n">
        <f aca="false">HLOOKUP(B$22,Prices!$C$8:$T$58,Prices!$B26,0)</f>
        <v>1.86</v>
      </c>
      <c r="E40" s="30" t="n">
        <f aca="false">HLOOKUP(D$22,Prices!$C$8:$T$58,Prices!$B26,0)</f>
        <v>2.11</v>
      </c>
      <c r="F40" s="31" t="n">
        <f aca="false">E40-C40</f>
        <v>0.25</v>
      </c>
      <c r="H40" s="31" t="n">
        <f aca="false">IF(ISERROR(HLOOKUP(G$22,Tolls!$D$7:$R$58,Tolls!$B26,0)),"Not Available",HLOOKUP(G$22,Tolls!$D$7:$R$58,Tolls!$B26,0))</f>
        <v>0.4681</v>
      </c>
      <c r="J40" s="31" t="n">
        <f aca="false">F40-H40</f>
        <v>-0.2181</v>
      </c>
    </row>
    <row r="41" customFormat="false" ht="12.75" hidden="false" customHeight="false" outlineLevel="0" collapsed="false">
      <c r="A41" s="17" t="n">
        <f aca="false">Prices!A27</f>
        <v>35977</v>
      </c>
      <c r="C41" s="30" t="n">
        <f aca="false">HLOOKUP(B$22,Prices!$C$8:$T$58,Prices!$B27,0)</f>
        <v>2.18</v>
      </c>
      <c r="E41" s="30" t="n">
        <f aca="false">HLOOKUP(D$22,Prices!$C$8:$T$58,Prices!$B27,0)</f>
        <v>2.24</v>
      </c>
      <c r="F41" s="31" t="n">
        <f aca="false">E41-C41</f>
        <v>0.0600000000000001</v>
      </c>
      <c r="H41" s="31" t="n">
        <f aca="false">IF(ISERROR(HLOOKUP(G$22,Tolls!$D$7:$R$58,Tolls!$B27,0)),"Not Available",HLOOKUP(G$22,Tolls!$D$7:$R$58,Tolls!$B27,0))</f>
        <v>0.4793</v>
      </c>
      <c r="J41" s="31" t="n">
        <f aca="false">F41-H41</f>
        <v>-0.4193</v>
      </c>
    </row>
    <row r="42" customFormat="false" ht="12.75" hidden="false" customHeight="false" outlineLevel="0" collapsed="false">
      <c r="A42" s="17" t="n">
        <f aca="false">Prices!A28</f>
        <v>36008</v>
      </c>
      <c r="C42" s="30" t="n">
        <f aca="false">HLOOKUP(B$22,Prices!$C$8:$T$58,Prices!$B28,0)</f>
        <v>1.93</v>
      </c>
      <c r="E42" s="30" t="n">
        <f aca="false">HLOOKUP(D$22,Prices!$C$8:$T$58,Prices!$B28,0)</f>
        <v>2.28</v>
      </c>
      <c r="F42" s="31" t="n">
        <f aca="false">E42-C42</f>
        <v>0.35</v>
      </c>
      <c r="H42" s="31" t="n">
        <f aca="false">IF(ISERROR(HLOOKUP(G$22,Tolls!$D$7:$R$58,Tolls!$B28,0)),"Not Available",HLOOKUP(G$22,Tolls!$D$7:$R$58,Tolls!$B28,0))</f>
        <v>0.47055</v>
      </c>
      <c r="J42" s="31" t="n">
        <f aca="false">F42-H42</f>
        <v>-0.12055</v>
      </c>
    </row>
    <row r="43" customFormat="false" ht="12.75" hidden="false" customHeight="false" outlineLevel="0" collapsed="false">
      <c r="A43" s="17" t="n">
        <f aca="false">Prices!A29</f>
        <v>36039</v>
      </c>
      <c r="C43" s="30" t="n">
        <f aca="false">HLOOKUP(B$22,Prices!$C$8:$T$58,Prices!$B29,0)</f>
        <v>1.61</v>
      </c>
      <c r="E43" s="30" t="n">
        <f aca="false">HLOOKUP(D$22,Prices!$C$8:$T$58,Prices!$B29,0)</f>
        <v>2.01</v>
      </c>
      <c r="F43" s="31" t="n">
        <f aca="false">E43-C43</f>
        <v>0.4</v>
      </c>
      <c r="H43" s="31" t="n">
        <f aca="false">IF(ISERROR(HLOOKUP(G$22,Tolls!$D$7:$R$58,Tolls!$B29,0)),"Not Available",HLOOKUP(G$22,Tolls!$D$7:$R$58,Tolls!$B29,0))</f>
        <v>0.45935</v>
      </c>
      <c r="J43" s="31" t="n">
        <f aca="false">F43-H43</f>
        <v>-0.0593500000000004</v>
      </c>
    </row>
    <row r="44" customFormat="false" ht="12.75" hidden="false" customHeight="false" outlineLevel="0" collapsed="false">
      <c r="A44" s="17" t="n">
        <f aca="false">Prices!A30</f>
        <v>36069</v>
      </c>
      <c r="C44" s="30" t="n">
        <f aca="false">HLOOKUP(B$22,Prices!$C$8:$T$58,Prices!$B30,0)</f>
        <v>1.82</v>
      </c>
      <c r="E44" s="30" t="n">
        <f aca="false">HLOOKUP(D$22,Prices!$C$8:$T$58,Prices!$B30,0)</f>
        <v>2.04</v>
      </c>
      <c r="F44" s="31" t="n">
        <f aca="false">E44-C44</f>
        <v>0.22</v>
      </c>
      <c r="H44" s="31" t="n">
        <f aca="false">IF(ISERROR(HLOOKUP(G$22,Tolls!$D$7:$R$58,Tolls!$B30,0)),"Not Available",HLOOKUP(G$22,Tolls!$D$7:$R$58,Tolls!$B30,0))</f>
        <v>0.4667</v>
      </c>
      <c r="J44" s="31" t="n">
        <f aca="false">F44-H44</f>
        <v>-0.2467</v>
      </c>
    </row>
    <row r="45" customFormat="false" ht="12.75" hidden="false" customHeight="false" outlineLevel="0" collapsed="false">
      <c r="A45" s="17" t="n">
        <f aca="false">Prices!A31</f>
        <v>36100</v>
      </c>
      <c r="C45" s="30" t="n">
        <f aca="false">HLOOKUP(B$22,Prices!$C$8:$T$58,Prices!$B31,0)</f>
        <v>1.93</v>
      </c>
      <c r="E45" s="30" t="n">
        <f aca="false">HLOOKUP(D$22,Prices!$C$8:$T$58,Prices!$B31,0)</f>
        <v>2.33</v>
      </c>
      <c r="F45" s="31" t="n">
        <f aca="false">E45-C45</f>
        <v>0.4</v>
      </c>
      <c r="H45" s="31" t="n">
        <f aca="false">IF(ISERROR(HLOOKUP(G$22,Tolls!$D$7:$R$58,Tolls!$B31,0)),"Not Available",HLOOKUP(G$22,Tolls!$D$7:$R$58,Tolls!$B31,0))</f>
        <v>0.47055</v>
      </c>
      <c r="J45" s="31" t="n">
        <f aca="false">F45-H45</f>
        <v>-0.0705499999999999</v>
      </c>
    </row>
    <row r="46" customFormat="false" ht="12.75" hidden="false" customHeight="false" outlineLevel="0" collapsed="false">
      <c r="A46" s="17" t="n">
        <f aca="false">Prices!A32</f>
        <v>36130</v>
      </c>
      <c r="C46" s="30" t="n">
        <f aca="false">HLOOKUP(B$22,Prices!$C$8:$T$58,Prices!$B32,0)</f>
        <v>2</v>
      </c>
      <c r="E46" s="30" t="n">
        <f aca="false">HLOOKUP(D$22,Prices!$C$8:$T$58,Prices!$B32,0)</f>
        <v>2.28</v>
      </c>
      <c r="F46" s="31" t="n">
        <f aca="false">E46-C46</f>
        <v>0.28</v>
      </c>
      <c r="H46" s="31" t="n">
        <f aca="false">IF(ISERROR(HLOOKUP(G$22,Tolls!$D$7:$R$58,Tolls!$B32,0)),"Not Available",HLOOKUP(G$22,Tolls!$D$7:$R$58,Tolls!$B32,0))</f>
        <v>0.473</v>
      </c>
      <c r="J46" s="31" t="n">
        <f aca="false">F46-H46</f>
        <v>-0.193</v>
      </c>
    </row>
    <row r="47" customFormat="false" ht="12.75" hidden="false" customHeight="false" outlineLevel="0" collapsed="false">
      <c r="A47" s="17" t="n">
        <f aca="false">Prices!A33</f>
        <v>36161</v>
      </c>
      <c r="C47" s="30" t="n">
        <f aca="false">HLOOKUP(B$22,Prices!$C$8:$T$58,Prices!$B33,0)</f>
        <v>1.72</v>
      </c>
      <c r="E47" s="30" t="n">
        <f aca="false">HLOOKUP(D$22,Prices!$C$8:$T$58,Prices!$B33,0)</f>
        <v>2.02</v>
      </c>
      <c r="F47" s="31" t="n">
        <f aca="false">E47-C47</f>
        <v>0.3</v>
      </c>
      <c r="H47" s="31" t="n">
        <f aca="false">IF(ISERROR(HLOOKUP(G$22,Tolls!$D$7:$R$58,Tolls!$B33,0)),"Not Available",HLOOKUP(G$22,Tolls!$D$7:$R$58,Tolls!$B33,0))</f>
        <v>0.4632</v>
      </c>
      <c r="J47" s="31" t="n">
        <f aca="false">F47-H47</f>
        <v>-0.1632</v>
      </c>
    </row>
    <row r="48" customFormat="false" ht="12.75" hidden="false" customHeight="false" outlineLevel="0" collapsed="false">
      <c r="A48" s="17" t="n">
        <f aca="false">Prices!A34</f>
        <v>36192</v>
      </c>
      <c r="C48" s="30" t="n">
        <f aca="false">HLOOKUP(B$22,Prices!$C$8:$T$58,Prices!$B34,0)</f>
        <v>1.67</v>
      </c>
      <c r="E48" s="30" t="n">
        <f aca="false">HLOOKUP(D$22,Prices!$C$8:$T$58,Prices!$B34,0)</f>
        <v>1.82</v>
      </c>
      <c r="F48" s="31" t="n">
        <f aca="false">E48-C48</f>
        <v>0.15</v>
      </c>
      <c r="H48" s="31" t="n">
        <f aca="false">IF(ISERROR(HLOOKUP(G$22,Tolls!$D$7:$R$58,Tolls!$B34,0)),"Not Available",HLOOKUP(G$22,Tolls!$D$7:$R$58,Tolls!$B34,0))</f>
        <v>0.46145</v>
      </c>
      <c r="J48" s="31" t="n">
        <f aca="false">F48-H48</f>
        <v>-0.31145</v>
      </c>
    </row>
    <row r="49" customFormat="false" ht="12.75" hidden="false" customHeight="false" outlineLevel="0" collapsed="false">
      <c r="A49" s="17" t="n">
        <f aca="false">Prices!A35</f>
        <v>36220</v>
      </c>
      <c r="C49" s="30" t="n">
        <f aca="false">HLOOKUP(B$22,Prices!$C$8:$T$58,Prices!$B35,0)</f>
        <v>1.51</v>
      </c>
      <c r="E49" s="30" t="n">
        <f aca="false">HLOOKUP(D$22,Prices!$C$8:$T$58,Prices!$B35,0)</f>
        <v>1.73</v>
      </c>
      <c r="F49" s="31" t="n">
        <f aca="false">E49-C49</f>
        <v>0.22</v>
      </c>
      <c r="H49" s="31" t="n">
        <f aca="false">IF(ISERROR(HLOOKUP(G$22,Tolls!$D$7:$R$58,Tolls!$B35,0)),"Not Available",HLOOKUP(G$22,Tolls!$D$7:$R$58,Tolls!$B35,0))</f>
        <v>0.45585</v>
      </c>
      <c r="J49" s="31" t="n">
        <f aca="false">F49-H49</f>
        <v>-0.23585</v>
      </c>
    </row>
    <row r="50" customFormat="false" ht="12.75" hidden="false" customHeight="false" outlineLevel="0" collapsed="false">
      <c r="A50" s="17" t="n">
        <f aca="false">Prices!A36</f>
        <v>36251</v>
      </c>
      <c r="C50" s="30" t="n">
        <f aca="false">HLOOKUP(B$22,Prices!$C$8:$T$58,Prices!$B36,0)</f>
        <v>1.68</v>
      </c>
      <c r="E50" s="30" t="n">
        <f aca="false">HLOOKUP(D$22,Prices!$C$8:$T$58,Prices!$B36,0)</f>
        <v>1.79</v>
      </c>
      <c r="F50" s="31" t="n">
        <f aca="false">E50-C50</f>
        <v>0.11</v>
      </c>
      <c r="H50" s="31" t="n">
        <f aca="false">IF(ISERROR(HLOOKUP(G$22,Tolls!$D$7:$R$58,Tolls!$B36,0)),"Not Available",HLOOKUP(G$22,Tolls!$D$7:$R$58,Tolls!$B36,0))</f>
        <v>0.4618</v>
      </c>
      <c r="J50" s="31" t="n">
        <f aca="false">F50-H50</f>
        <v>-0.3518</v>
      </c>
    </row>
    <row r="51" customFormat="false" ht="12.75" hidden="false" customHeight="false" outlineLevel="0" collapsed="false">
      <c r="A51" s="17" t="n">
        <f aca="false">Prices!A37</f>
        <v>36281</v>
      </c>
      <c r="C51" s="30" t="n">
        <f aca="false">HLOOKUP(B$22,Prices!$C$8:$T$58,Prices!$B37,0)</f>
        <v>2.17</v>
      </c>
      <c r="E51" s="30" t="n">
        <f aca="false">HLOOKUP(D$22,Prices!$C$8:$T$58,Prices!$B37,0)</f>
        <v>2.2</v>
      </c>
      <c r="F51" s="31" t="n">
        <f aca="false">E51-C51</f>
        <v>0.0300000000000003</v>
      </c>
      <c r="H51" s="31" t="n">
        <f aca="false">IF(ISERROR(HLOOKUP(G$22,Tolls!$D$7:$R$58,Tolls!$B37,0)),"Not Available",HLOOKUP(G$22,Tolls!$D$7:$R$58,Tolls!$B37,0))</f>
        <v>0.47895</v>
      </c>
      <c r="J51" s="31" t="n">
        <f aca="false">F51-H51</f>
        <v>-0.44895</v>
      </c>
    </row>
    <row r="52" customFormat="false" ht="12.75" hidden="false" customHeight="false" outlineLevel="0" collapsed="false">
      <c r="A52" s="17" t="n">
        <f aca="false">Prices!A38</f>
        <v>36312</v>
      </c>
      <c r="C52" s="30" t="n">
        <f aca="false">HLOOKUP(B$22,Prices!$C$8:$T$58,Prices!$B38,0)</f>
        <v>2.08</v>
      </c>
      <c r="E52" s="30" t="n">
        <f aca="false">HLOOKUP(D$22,Prices!$C$8:$T$58,Prices!$B38,0)</f>
        <v>2.22</v>
      </c>
      <c r="F52" s="31" t="n">
        <f aca="false">E52-C52</f>
        <v>0.14</v>
      </c>
      <c r="H52" s="31" t="n">
        <f aca="false">IF(ISERROR(HLOOKUP(G$22,Tolls!$D$7:$R$58,Tolls!$B38,0)),"Not Available",HLOOKUP(G$22,Tolls!$D$7:$R$58,Tolls!$B38,0))</f>
        <v>0.4758</v>
      </c>
      <c r="J52" s="31" t="n">
        <f aca="false">F52-H52</f>
        <v>-0.3358</v>
      </c>
    </row>
    <row r="53" customFormat="false" ht="12.75" hidden="false" customHeight="false" outlineLevel="0" collapsed="false">
      <c r="A53" s="17" t="n">
        <f aca="false">Prices!A39</f>
        <v>36342</v>
      </c>
      <c r="C53" s="30" t="n">
        <f aca="false">HLOOKUP(B$22,Prices!$C$8:$T$58,Prices!$B39,0)</f>
        <v>2.21</v>
      </c>
      <c r="E53" s="30" t="n">
        <f aca="false">HLOOKUP(D$22,Prices!$C$8:$T$58,Prices!$B39,0)</f>
        <v>2.38</v>
      </c>
      <c r="F53" s="31" t="n">
        <f aca="false">E53-C53</f>
        <v>0.17</v>
      </c>
      <c r="H53" s="31" t="n">
        <f aca="false">IF(ISERROR(HLOOKUP(G$22,Tolls!$D$7:$R$58,Tolls!$B39,0)),"Not Available",HLOOKUP(G$22,Tolls!$D$7:$R$58,Tolls!$B39,0))</f>
        <v>0.48035</v>
      </c>
      <c r="J53" s="31" t="n">
        <f aca="false">F53-H53</f>
        <v>-0.31035</v>
      </c>
    </row>
    <row r="54" customFormat="false" ht="12.75" hidden="false" customHeight="false" outlineLevel="0" collapsed="false">
      <c r="A54" s="17" t="n">
        <f aca="false">Prices!A40</f>
        <v>36373</v>
      </c>
      <c r="C54" s="30" t="n">
        <f aca="false">HLOOKUP(B$22,Prices!$C$8:$T$58,Prices!$B40,0)</f>
        <v>2.51</v>
      </c>
      <c r="E54" s="30" t="n">
        <f aca="false">HLOOKUP(D$22,Prices!$C$8:$T$58,Prices!$B40,0)</f>
        <v>2.59</v>
      </c>
      <c r="F54" s="31" t="n">
        <f aca="false">E54-C54</f>
        <v>0.0800000000000001</v>
      </c>
      <c r="H54" s="31" t="n">
        <f aca="false">IF(ISERROR(HLOOKUP(G$22,Tolls!$D$7:$R$58,Tolls!$B40,0)),"Not Available",HLOOKUP(G$22,Tolls!$D$7:$R$58,Tolls!$B40,0))</f>
        <v>0.49085</v>
      </c>
      <c r="J54" s="31" t="n">
        <f aca="false">F54-H54</f>
        <v>-0.41085</v>
      </c>
    </row>
    <row r="55" customFormat="false" ht="12.75" hidden="false" customHeight="false" outlineLevel="0" collapsed="false">
      <c r="A55" s="17" t="n">
        <f aca="false">Prices!A41</f>
        <v>36404</v>
      </c>
      <c r="C55" s="30" t="n">
        <f aca="false">HLOOKUP(B$22,Prices!$C$8:$T$58,Prices!$B41,0)</f>
        <v>2.78</v>
      </c>
      <c r="E55" s="30" t="n">
        <f aca="false">HLOOKUP(D$22,Prices!$C$8:$T$58,Prices!$B41,0)</f>
        <v>2.93</v>
      </c>
      <c r="F55" s="31" t="n">
        <f aca="false">E55-C55</f>
        <v>0.15</v>
      </c>
      <c r="H55" s="31" t="n">
        <f aca="false">IF(ISERROR(HLOOKUP(G$22,Tolls!$D$7:$R$58,Tolls!$B41,0)),"Not Available",HLOOKUP(G$22,Tolls!$D$7:$R$58,Tolls!$B41,0))</f>
        <v>0.5003</v>
      </c>
      <c r="J55" s="31" t="n">
        <f aca="false">F55-H55</f>
        <v>-0.3503</v>
      </c>
    </row>
    <row r="56" customFormat="false" ht="12.75" hidden="false" customHeight="false" outlineLevel="0" collapsed="false">
      <c r="A56" s="17" t="n">
        <f aca="false">Prices!A42</f>
        <v>36434</v>
      </c>
      <c r="C56" s="30" t="n">
        <f aca="false">HLOOKUP(B$22,Prices!$C$8:$T$58,Prices!$B42,0)</f>
        <v>2.51</v>
      </c>
      <c r="E56" s="30" t="n">
        <f aca="false">HLOOKUP(D$22,Prices!$C$8:$T$58,Prices!$B42,0)</f>
        <v>2.69</v>
      </c>
      <c r="F56" s="31" t="n">
        <f aca="false">E56-C56</f>
        <v>0.18</v>
      </c>
      <c r="H56" s="31" t="n">
        <f aca="false">IF(ISERROR(HLOOKUP(G$22,Tolls!$D$7:$R$58,Tolls!$B42,0)),"Not Available",HLOOKUP(G$22,Tolls!$D$7:$R$58,Tolls!$B42,0))</f>
        <v>0.49085</v>
      </c>
      <c r="J56" s="31" t="n">
        <f aca="false">F56-H56</f>
        <v>-0.31085</v>
      </c>
    </row>
    <row r="57" customFormat="false" ht="12.75" hidden="false" customHeight="false" outlineLevel="0" collapsed="false">
      <c r="A57" s="17" t="n">
        <f aca="false">Prices!A43</f>
        <v>36465</v>
      </c>
      <c r="C57" s="30" t="n">
        <f aca="false">HLOOKUP(B$22,Prices!$C$8:$T$58,Prices!$B43,0)</f>
        <v>2.87</v>
      </c>
      <c r="E57" s="30" t="n">
        <f aca="false">HLOOKUP(D$22,Prices!$C$8:$T$58,Prices!$B43,0)</f>
        <v>3.06</v>
      </c>
      <c r="F57" s="31" t="n">
        <f aca="false">E57-C57</f>
        <v>0.19</v>
      </c>
      <c r="H57" s="31" t="n">
        <f aca="false">IF(ISERROR(HLOOKUP(G$22,Tolls!$D$7:$R$58,Tolls!$B43,0)),"Not Available",HLOOKUP(G$22,Tolls!$D$7:$R$58,Tolls!$B43,0))</f>
        <v>0.50345</v>
      </c>
      <c r="J57" s="31" t="n">
        <f aca="false">F57-H57</f>
        <v>-0.31345</v>
      </c>
    </row>
    <row r="58" customFormat="false" ht="12.75" hidden="false" customHeight="false" outlineLevel="0" collapsed="false">
      <c r="A58" s="17" t="n">
        <f aca="false">Prices!A44</f>
        <v>36495</v>
      </c>
      <c r="C58" s="30" t="n">
        <f aca="false">HLOOKUP(B$22,Prices!$C$8:$T$58,Prices!$B44,0)</f>
        <v>2.13</v>
      </c>
      <c r="E58" s="30" t="n">
        <f aca="false">HLOOKUP(D$22,Prices!$C$8:$T$58,Prices!$B44,0)</f>
        <v>2.41</v>
      </c>
      <c r="F58" s="31" t="n">
        <f aca="false">E58-C58</f>
        <v>0.28</v>
      </c>
      <c r="H58" s="31" t="n">
        <f aca="false">IF(ISERROR(HLOOKUP(G$22,Tolls!$D$7:$R$58,Tolls!$B44,0)),"Not Available",HLOOKUP(G$22,Tolls!$D$7:$R$58,Tolls!$B44,0))</f>
        <v>0.47755</v>
      </c>
      <c r="J58" s="31" t="n">
        <f aca="false">F58-H58</f>
        <v>-0.19755</v>
      </c>
    </row>
    <row r="59" customFormat="false" ht="12.75" hidden="false" customHeight="false" outlineLevel="0" collapsed="false">
      <c r="A59" s="17" t="n">
        <f aca="false">Prices!A45</f>
        <v>36526</v>
      </c>
      <c r="C59" s="30" t="n">
        <f aca="false">HLOOKUP(B$22,Prices!$C$8:$T$58,Prices!$B45,0)</f>
        <v>2.19</v>
      </c>
      <c r="E59" s="30" t="n">
        <f aca="false">HLOOKUP(D$22,Prices!$C$8:$T$58,Prices!$B45,0)</f>
        <v>2.38</v>
      </c>
      <c r="F59" s="31" t="n">
        <f aca="false">E59-C59</f>
        <v>0.19</v>
      </c>
      <c r="H59" s="31" t="n">
        <f aca="false">IF(ISERROR(HLOOKUP(G$22,Tolls!$D$7:$R$58,Tolls!$B45,0)),"Not Available",HLOOKUP(G$22,Tolls!$D$7:$R$58,Tolls!$B45,0))</f>
        <v>0.47965</v>
      </c>
      <c r="J59" s="31" t="n">
        <f aca="false">F59-H59</f>
        <v>-0.28965</v>
      </c>
    </row>
    <row r="60" customFormat="false" ht="12.75" hidden="false" customHeight="false" outlineLevel="0" collapsed="false">
      <c r="A60" s="17" t="n">
        <f aca="false">Prices!A46</f>
        <v>36557</v>
      </c>
      <c r="C60" s="30" t="n">
        <f aca="false">HLOOKUP(B$22,Prices!$C$8:$T$58,Prices!$B46,0)</f>
        <v>2.37</v>
      </c>
      <c r="E60" s="30" t="n">
        <f aca="false">HLOOKUP(D$22,Prices!$C$8:$T$58,Prices!$B46,0)</f>
        <v>2.55</v>
      </c>
      <c r="F60" s="31" t="n">
        <f aca="false">E60-C60</f>
        <v>0.18</v>
      </c>
      <c r="H60" s="31" t="n">
        <f aca="false">IF(ISERROR(HLOOKUP(G$22,Tolls!$D$7:$R$58,Tolls!$B46,0)),"Not Available",HLOOKUP(G$22,Tolls!$D$7:$R$58,Tolls!$B46,0))</f>
        <v>0.48595</v>
      </c>
      <c r="J60" s="31" t="n">
        <f aca="false">F60-H60</f>
        <v>-0.30595</v>
      </c>
    </row>
    <row r="61" customFormat="false" ht="12.75" hidden="false" customHeight="false" outlineLevel="0" collapsed="false">
      <c r="A61" s="17" t="n">
        <f aca="false">Prices!A47</f>
        <v>36586</v>
      </c>
      <c r="C61" s="30" t="n">
        <f aca="false">HLOOKUP(B$22,Prices!$C$8:$T$58,Prices!$B47,0)</f>
        <v>2.39</v>
      </c>
      <c r="E61" s="30" t="n">
        <f aca="false">HLOOKUP(D$22,Prices!$C$8:$T$58,Prices!$B47,0)</f>
        <v>2.58</v>
      </c>
      <c r="F61" s="31" t="n">
        <f aca="false">E61-C61</f>
        <v>0.19</v>
      </c>
      <c r="H61" s="31" t="n">
        <f aca="false">IF(ISERROR(HLOOKUP(G$22,Tolls!$D$7:$R$58,Tolls!$B47,0)),"Not Available",HLOOKUP(G$22,Tolls!$D$7:$R$58,Tolls!$B47,0))</f>
        <v>0.48665</v>
      </c>
      <c r="J61" s="31" t="n">
        <f aca="false">F61-H61</f>
        <v>-0.29665</v>
      </c>
    </row>
    <row r="62" customFormat="false" ht="12.75" hidden="false" customHeight="false" outlineLevel="0" collapsed="false">
      <c r="A62" s="17" t="n">
        <f aca="false">Prices!A48</f>
        <v>36617</v>
      </c>
      <c r="C62" s="30" t="n">
        <f aca="false">HLOOKUP(B$22,Prices!$C$8:$T$58,Prices!$B48,0)</f>
        <v>2.82</v>
      </c>
      <c r="E62" s="30" t="n">
        <f aca="false">HLOOKUP(D$22,Prices!$C$8:$T$58,Prices!$B48,0)</f>
        <v>3.04</v>
      </c>
      <c r="F62" s="31" t="n">
        <f aca="false">E62-C62</f>
        <v>0.22</v>
      </c>
      <c r="H62" s="31" t="n">
        <f aca="false">IF(ISERROR(HLOOKUP(G$22,Tolls!$D$7:$R$58,Tolls!$B48,0)),"Not Available",HLOOKUP(G$22,Tolls!$D$7:$R$58,Tolls!$B48,0))</f>
        <v>0.5017</v>
      </c>
      <c r="J62" s="31" t="n">
        <f aca="false">F62-H62</f>
        <v>-0.2817</v>
      </c>
    </row>
    <row r="63" customFormat="false" ht="12.75" hidden="false" customHeight="false" outlineLevel="0" collapsed="false">
      <c r="A63" s="17" t="n">
        <f aca="false">Prices!A49</f>
        <v>36647</v>
      </c>
      <c r="C63" s="30" t="n">
        <f aca="false">HLOOKUP(B$22,Prices!$C$8:$T$58,Prices!$B49,0)</f>
        <v>2.87</v>
      </c>
      <c r="E63" s="30" t="n">
        <f aca="false">HLOOKUP(D$22,Prices!$C$8:$T$58,Prices!$B49,0)</f>
        <v>3.04</v>
      </c>
      <c r="F63" s="31" t="n">
        <f aca="false">E63-C63</f>
        <v>0.17</v>
      </c>
      <c r="H63" s="31" t="n">
        <f aca="false">IF(ISERROR(HLOOKUP(G$22,Tolls!$D$7:$R$58,Tolls!$B49,0)),"Not Available",HLOOKUP(G$22,Tolls!$D$7:$R$58,Tolls!$B49,0))</f>
        <v>0.50345</v>
      </c>
      <c r="J63" s="31" t="n">
        <f aca="false">F63-H63</f>
        <v>-0.33345</v>
      </c>
    </row>
    <row r="64" customFormat="false" ht="12.75" hidden="false" customHeight="false" outlineLevel="0" collapsed="false">
      <c r="A64" s="17" t="n">
        <f aca="false">Prices!A50</f>
        <v>36678</v>
      </c>
      <c r="C64" s="30" t="n">
        <f aca="false">HLOOKUP(B$22,Prices!$C$8:$T$58,Prices!$B50,0)</f>
        <v>3.89</v>
      </c>
      <c r="E64" s="30" t="n">
        <f aca="false">HLOOKUP(D$22,Prices!$C$8:$T$58,Prices!$B50,0)</f>
        <v>4.31</v>
      </c>
      <c r="F64" s="31" t="n">
        <f aca="false">E64-C64</f>
        <v>0.42</v>
      </c>
      <c r="H64" s="31" t="n">
        <f aca="false">IF(ISERROR(HLOOKUP(G$22,Tolls!$D$7:$R$58,Tolls!$B50,0)),"Not Available",HLOOKUP(G$22,Tolls!$D$7:$R$58,Tolls!$B50,0))</f>
        <v>0.53915</v>
      </c>
      <c r="J64" s="31" t="n">
        <f aca="false">F64-H64</f>
        <v>-0.119150000000001</v>
      </c>
    </row>
    <row r="65" customFormat="false" ht="12.75" hidden="false" customHeight="false" outlineLevel="0" collapsed="false">
      <c r="A65" s="17" t="n">
        <f aca="false">Prices!A51</f>
        <v>36708</v>
      </c>
      <c r="C65" s="30" t="n">
        <f aca="false">HLOOKUP(B$22,Prices!$C$8:$T$58,Prices!$B51,0)</f>
        <v>4.46</v>
      </c>
      <c r="E65" s="30" t="n">
        <f aca="false">HLOOKUP(D$22,Prices!$C$8:$T$58,Prices!$B51,0)</f>
        <v>4.9</v>
      </c>
      <c r="F65" s="31" t="n">
        <f aca="false">E65-C65</f>
        <v>0.44</v>
      </c>
      <c r="H65" s="31" t="n">
        <f aca="false">IF(ISERROR(HLOOKUP(G$22,Tolls!$D$7:$R$58,Tolls!$B51,0)),"Not Available",HLOOKUP(G$22,Tolls!$D$7:$R$58,Tolls!$B51,0))</f>
        <v>0.5591</v>
      </c>
      <c r="J65" s="31" t="n">
        <f aca="false">F65-H65</f>
        <v>-0.1191</v>
      </c>
    </row>
    <row r="66" customFormat="false" ht="12.75" hidden="false" customHeight="false" outlineLevel="0" collapsed="false">
      <c r="A66" s="17" t="n">
        <f aca="false">Prices!A52</f>
        <v>36739</v>
      </c>
      <c r="C66" s="30" t="n">
        <f aca="false">HLOOKUP(B$22,Prices!$C$8:$T$58,Prices!$B52,0)</f>
        <v>3.72</v>
      </c>
      <c r="E66" s="30" t="n">
        <f aca="false">HLOOKUP(D$22,Prices!$C$8:$T$58,Prices!$B52,0)</f>
        <v>4.56</v>
      </c>
      <c r="F66" s="31" t="n">
        <f aca="false">E66-C66</f>
        <v>0.839999999999999</v>
      </c>
      <c r="H66" s="31" t="n">
        <f aca="false">IF(ISERROR(HLOOKUP(G$22,Tolls!$D$7:$R$58,Tolls!$B52,0)),"Not Available",HLOOKUP(G$22,Tolls!$D$7:$R$58,Tolls!$B52,0))</f>
        <v>0.5332</v>
      </c>
      <c r="J66" s="31" t="n">
        <f aca="false">F66-H66</f>
        <v>0.306799999999999</v>
      </c>
    </row>
    <row r="67" customFormat="false" ht="12.75" hidden="false" customHeight="false" outlineLevel="0" collapsed="false">
      <c r="A67" s="17" t="n">
        <f aca="false">Prices!A53</f>
        <v>36770</v>
      </c>
      <c r="C67" s="30" t="n">
        <f aca="false">HLOOKUP(B$22,Prices!$C$8:$T$58,Prices!$B53,0)</f>
        <v>4.55</v>
      </c>
      <c r="E67" s="30" t="n">
        <f aca="false">HLOOKUP(D$22,Prices!$C$8:$T$58,Prices!$B53,0)</f>
        <v>7</v>
      </c>
      <c r="F67" s="31" t="n">
        <f aca="false">E67-C67</f>
        <v>2.45</v>
      </c>
      <c r="H67" s="31" t="n">
        <f aca="false">IF(ISERROR(HLOOKUP(G$22,Tolls!$D$7:$R$58,Tolls!$B53,0)),"Not Available",HLOOKUP(G$22,Tolls!$D$7:$R$58,Tolls!$B53,0))</f>
        <v>0.56225</v>
      </c>
      <c r="J67" s="31" t="n">
        <f aca="false">F67-H67</f>
        <v>1.88775</v>
      </c>
    </row>
    <row r="68" customFormat="false" ht="12.75" hidden="false" customHeight="false" outlineLevel="0" collapsed="false">
      <c r="A68" s="17" t="n">
        <f aca="false">Prices!A54</f>
        <v>36800</v>
      </c>
      <c r="C68" s="30" t="n">
        <f aca="false">HLOOKUP(B$22,Prices!$C$8:$T$58,Prices!$B54,0)</f>
        <v>5.16</v>
      </c>
      <c r="E68" s="30" t="n">
        <f aca="false">HLOOKUP(D$22,Prices!$C$8:$T$58,Prices!$B54,0)</f>
        <v>5.57</v>
      </c>
      <c r="F68" s="31" t="n">
        <f aca="false">E68-C68</f>
        <v>0.41</v>
      </c>
      <c r="H68" s="31" t="n">
        <f aca="false">IF(ISERROR(HLOOKUP(G$22,Tolls!$D$7:$R$58,Tolls!$B54,0)),"Not Available",HLOOKUP(G$22,Tolls!$D$7:$R$58,Tolls!$B54,0))</f>
        <v>0.5836</v>
      </c>
      <c r="J68" s="31" t="n">
        <f aca="false">F68-H68</f>
        <v>-0.1736</v>
      </c>
    </row>
    <row r="69" customFormat="false" ht="12.75" hidden="false" customHeight="false" outlineLevel="0" collapsed="false">
      <c r="A69" s="17" t="n">
        <f aca="false">Prices!A55</f>
        <v>36831</v>
      </c>
      <c r="C69" s="30" t="n">
        <f aca="false">HLOOKUP(B$22,Prices!$C$8:$T$58,Prices!$B55,0)</f>
        <v>4.6</v>
      </c>
      <c r="E69" s="30" t="n">
        <f aca="false">HLOOKUP(D$22,Prices!$C$8:$T$58,Prices!$B55,0)</f>
        <v>5.2</v>
      </c>
      <c r="F69" s="31" t="n">
        <f aca="false">E69-C69</f>
        <v>0.600000000000001</v>
      </c>
      <c r="H69" s="31" t="n">
        <f aca="false">IF(ISERROR(HLOOKUP(G$22,Tolls!$D$7:$R$58,Tolls!$B55,0)),"Not Available",HLOOKUP(G$22,Tolls!$D$7:$R$58,Tolls!$B55,0))</f>
        <v>0.564</v>
      </c>
      <c r="J69" s="31" t="n">
        <f aca="false">F69-H69</f>
        <v>0.0360000000000005</v>
      </c>
    </row>
    <row r="70" customFormat="false" ht="12.75" hidden="false" customHeight="false" outlineLevel="0" collapsed="false">
      <c r="A70" s="17" t="n">
        <f aca="false">Prices!A56</f>
        <v>36861</v>
      </c>
      <c r="C70" s="30" t="n">
        <f aca="false">HLOOKUP(B$22,Prices!$C$8:$T$58,Prices!$B56,0)</f>
        <v>6.39</v>
      </c>
      <c r="E70" s="30" t="n">
        <f aca="false">HLOOKUP(D$22,Prices!$C$8:$T$58,Prices!$B56,0)</f>
        <v>13.82</v>
      </c>
      <c r="F70" s="31" t="n">
        <f aca="false">E70-C70</f>
        <v>7.43</v>
      </c>
      <c r="H70" s="31" t="n">
        <f aca="false">IF(ISERROR(HLOOKUP(G$22,Tolls!$D$7:$R$58,Tolls!$B56,0)),"Not Available",HLOOKUP(G$22,Tolls!$D$7:$R$58,Tolls!$B56,0))</f>
        <v>0.62665</v>
      </c>
      <c r="J70" s="31" t="n">
        <f aca="false">F70-H70</f>
        <v>6.80335</v>
      </c>
    </row>
    <row r="71" customFormat="false" ht="12.75" hidden="false" customHeight="false" outlineLevel="0" collapsed="false">
      <c r="A71" s="17" t="n">
        <f aca="false">Prices!A57</f>
        <v>36892</v>
      </c>
      <c r="C71" s="30" t="n">
        <f aca="false">HLOOKUP(B$22,Prices!$C$8:$T$58,Prices!$B57,0)</f>
        <v>9.78</v>
      </c>
      <c r="E71" s="30" t="n">
        <f aca="false">HLOOKUP(D$22,Prices!$C$8:$T$58,Prices!$B57,0)</f>
        <v>15.92</v>
      </c>
      <c r="F71" s="31" t="n">
        <f aca="false">E71-C71</f>
        <v>6.14</v>
      </c>
      <c r="H71" s="31" t="n">
        <f aca="false">IF(ISERROR(HLOOKUP(G$22,Tolls!$D$7:$R$58,Tolls!$B57,0)),"Not Available",HLOOKUP(G$22,Tolls!$D$7:$R$58,Tolls!$B57,0))</f>
        <v>0.7453</v>
      </c>
      <c r="J71" s="31" t="n">
        <f aca="false">F71-H71</f>
        <v>5.3947</v>
      </c>
    </row>
    <row r="72" customFormat="false" ht="12.75" hidden="false" customHeight="false" outlineLevel="0" collapsed="false">
      <c r="A72" s="17" t="n">
        <f aca="false">Prices!A58</f>
        <v>36923</v>
      </c>
      <c r="C72" s="30" t="n">
        <f aca="false">HLOOKUP(B$22,Prices!$C$8:$T$58,Prices!$B58,0)</f>
        <v>6.73</v>
      </c>
      <c r="E72" s="30" t="n">
        <f aca="false">HLOOKUP(D$22,Prices!$C$8:$T$58,Prices!$B58,0)</f>
        <v>12.57</v>
      </c>
      <c r="F72" s="31" t="n">
        <f aca="false">E72-C72</f>
        <v>5.84</v>
      </c>
      <c r="H72" s="31" t="n">
        <f aca="false">IF(ISERROR(HLOOKUP(G$22,Tolls!$D$7:$R$58,Tolls!$B58,0)),"Not Available",HLOOKUP(G$22,Tolls!$D$7:$R$58,Tolls!$B58,0))</f>
        <v>0.63855</v>
      </c>
      <c r="J72" s="31" t="n">
        <f aca="false">F72-H72</f>
        <v>5.20145</v>
      </c>
    </row>
    <row r="73" customFormat="false" ht="12.75" hidden="false" customHeight="false" outlineLevel="0" collapsed="false">
      <c r="A73" s="17"/>
    </row>
    <row r="74" customFormat="false" ht="12.75" hidden="false" customHeight="false" outlineLevel="0" collapsed="false">
      <c r="A74" s="17"/>
    </row>
    <row r="75" customFormat="false" ht="12.75" hidden="false" customHeight="false" outlineLevel="0" collapsed="false">
      <c r="A75" s="17"/>
    </row>
    <row r="76" customFormat="false" ht="12.75" hidden="false" customHeight="false" outlineLevel="0" collapsed="false">
      <c r="A76" s="17"/>
    </row>
    <row r="77" customFormat="false" ht="12.75" hidden="false" customHeight="false" outlineLevel="0" collapsed="false">
      <c r="A77" s="17"/>
    </row>
    <row r="78" customFormat="false" ht="12.75" hidden="false" customHeight="false" outlineLevel="0" collapsed="false">
      <c r="A78" s="17"/>
    </row>
    <row r="79" customFormat="false" ht="12.75" hidden="false" customHeight="false" outlineLevel="0" collapsed="false">
      <c r="A79" s="17"/>
    </row>
    <row r="80" customFormat="false" ht="12.75" hidden="false" customHeight="false" outlineLevel="0" collapsed="false">
      <c r="A80" s="17"/>
    </row>
    <row r="81" customFormat="false" ht="12.75" hidden="false" customHeight="false" outlineLevel="0" collapsed="false">
      <c r="A81" s="17"/>
    </row>
    <row r="82" customFormat="false" ht="12.75" hidden="false" customHeight="false" outlineLevel="0" collapsed="false">
      <c r="A82" s="17"/>
    </row>
    <row r="83" customFormat="false" ht="12.75" hidden="false" customHeight="false" outlineLevel="0" collapsed="false">
      <c r="A83" s="17"/>
    </row>
    <row r="84" customFormat="false" ht="12.75" hidden="false" customHeight="false" outlineLevel="0" collapsed="false">
      <c r="A84" s="17"/>
    </row>
    <row r="85" customFormat="false" ht="12.75" hidden="false" customHeight="false" outlineLevel="0" collapsed="false">
      <c r="A85" s="17"/>
    </row>
    <row r="86" customFormat="false" ht="12.75" hidden="false" customHeight="false" outlineLevel="0" collapsed="false">
      <c r="A86" s="17"/>
    </row>
    <row r="87" customFormat="false" ht="12.75" hidden="false" customHeight="false" outlineLevel="0" collapsed="false">
      <c r="A87" s="1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J87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H17" activeCellId="0" sqref="H17"/>
    </sheetView>
  </sheetViews>
  <sheetFormatPr defaultColWidth="9.0546875" defaultRowHeight="12.75" customHeight="true" zeroHeight="false" outlineLevelRow="0" outlineLevelCol="0"/>
  <cols>
    <col collapsed="false" customWidth="true" hidden="true" outlineLevel="0" max="2" min="2" style="0" width="6.82"/>
    <col collapsed="false" customWidth="true" hidden="false" outlineLevel="0" max="3" min="3" style="0" width="39.32"/>
    <col collapsed="false" customWidth="true" hidden="true" outlineLevel="0" max="4" min="4" style="0" width="6.82"/>
    <col collapsed="false" customWidth="true" hidden="false" outlineLevel="0" max="5" min="5" style="0" width="39.66"/>
    <col collapsed="false" customWidth="true" hidden="false" outlineLevel="0" max="6" min="6" style="0" width="22.99"/>
    <col collapsed="false" customWidth="true" hidden="true" outlineLevel="0" max="7" min="7" style="0" width="6.82"/>
    <col collapsed="false" customWidth="true" hidden="false" outlineLevel="0" max="8" min="8" style="0" width="13.49"/>
    <col collapsed="false" customWidth="true" hidden="false" outlineLevel="0" max="10" min="10" style="0" width="14.99"/>
  </cols>
  <sheetData>
    <row r="1" customFormat="false" ht="18" hidden="false" customHeight="false" outlineLevel="0" collapsed="false">
      <c r="A1" s="28" t="s">
        <v>28</v>
      </c>
      <c r="B1" s="28"/>
      <c r="C1" s="28"/>
      <c r="D1" s="28"/>
      <c r="E1" s="28"/>
      <c r="F1" s="28"/>
      <c r="G1" s="28"/>
      <c r="H1" s="28"/>
      <c r="I1" s="28"/>
      <c r="J1" s="28"/>
    </row>
    <row r="20" customFormat="false" ht="12.75" hidden="false" customHeight="false" outlineLevel="0" collapsed="false">
      <c r="C20" s="9" t="s">
        <v>29</v>
      </c>
      <c r="D20" s="9"/>
      <c r="E20" s="9" t="s">
        <v>30</v>
      </c>
      <c r="G20" s="9"/>
    </row>
    <row r="21" customFormat="false" ht="18.75" hidden="false" customHeight="true" outlineLevel="0" collapsed="false">
      <c r="F21" s="2" t="str">
        <f aca="false">HLOOKUP(B22,Prices!$C$5:$N$6,2,0)&amp;"/"&amp;HLOOKUP(D22,Prices!$C$5:$N$6,2,0)&amp;" Spread"</f>
        <v>San Juan/SoCal Spread</v>
      </c>
      <c r="H21" s="9" t="str">
        <f aca="false">HLOOKUP(G22,Tolls!$D$7:$P$8,2,0)&amp;" Toll"</f>
        <v>El Paso Toll</v>
      </c>
      <c r="J21" s="9" t="s">
        <v>31</v>
      </c>
    </row>
    <row r="22" customFormat="false" ht="12.75" hidden="false" customHeight="false" outlineLevel="0" collapsed="false">
      <c r="B22" s="29" t="n">
        <v>8</v>
      </c>
      <c r="D22" s="29" t="n">
        <v>9</v>
      </c>
      <c r="G22" s="29" t="n">
        <f aca="false">B22*1000+D22</f>
        <v>8009</v>
      </c>
    </row>
    <row r="23" customFormat="false" ht="12.75" hidden="false" customHeight="false" outlineLevel="0" collapsed="false">
      <c r="A23" s="17" t="n">
        <f aca="false">Prices!A9</f>
        <v>35431</v>
      </c>
      <c r="C23" s="30" t="n">
        <f aca="false">HLOOKUP(B$22,Prices!$C$8:$T$58,Prices!$B9,0)</f>
        <v>4.18</v>
      </c>
      <c r="E23" s="30" t="n">
        <f aca="false">HLOOKUP(D$22,Prices!$C$8:$T$58,Prices!$B9,0)</f>
        <v>4.21</v>
      </c>
      <c r="F23" s="31" t="n">
        <f aca="false">E23-C23</f>
        <v>0.0300000000000003</v>
      </c>
      <c r="H23" s="31" t="n">
        <f aca="false">IF(ISERROR(HLOOKUP(G$22,Tolls!$D$7:$R$58,Tolls!$B9,0)),"Not Available",HLOOKUP(G$22,Tolls!$D$7:$R$58,Tolls!$B9,0))</f>
        <v>0.5334</v>
      </c>
      <c r="J23" s="31" t="n">
        <f aca="false">F23-H23</f>
        <v>-0.5034</v>
      </c>
    </row>
    <row r="24" customFormat="false" ht="12.75" hidden="false" customHeight="false" outlineLevel="0" collapsed="false">
      <c r="A24" s="17" t="n">
        <f aca="false">Prices!A10</f>
        <v>35462</v>
      </c>
      <c r="C24" s="30" t="n">
        <f aca="false">HLOOKUP(B$22,Prices!$C$8:$T$58,Prices!$B10,0)</f>
        <v>2.61</v>
      </c>
      <c r="E24" s="30" t="n">
        <f aca="false">HLOOKUP(D$22,Prices!$C$8:$T$58,Prices!$B10,0)</f>
        <v>2.6</v>
      </c>
      <c r="F24" s="31" t="n">
        <f aca="false">E24-C24</f>
        <v>-0.00999999999999979</v>
      </c>
      <c r="H24" s="31" t="n">
        <f aca="false">IF(ISERROR(HLOOKUP(G$22,Tolls!$D$7:$R$58,Tolls!$B10,0)),"Not Available",HLOOKUP(G$22,Tolls!$D$7:$R$58,Tolls!$B10,0))</f>
        <v>0.47635</v>
      </c>
      <c r="J24" s="31" t="n">
        <f aca="false">F24-H24</f>
        <v>-0.48635</v>
      </c>
    </row>
    <row r="25" customFormat="false" ht="12.75" hidden="false" customHeight="false" outlineLevel="0" collapsed="false">
      <c r="A25" s="17" t="n">
        <f aca="false">Prices!A11</f>
        <v>35490</v>
      </c>
      <c r="C25" s="30" t="n">
        <f aca="false">HLOOKUP(B$22,Prices!$C$8:$T$58,Prices!$B11,0)</f>
        <v>1.46</v>
      </c>
      <c r="E25" s="30" t="n">
        <f aca="false">HLOOKUP(D$22,Prices!$C$8:$T$58,Prices!$B11,0)</f>
        <v>1.54</v>
      </c>
      <c r="F25" s="31" t="n">
        <f aca="false">E25-C25</f>
        <v>0.0800000000000001</v>
      </c>
      <c r="H25" s="31" t="n">
        <f aca="false">IF(ISERROR(HLOOKUP(G$22,Tolls!$D$7:$R$58,Tolls!$B11,0)),"Not Available",HLOOKUP(G$22,Tolls!$D$7:$R$58,Tolls!$B11,0))</f>
        <v>0.44135</v>
      </c>
      <c r="J25" s="31" t="n">
        <f aca="false">F25-H25</f>
        <v>-0.36135</v>
      </c>
    </row>
    <row r="26" customFormat="false" ht="12.75" hidden="false" customHeight="false" outlineLevel="0" collapsed="false">
      <c r="A26" s="17" t="n">
        <f aca="false">Prices!A12</f>
        <v>35521</v>
      </c>
      <c r="C26" s="30" t="n">
        <f aca="false">HLOOKUP(B$22,Prices!$C$8:$T$58,Prices!$B12,0)</f>
        <v>1.57</v>
      </c>
      <c r="E26" s="30" t="n">
        <f aca="false">HLOOKUP(D$22,Prices!$C$8:$T$58,Prices!$B12,0)</f>
        <v>1.74</v>
      </c>
      <c r="F26" s="31" t="n">
        <f aca="false">E26-C26</f>
        <v>0.17</v>
      </c>
      <c r="H26" s="31" t="n">
        <f aca="false">IF(ISERROR(HLOOKUP(G$22,Tolls!$D$7:$R$58,Tolls!$B12,0)),"Not Available",HLOOKUP(G$22,Tolls!$D$7:$R$58,Tolls!$B12,0))</f>
        <v>0.44205</v>
      </c>
      <c r="J26" s="31" t="n">
        <f aca="false">F26-H26</f>
        <v>-0.27205</v>
      </c>
    </row>
    <row r="27" customFormat="false" ht="12.75" hidden="false" customHeight="false" outlineLevel="0" collapsed="false">
      <c r="A27" s="17" t="n">
        <f aca="false">Prices!A13</f>
        <v>35551</v>
      </c>
      <c r="C27" s="30" t="n">
        <f aca="false">HLOOKUP(B$22,Prices!$C$8:$T$58,Prices!$B13,0)</f>
        <v>1.84</v>
      </c>
      <c r="E27" s="30" t="n">
        <f aca="false">HLOOKUP(D$22,Prices!$C$8:$T$58,Prices!$B13,0)</f>
        <v>2.02</v>
      </c>
      <c r="F27" s="31" t="n">
        <f aca="false">E27-C27</f>
        <v>0.18</v>
      </c>
      <c r="H27" s="31" t="n">
        <f aca="false">IF(ISERROR(HLOOKUP(G$22,Tolls!$D$7:$R$58,Tolls!$B13,0)),"Not Available",HLOOKUP(G$22,Tolls!$D$7:$R$58,Tolls!$B13,0))</f>
        <v>0.4522</v>
      </c>
      <c r="J27" s="31" t="n">
        <f aca="false">F27-H27</f>
        <v>-0.2722</v>
      </c>
    </row>
    <row r="28" customFormat="false" ht="12.75" hidden="false" customHeight="false" outlineLevel="0" collapsed="false">
      <c r="A28" s="17" t="n">
        <f aca="false">Prices!A14</f>
        <v>35582</v>
      </c>
      <c r="C28" s="30" t="n">
        <f aca="false">HLOOKUP(B$22,Prices!$C$8:$T$58,Prices!$B14,0)</f>
        <v>2.03</v>
      </c>
      <c r="E28" s="30" t="n">
        <f aca="false">HLOOKUP(D$22,Prices!$C$8:$T$58,Prices!$B14,0)</f>
        <v>2.26</v>
      </c>
      <c r="F28" s="31" t="n">
        <f aca="false">E28-C28</f>
        <v>0.23</v>
      </c>
      <c r="H28" s="31" t="n">
        <f aca="false">IF(ISERROR(HLOOKUP(G$22,Tolls!$D$7:$R$58,Tolls!$B14,0)),"Not Available",HLOOKUP(G$22,Tolls!$D$7:$R$58,Tolls!$B14,0))</f>
        <v>0.4571</v>
      </c>
      <c r="J28" s="31" t="n">
        <f aca="false">F28-H28</f>
        <v>-0.2271</v>
      </c>
    </row>
    <row r="29" customFormat="false" ht="12.75" hidden="false" customHeight="false" outlineLevel="0" collapsed="false">
      <c r="A29" s="17" t="n">
        <f aca="false">Prices!A15</f>
        <v>35612</v>
      </c>
      <c r="C29" s="30" t="n">
        <f aca="false">HLOOKUP(B$22,Prices!$C$8:$T$58,Prices!$B15,0)</f>
        <v>1.98</v>
      </c>
      <c r="E29" s="30" t="n">
        <f aca="false">HLOOKUP(D$22,Prices!$C$8:$T$58,Prices!$B15,0)</f>
        <v>2.17</v>
      </c>
      <c r="F29" s="31" t="n">
        <f aca="false">E29-C29</f>
        <v>0.19</v>
      </c>
      <c r="H29" s="31" t="n">
        <f aca="false">IF(ISERROR(HLOOKUP(G$22,Tolls!$D$7:$R$58,Tolls!$B15,0)),"Not Available",HLOOKUP(G$22,Tolls!$D$7:$R$58,Tolls!$B15,0))</f>
        <v>0.4557</v>
      </c>
      <c r="J29" s="31" t="n">
        <f aca="false">F29-H29</f>
        <v>-0.2657</v>
      </c>
    </row>
    <row r="30" customFormat="false" ht="12.75" hidden="false" customHeight="false" outlineLevel="0" collapsed="false">
      <c r="A30" s="17" t="n">
        <f aca="false">Prices!A16</f>
        <v>35643</v>
      </c>
      <c r="C30" s="30" t="n">
        <f aca="false">HLOOKUP(B$22,Prices!$C$8:$T$58,Prices!$B16,0)</f>
        <v>2</v>
      </c>
      <c r="E30" s="30" t="n">
        <f aca="false">HLOOKUP(D$22,Prices!$C$8:$T$58,Prices!$B16,0)</f>
        <v>2.23</v>
      </c>
      <c r="F30" s="31" t="n">
        <f aca="false">E30-C30</f>
        <v>0.23</v>
      </c>
      <c r="H30" s="31" t="n">
        <f aca="false">IF(ISERROR(HLOOKUP(G$22,Tolls!$D$7:$R$58,Tolls!$B16,0)),"Not Available",HLOOKUP(G$22,Tolls!$D$7:$R$58,Tolls!$B16,0))</f>
        <v>0.45745</v>
      </c>
      <c r="J30" s="31" t="n">
        <f aca="false">F30-H30</f>
        <v>-0.22745</v>
      </c>
    </row>
    <row r="31" customFormat="false" ht="12.75" hidden="false" customHeight="false" outlineLevel="0" collapsed="false">
      <c r="A31" s="17" t="n">
        <f aca="false">Prices!A17</f>
        <v>35674</v>
      </c>
      <c r="C31" s="30" t="n">
        <f aca="false">HLOOKUP(B$22,Prices!$C$8:$T$58,Prices!$B17,0)</f>
        <v>2.28</v>
      </c>
      <c r="E31" s="30" t="n">
        <f aca="false">HLOOKUP(D$22,Prices!$C$8:$T$58,Prices!$B17,0)</f>
        <v>2.45</v>
      </c>
      <c r="F31" s="31" t="n">
        <f aca="false">E31-C31</f>
        <v>0.17</v>
      </c>
      <c r="H31" s="31" t="n">
        <f aca="false">IF(ISERROR(HLOOKUP(G$22,Tolls!$D$7:$R$58,Tolls!$B17,0)),"Not Available",HLOOKUP(G$22,Tolls!$D$7:$R$58,Tolls!$B17,0))</f>
        <v>0.46865</v>
      </c>
      <c r="J31" s="31" t="n">
        <f aca="false">F31-H31</f>
        <v>-0.29865</v>
      </c>
    </row>
    <row r="32" customFormat="false" ht="12.75" hidden="false" customHeight="false" outlineLevel="0" collapsed="false">
      <c r="A32" s="17" t="n">
        <f aca="false">Prices!A18</f>
        <v>35704</v>
      </c>
      <c r="C32" s="30" t="n">
        <f aca="false">HLOOKUP(B$22,Prices!$C$8:$T$58,Prices!$B18,0)</f>
        <v>2.8</v>
      </c>
      <c r="E32" s="30" t="n">
        <f aca="false">HLOOKUP(D$22,Prices!$C$8:$T$58,Prices!$B18,0)</f>
        <v>3.12</v>
      </c>
      <c r="F32" s="31" t="n">
        <f aca="false">E32-C32</f>
        <v>0.32</v>
      </c>
      <c r="H32" s="31" t="n">
        <f aca="false">IF(ISERROR(HLOOKUP(G$22,Tolls!$D$7:$R$58,Tolls!$B18,0)),"Not Available",HLOOKUP(G$22,Tolls!$D$7:$R$58,Tolls!$B18,0))</f>
        <v>0.4879</v>
      </c>
      <c r="J32" s="31" t="n">
        <f aca="false">F32-H32</f>
        <v>-0.1679</v>
      </c>
    </row>
    <row r="33" customFormat="false" ht="12.75" hidden="false" customHeight="false" outlineLevel="0" collapsed="false">
      <c r="A33" s="17" t="n">
        <f aca="false">Prices!A19</f>
        <v>35735</v>
      </c>
      <c r="C33" s="30" t="n">
        <f aca="false">HLOOKUP(B$22,Prices!$C$8:$T$58,Prices!$B19,0)</f>
        <v>3.07</v>
      </c>
      <c r="E33" s="30" t="n">
        <f aca="false">HLOOKUP(D$22,Prices!$C$8:$T$58,Prices!$B19,0)</f>
        <v>3.37</v>
      </c>
      <c r="F33" s="31" t="n">
        <f aca="false">E33-C33</f>
        <v>0.3</v>
      </c>
      <c r="H33" s="31" t="n">
        <f aca="false">IF(ISERROR(HLOOKUP(G$22,Tolls!$D$7:$R$58,Tolls!$B19,0)),"Not Available",HLOOKUP(G$22,Tolls!$D$7:$R$58,Tolls!$B19,0))</f>
        <v>0.4949</v>
      </c>
      <c r="J33" s="31" t="n">
        <f aca="false">F33-H33</f>
        <v>-0.1949</v>
      </c>
    </row>
    <row r="34" customFormat="false" ht="12.75" hidden="false" customHeight="false" outlineLevel="0" collapsed="false">
      <c r="A34" s="17" t="n">
        <f aca="false">Prices!A20</f>
        <v>35765</v>
      </c>
      <c r="C34" s="30" t="n">
        <f aca="false">HLOOKUP(B$22,Prices!$C$8:$T$58,Prices!$B20,0)</f>
        <v>2.11</v>
      </c>
      <c r="E34" s="30" t="n">
        <f aca="false">HLOOKUP(D$22,Prices!$C$8:$T$58,Prices!$B20,0)</f>
        <v>2.31</v>
      </c>
      <c r="F34" s="31" t="n">
        <f aca="false">E34-C34</f>
        <v>0.2</v>
      </c>
      <c r="H34" s="31" t="n">
        <f aca="false">IF(ISERROR(HLOOKUP(G$22,Tolls!$D$7:$R$58,Tolls!$B20,0)),"Not Available",HLOOKUP(G$22,Tolls!$D$7:$R$58,Tolls!$B20,0))</f>
        <v>0.4613</v>
      </c>
      <c r="J34" s="31" t="n">
        <f aca="false">F34-H34</f>
        <v>-0.2613</v>
      </c>
    </row>
    <row r="35" customFormat="false" ht="12.75" hidden="false" customHeight="false" outlineLevel="0" collapsed="false">
      <c r="A35" s="17" t="n">
        <f aca="false">Prices!A21</f>
        <v>35796</v>
      </c>
      <c r="C35" s="30" t="n">
        <f aca="false">HLOOKUP(B$22,Prices!$C$8:$T$58,Prices!$B21,0)</f>
        <v>2.08</v>
      </c>
      <c r="E35" s="30" t="n">
        <f aca="false">HLOOKUP(D$22,Prices!$C$8:$T$58,Prices!$B21,0)</f>
        <v>2.28</v>
      </c>
      <c r="F35" s="31" t="n">
        <f aca="false">E35-C35</f>
        <v>0.2</v>
      </c>
      <c r="H35" s="31" t="n">
        <f aca="false">IF(ISERROR(HLOOKUP(G$22,Tolls!$D$7:$R$58,Tolls!$B21,0)),"Not Available",HLOOKUP(G$22,Tolls!$D$7:$R$58,Tolls!$B21,0))</f>
        <v>0.45745</v>
      </c>
      <c r="J35" s="31" t="n">
        <f aca="false">F35-H35</f>
        <v>-0.25745</v>
      </c>
    </row>
    <row r="36" customFormat="false" ht="12.75" hidden="false" customHeight="false" outlineLevel="0" collapsed="false">
      <c r="A36" s="17" t="n">
        <f aca="false">Prices!A22</f>
        <v>35827</v>
      </c>
      <c r="C36" s="30" t="n">
        <f aca="false">HLOOKUP(B$22,Prices!$C$8:$T$58,Prices!$B22,0)</f>
        <v>1.81</v>
      </c>
      <c r="E36" s="30" t="n">
        <f aca="false">HLOOKUP(D$22,Prices!$C$8:$T$58,Prices!$B22,0)</f>
        <v>2.1</v>
      </c>
      <c r="F36" s="31" t="n">
        <f aca="false">E36-C36</f>
        <v>0.29</v>
      </c>
      <c r="H36" s="31" t="n">
        <f aca="false">IF(ISERROR(HLOOKUP(G$22,Tolls!$D$7:$R$58,Tolls!$B22,0)),"Not Available",HLOOKUP(G$22,Tolls!$D$7:$R$58,Tolls!$B22,0))</f>
        <v>0.44975</v>
      </c>
      <c r="J36" s="31" t="n">
        <f aca="false">F36-H36</f>
        <v>-0.15975</v>
      </c>
    </row>
    <row r="37" customFormat="false" ht="12.75" hidden="false" customHeight="false" outlineLevel="0" collapsed="false">
      <c r="A37" s="17" t="n">
        <f aca="false">Prices!A23</f>
        <v>35855</v>
      </c>
      <c r="C37" s="30" t="n">
        <f aca="false">HLOOKUP(B$22,Prices!$C$8:$T$58,Prices!$B23,0)</f>
        <v>2.03</v>
      </c>
      <c r="E37" s="30" t="n">
        <f aca="false">HLOOKUP(D$22,Prices!$C$8:$T$58,Prices!$B23,0)</f>
        <v>2.34</v>
      </c>
      <c r="F37" s="31" t="n">
        <f aca="false">E37-C37</f>
        <v>0.31</v>
      </c>
      <c r="H37" s="31" t="n">
        <f aca="false">IF(ISERROR(HLOOKUP(G$22,Tolls!$D$7:$R$58,Tolls!$B23,0)),"Not Available",HLOOKUP(G$22,Tolls!$D$7:$R$58,Tolls!$B23,0))</f>
        <v>0.45675</v>
      </c>
      <c r="J37" s="31" t="n">
        <f aca="false">F37-H37</f>
        <v>-0.14675</v>
      </c>
    </row>
    <row r="38" customFormat="false" ht="12.75" hidden="false" customHeight="false" outlineLevel="0" collapsed="false">
      <c r="A38" s="17" t="n">
        <f aca="false">Prices!A24</f>
        <v>35886</v>
      </c>
      <c r="C38" s="30" t="n">
        <f aca="false">HLOOKUP(B$22,Prices!$C$8:$T$58,Prices!$B24,0)</f>
        <v>2.08</v>
      </c>
      <c r="E38" s="30" t="n">
        <f aca="false">HLOOKUP(D$22,Prices!$C$8:$T$58,Prices!$B24,0)</f>
        <v>2.39</v>
      </c>
      <c r="F38" s="31" t="n">
        <f aca="false">E38-C38</f>
        <v>0.31</v>
      </c>
      <c r="H38" s="31" t="n">
        <f aca="false">IF(ISERROR(HLOOKUP(G$22,Tolls!$D$7:$R$58,Tolls!$B24,0)),"Not Available",HLOOKUP(G$22,Tolls!$D$7:$R$58,Tolls!$B24,0))</f>
        <v>0.45885</v>
      </c>
      <c r="J38" s="31" t="n">
        <f aca="false">F38-H38</f>
        <v>-0.14885</v>
      </c>
    </row>
    <row r="39" customFormat="false" ht="12.75" hidden="false" customHeight="false" outlineLevel="0" collapsed="false">
      <c r="A39" s="17" t="n">
        <f aca="false">Prices!A25</f>
        <v>35916</v>
      </c>
      <c r="C39" s="30" t="n">
        <f aca="false">HLOOKUP(B$22,Prices!$C$8:$T$58,Prices!$B25,0)</f>
        <v>2.06</v>
      </c>
      <c r="E39" s="30" t="n">
        <f aca="false">HLOOKUP(D$22,Prices!$C$8:$T$58,Prices!$B25,0)</f>
        <v>2.34</v>
      </c>
      <c r="F39" s="31" t="n">
        <f aca="false">E39-C39</f>
        <v>0.28</v>
      </c>
      <c r="H39" s="31" t="n">
        <f aca="false">IF(ISERROR(HLOOKUP(G$22,Tolls!$D$7:$R$58,Tolls!$B25,0)),"Not Available",HLOOKUP(G$22,Tolls!$D$7:$R$58,Tolls!$B25,0))</f>
        <v>0.4592</v>
      </c>
      <c r="J39" s="31" t="n">
        <f aca="false">F39-H39</f>
        <v>-0.1792</v>
      </c>
    </row>
    <row r="40" customFormat="false" ht="12.75" hidden="false" customHeight="false" outlineLevel="0" collapsed="false">
      <c r="A40" s="17" t="n">
        <f aca="false">Prices!A26</f>
        <v>35947</v>
      </c>
      <c r="C40" s="30" t="n">
        <f aca="false">HLOOKUP(B$22,Prices!$C$8:$T$58,Prices!$B26,0)</f>
        <v>1.74</v>
      </c>
      <c r="E40" s="30" t="n">
        <f aca="false">HLOOKUP(D$22,Prices!$C$8:$T$58,Prices!$B26,0)</f>
        <v>2.11</v>
      </c>
      <c r="F40" s="31" t="n">
        <f aca="false">E40-C40</f>
        <v>0.37</v>
      </c>
      <c r="H40" s="31" t="n">
        <f aca="false">IF(ISERROR(HLOOKUP(G$22,Tolls!$D$7:$R$58,Tolls!$B26,0)),"Not Available",HLOOKUP(G$22,Tolls!$D$7:$R$58,Tolls!$B26,0))</f>
        <v>0.4501</v>
      </c>
      <c r="J40" s="31" t="n">
        <f aca="false">F40-H40</f>
        <v>-0.0801000000000001</v>
      </c>
    </row>
    <row r="41" customFormat="false" ht="12.75" hidden="false" customHeight="false" outlineLevel="0" collapsed="false">
      <c r="A41" s="17" t="n">
        <f aca="false">Prices!A27</f>
        <v>35977</v>
      </c>
      <c r="C41" s="30" t="n">
        <f aca="false">HLOOKUP(B$22,Prices!$C$8:$T$58,Prices!$B27,0)</f>
        <v>1.87</v>
      </c>
      <c r="E41" s="30" t="n">
        <f aca="false">HLOOKUP(D$22,Prices!$C$8:$T$58,Prices!$B27,0)</f>
        <v>2.24</v>
      </c>
      <c r="F41" s="31" t="n">
        <f aca="false">E41-C41</f>
        <v>0.37</v>
      </c>
      <c r="H41" s="31" t="n">
        <f aca="false">IF(ISERROR(HLOOKUP(G$22,Tolls!$D$7:$R$58,Tolls!$B27,0)),"Not Available",HLOOKUP(G$22,Tolls!$D$7:$R$58,Tolls!$B27,0))</f>
        <v>0.4613</v>
      </c>
      <c r="J41" s="31" t="n">
        <f aca="false">F41-H41</f>
        <v>-0.0912999999999999</v>
      </c>
    </row>
    <row r="42" customFormat="false" ht="12.75" hidden="false" customHeight="false" outlineLevel="0" collapsed="false">
      <c r="A42" s="17" t="n">
        <f aca="false">Prices!A28</f>
        <v>36008</v>
      </c>
      <c r="C42" s="30" t="n">
        <f aca="false">HLOOKUP(B$22,Prices!$C$8:$T$58,Prices!$B28,0)</f>
        <v>1.83</v>
      </c>
      <c r="E42" s="30" t="n">
        <f aca="false">HLOOKUP(D$22,Prices!$C$8:$T$58,Prices!$B28,0)</f>
        <v>2.28</v>
      </c>
      <c r="F42" s="31" t="n">
        <f aca="false">E42-C42</f>
        <v>0.45</v>
      </c>
      <c r="H42" s="31" t="n">
        <f aca="false">IF(ISERROR(HLOOKUP(G$22,Tolls!$D$7:$R$58,Tolls!$B28,0)),"Not Available",HLOOKUP(G$22,Tolls!$D$7:$R$58,Tolls!$B28,0))</f>
        <v>0.45255</v>
      </c>
      <c r="J42" s="31" t="n">
        <f aca="false">F42-H42</f>
        <v>-0.00255000000000027</v>
      </c>
    </row>
    <row r="43" customFormat="false" ht="12.75" hidden="false" customHeight="false" outlineLevel="0" collapsed="false">
      <c r="A43" s="17" t="n">
        <f aca="false">Prices!A29</f>
        <v>36039</v>
      </c>
      <c r="C43" s="30" t="n">
        <f aca="false">HLOOKUP(B$22,Prices!$C$8:$T$58,Prices!$B29,0)</f>
        <v>1.54</v>
      </c>
      <c r="E43" s="30" t="n">
        <f aca="false">HLOOKUP(D$22,Prices!$C$8:$T$58,Prices!$B29,0)</f>
        <v>2.01</v>
      </c>
      <c r="F43" s="31" t="n">
        <f aca="false">E43-C43</f>
        <v>0.47</v>
      </c>
      <c r="H43" s="31" t="n">
        <f aca="false">IF(ISERROR(HLOOKUP(G$22,Tolls!$D$7:$R$58,Tolls!$B29,0)),"Not Available",HLOOKUP(G$22,Tolls!$D$7:$R$58,Tolls!$B29,0))</f>
        <v>0.44135</v>
      </c>
      <c r="J43" s="31" t="n">
        <f aca="false">F43-H43</f>
        <v>0.0286499999999997</v>
      </c>
    </row>
    <row r="44" customFormat="false" ht="12.75" hidden="false" customHeight="false" outlineLevel="0" collapsed="false">
      <c r="A44" s="17" t="n">
        <f aca="false">Prices!A30</f>
        <v>36069</v>
      </c>
      <c r="C44" s="30" t="n">
        <f aca="false">HLOOKUP(B$22,Prices!$C$8:$T$58,Prices!$B30,0)</f>
        <v>1.63</v>
      </c>
      <c r="E44" s="30" t="n">
        <f aca="false">HLOOKUP(D$22,Prices!$C$8:$T$58,Prices!$B30,0)</f>
        <v>2.04</v>
      </c>
      <c r="F44" s="31" t="n">
        <f aca="false">E44-C44</f>
        <v>0.41</v>
      </c>
      <c r="H44" s="31" t="n">
        <f aca="false">IF(ISERROR(HLOOKUP(G$22,Tolls!$D$7:$R$58,Tolls!$B30,0)),"Not Available",HLOOKUP(G$22,Tolls!$D$7:$R$58,Tolls!$B30,0))</f>
        <v>0.4487</v>
      </c>
      <c r="J44" s="31" t="n">
        <f aca="false">F44-H44</f>
        <v>-0.0386999999999998</v>
      </c>
    </row>
    <row r="45" customFormat="false" ht="12.75" hidden="false" customHeight="false" outlineLevel="0" collapsed="false">
      <c r="A45" s="17" t="n">
        <f aca="false">Prices!A31</f>
        <v>36100</v>
      </c>
      <c r="C45" s="30" t="n">
        <f aca="false">HLOOKUP(B$22,Prices!$C$8:$T$58,Prices!$B31,0)</f>
        <v>1.87</v>
      </c>
      <c r="E45" s="30" t="n">
        <f aca="false">HLOOKUP(D$22,Prices!$C$8:$T$58,Prices!$B31,0)</f>
        <v>2.33</v>
      </c>
      <c r="F45" s="31" t="n">
        <f aca="false">E45-C45</f>
        <v>0.46</v>
      </c>
      <c r="H45" s="31" t="n">
        <f aca="false">IF(ISERROR(HLOOKUP(G$22,Tolls!$D$7:$R$58,Tolls!$B31,0)),"Not Available",HLOOKUP(G$22,Tolls!$D$7:$R$58,Tolls!$B31,0))</f>
        <v>0.45255</v>
      </c>
      <c r="J45" s="31" t="n">
        <f aca="false">F45-H45</f>
        <v>0.00744999999999996</v>
      </c>
    </row>
    <row r="46" customFormat="false" ht="12.75" hidden="false" customHeight="false" outlineLevel="0" collapsed="false">
      <c r="A46" s="17" t="n">
        <f aca="false">Prices!A32</f>
        <v>36130</v>
      </c>
      <c r="C46" s="30" t="n">
        <f aca="false">HLOOKUP(B$22,Prices!$C$8:$T$58,Prices!$B32,0)</f>
        <v>1.98</v>
      </c>
      <c r="E46" s="30" t="n">
        <f aca="false">HLOOKUP(D$22,Prices!$C$8:$T$58,Prices!$B32,0)</f>
        <v>2.28</v>
      </c>
      <c r="F46" s="31" t="n">
        <f aca="false">E46-C46</f>
        <v>0.3</v>
      </c>
      <c r="H46" s="31" t="n">
        <f aca="false">IF(ISERROR(HLOOKUP(G$22,Tolls!$D$7:$R$58,Tolls!$B32,0)),"Not Available",HLOOKUP(G$22,Tolls!$D$7:$R$58,Tolls!$B32,0))</f>
        <v>0.455</v>
      </c>
      <c r="J46" s="31" t="n">
        <f aca="false">F46-H46</f>
        <v>-0.155</v>
      </c>
    </row>
    <row r="47" customFormat="false" ht="12.75" hidden="false" customHeight="false" outlineLevel="0" collapsed="false">
      <c r="A47" s="17" t="n">
        <f aca="false">Prices!A33</f>
        <v>36161</v>
      </c>
      <c r="C47" s="30" t="n">
        <f aca="false">HLOOKUP(B$22,Prices!$C$8:$T$58,Prices!$B33,0)</f>
        <v>1.72</v>
      </c>
      <c r="E47" s="30" t="n">
        <f aca="false">HLOOKUP(D$22,Prices!$C$8:$T$58,Prices!$B33,0)</f>
        <v>2.02</v>
      </c>
      <c r="F47" s="31" t="n">
        <f aca="false">E47-C47</f>
        <v>0.3</v>
      </c>
      <c r="H47" s="31" t="n">
        <f aca="false">IF(ISERROR(HLOOKUP(G$22,Tolls!$D$7:$R$58,Tolls!$B33,0)),"Not Available",HLOOKUP(G$22,Tolls!$D$7:$R$58,Tolls!$B33,0))</f>
        <v>0.4452</v>
      </c>
      <c r="J47" s="31" t="n">
        <f aca="false">F47-H47</f>
        <v>-0.1452</v>
      </c>
    </row>
    <row r="48" customFormat="false" ht="12.75" hidden="false" customHeight="false" outlineLevel="0" collapsed="false">
      <c r="A48" s="17" t="n">
        <f aca="false">Prices!A34</f>
        <v>36192</v>
      </c>
      <c r="C48" s="30" t="n">
        <f aca="false">HLOOKUP(B$22,Prices!$C$8:$T$58,Prices!$B34,0)</f>
        <v>1.63</v>
      </c>
      <c r="E48" s="30" t="n">
        <f aca="false">HLOOKUP(D$22,Prices!$C$8:$T$58,Prices!$B34,0)</f>
        <v>1.82</v>
      </c>
      <c r="F48" s="31" t="n">
        <f aca="false">E48-C48</f>
        <v>0.19</v>
      </c>
      <c r="H48" s="31" t="n">
        <f aca="false">IF(ISERROR(HLOOKUP(G$22,Tolls!$D$7:$R$58,Tolls!$B34,0)),"Not Available",HLOOKUP(G$22,Tolls!$D$7:$R$58,Tolls!$B34,0))</f>
        <v>0.44345</v>
      </c>
      <c r="J48" s="31" t="n">
        <f aca="false">F48-H48</f>
        <v>-0.25345</v>
      </c>
    </row>
    <row r="49" customFormat="false" ht="12.75" hidden="false" customHeight="false" outlineLevel="0" collapsed="false">
      <c r="A49" s="17" t="n">
        <f aca="false">Prices!A35</f>
        <v>36220</v>
      </c>
      <c r="C49" s="30" t="n">
        <f aca="false">HLOOKUP(B$22,Prices!$C$8:$T$58,Prices!$B35,0)</f>
        <v>1.42</v>
      </c>
      <c r="E49" s="30" t="n">
        <f aca="false">HLOOKUP(D$22,Prices!$C$8:$T$58,Prices!$B35,0)</f>
        <v>1.73</v>
      </c>
      <c r="F49" s="31" t="n">
        <f aca="false">E49-C49</f>
        <v>0.31</v>
      </c>
      <c r="H49" s="31" t="n">
        <f aca="false">IF(ISERROR(HLOOKUP(G$22,Tolls!$D$7:$R$58,Tolls!$B35,0)),"Not Available",HLOOKUP(G$22,Tolls!$D$7:$R$58,Tolls!$B35,0))</f>
        <v>0.43785</v>
      </c>
      <c r="J49" s="31" t="n">
        <f aca="false">F49-H49</f>
        <v>-0.12785</v>
      </c>
    </row>
    <row r="50" customFormat="false" ht="12.75" hidden="false" customHeight="false" outlineLevel="0" collapsed="false">
      <c r="A50" s="17" t="n">
        <f aca="false">Prices!A36</f>
        <v>36251</v>
      </c>
      <c r="C50" s="30" t="n">
        <f aca="false">HLOOKUP(B$22,Prices!$C$8:$T$58,Prices!$B36,0)</f>
        <v>1.58</v>
      </c>
      <c r="E50" s="30" t="n">
        <f aca="false">HLOOKUP(D$22,Prices!$C$8:$T$58,Prices!$B36,0)</f>
        <v>1.79</v>
      </c>
      <c r="F50" s="31" t="n">
        <f aca="false">E50-C50</f>
        <v>0.21</v>
      </c>
      <c r="H50" s="31" t="n">
        <f aca="false">IF(ISERROR(HLOOKUP(G$22,Tolls!$D$7:$R$58,Tolls!$B36,0)),"Not Available",HLOOKUP(G$22,Tolls!$D$7:$R$58,Tolls!$B36,0))</f>
        <v>0.4438</v>
      </c>
      <c r="J50" s="31" t="n">
        <f aca="false">F50-H50</f>
        <v>-0.2338</v>
      </c>
    </row>
    <row r="51" customFormat="false" ht="12.75" hidden="false" customHeight="false" outlineLevel="0" collapsed="false">
      <c r="A51" s="17" t="n">
        <f aca="false">Prices!A37</f>
        <v>36281</v>
      </c>
      <c r="C51" s="30" t="n">
        <f aca="false">HLOOKUP(B$22,Prices!$C$8:$T$58,Prices!$B37,0)</f>
        <v>2.02</v>
      </c>
      <c r="E51" s="30" t="n">
        <f aca="false">HLOOKUP(D$22,Prices!$C$8:$T$58,Prices!$B37,0)</f>
        <v>2.2</v>
      </c>
      <c r="F51" s="31" t="n">
        <f aca="false">E51-C51</f>
        <v>0.18</v>
      </c>
      <c r="H51" s="31" t="n">
        <f aca="false">IF(ISERROR(HLOOKUP(G$22,Tolls!$D$7:$R$58,Tolls!$B37,0)),"Not Available",HLOOKUP(G$22,Tolls!$D$7:$R$58,Tolls!$B37,0))</f>
        <v>0.46095</v>
      </c>
      <c r="J51" s="31" t="n">
        <f aca="false">F51-H51</f>
        <v>-0.28095</v>
      </c>
    </row>
    <row r="52" customFormat="false" ht="12.75" hidden="false" customHeight="false" outlineLevel="0" collapsed="false">
      <c r="A52" s="17" t="n">
        <f aca="false">Prices!A38</f>
        <v>36312</v>
      </c>
      <c r="C52" s="30" t="n">
        <f aca="false">HLOOKUP(B$22,Prices!$C$8:$T$58,Prices!$B38,0)</f>
        <v>1.97</v>
      </c>
      <c r="E52" s="30" t="n">
        <f aca="false">HLOOKUP(D$22,Prices!$C$8:$T$58,Prices!$B38,0)</f>
        <v>2.22</v>
      </c>
      <c r="F52" s="31" t="n">
        <f aca="false">E52-C52</f>
        <v>0.25</v>
      </c>
      <c r="H52" s="31" t="n">
        <f aca="false">IF(ISERROR(HLOOKUP(G$22,Tolls!$D$7:$R$58,Tolls!$B38,0)),"Not Available",HLOOKUP(G$22,Tolls!$D$7:$R$58,Tolls!$B38,0))</f>
        <v>0.4578</v>
      </c>
      <c r="J52" s="31" t="n">
        <f aca="false">F52-H52</f>
        <v>-0.2078</v>
      </c>
    </row>
    <row r="53" customFormat="false" ht="12.75" hidden="false" customHeight="false" outlineLevel="0" collapsed="false">
      <c r="A53" s="17" t="n">
        <f aca="false">Prices!A39</f>
        <v>36342</v>
      </c>
      <c r="C53" s="30" t="n">
        <f aca="false">HLOOKUP(B$22,Prices!$C$8:$T$58,Prices!$B39,0)</f>
        <v>2.05</v>
      </c>
      <c r="E53" s="30" t="n">
        <f aca="false">HLOOKUP(D$22,Prices!$C$8:$T$58,Prices!$B39,0)</f>
        <v>2.38</v>
      </c>
      <c r="F53" s="31" t="n">
        <f aca="false">E53-C53</f>
        <v>0.33</v>
      </c>
      <c r="H53" s="31" t="n">
        <f aca="false">IF(ISERROR(HLOOKUP(G$22,Tolls!$D$7:$R$58,Tolls!$B39,0)),"Not Available",HLOOKUP(G$22,Tolls!$D$7:$R$58,Tolls!$B39,0))</f>
        <v>0.46235</v>
      </c>
      <c r="J53" s="31" t="n">
        <f aca="false">F53-H53</f>
        <v>-0.13235</v>
      </c>
    </row>
    <row r="54" customFormat="false" ht="12.75" hidden="false" customHeight="false" outlineLevel="0" collapsed="false">
      <c r="A54" s="17" t="n">
        <f aca="false">Prices!A40</f>
        <v>36373</v>
      </c>
      <c r="C54" s="30" t="n">
        <f aca="false">HLOOKUP(B$22,Prices!$C$8:$T$58,Prices!$B40,0)</f>
        <v>2.27</v>
      </c>
      <c r="E54" s="30" t="n">
        <f aca="false">HLOOKUP(D$22,Prices!$C$8:$T$58,Prices!$B40,0)</f>
        <v>2.59</v>
      </c>
      <c r="F54" s="31" t="n">
        <f aca="false">E54-C54</f>
        <v>0.32</v>
      </c>
      <c r="H54" s="31" t="n">
        <f aca="false">IF(ISERROR(HLOOKUP(G$22,Tolls!$D$7:$R$58,Tolls!$B40,0)),"Not Available",HLOOKUP(G$22,Tolls!$D$7:$R$58,Tolls!$B40,0))</f>
        <v>0.47285</v>
      </c>
      <c r="J54" s="31" t="n">
        <f aca="false">F54-H54</f>
        <v>-0.15285</v>
      </c>
    </row>
    <row r="55" customFormat="false" ht="12.75" hidden="false" customHeight="false" outlineLevel="0" collapsed="false">
      <c r="A55" s="17" t="n">
        <f aca="false">Prices!A41</f>
        <v>36404</v>
      </c>
      <c r="C55" s="30" t="n">
        <f aca="false">HLOOKUP(B$22,Prices!$C$8:$T$58,Prices!$B41,0)</f>
        <v>2.64</v>
      </c>
      <c r="E55" s="30" t="n">
        <f aca="false">HLOOKUP(D$22,Prices!$C$8:$T$58,Prices!$B41,0)</f>
        <v>2.93</v>
      </c>
      <c r="F55" s="31" t="n">
        <f aca="false">E55-C55</f>
        <v>0.29</v>
      </c>
      <c r="H55" s="31" t="n">
        <f aca="false">IF(ISERROR(HLOOKUP(G$22,Tolls!$D$7:$R$58,Tolls!$B41,0)),"Not Available",HLOOKUP(G$22,Tolls!$D$7:$R$58,Tolls!$B41,0))</f>
        <v>0.4823</v>
      </c>
      <c r="J55" s="31" t="n">
        <f aca="false">F55-H55</f>
        <v>-0.1923</v>
      </c>
    </row>
    <row r="56" customFormat="false" ht="12.75" hidden="false" customHeight="false" outlineLevel="0" collapsed="false">
      <c r="A56" s="17" t="n">
        <f aca="false">Prices!A42</f>
        <v>36434</v>
      </c>
      <c r="C56" s="30" t="n">
        <f aca="false">HLOOKUP(B$22,Prices!$C$8:$T$58,Prices!$B42,0)</f>
        <v>2.38</v>
      </c>
      <c r="E56" s="30" t="n">
        <f aca="false">HLOOKUP(D$22,Prices!$C$8:$T$58,Prices!$B42,0)</f>
        <v>2.69</v>
      </c>
      <c r="F56" s="31" t="n">
        <f aca="false">E56-C56</f>
        <v>0.31</v>
      </c>
      <c r="H56" s="31" t="n">
        <f aca="false">IF(ISERROR(HLOOKUP(G$22,Tolls!$D$7:$R$58,Tolls!$B42,0)),"Not Available",HLOOKUP(G$22,Tolls!$D$7:$R$58,Tolls!$B42,0))</f>
        <v>0.47285</v>
      </c>
      <c r="J56" s="31" t="n">
        <f aca="false">F56-H56</f>
        <v>-0.16285</v>
      </c>
    </row>
    <row r="57" customFormat="false" ht="12.75" hidden="false" customHeight="false" outlineLevel="0" collapsed="false">
      <c r="A57" s="17" t="n">
        <f aca="false">Prices!A43</f>
        <v>36465</v>
      </c>
      <c r="C57" s="30" t="n">
        <f aca="false">HLOOKUP(B$22,Prices!$C$8:$T$58,Prices!$B43,0)</f>
        <v>2.84</v>
      </c>
      <c r="E57" s="30" t="n">
        <f aca="false">HLOOKUP(D$22,Prices!$C$8:$T$58,Prices!$B43,0)</f>
        <v>3.06</v>
      </c>
      <c r="F57" s="31" t="n">
        <f aca="false">E57-C57</f>
        <v>0.22</v>
      </c>
      <c r="H57" s="31" t="n">
        <f aca="false">IF(ISERROR(HLOOKUP(G$22,Tolls!$D$7:$R$58,Tolls!$B43,0)),"Not Available",HLOOKUP(G$22,Tolls!$D$7:$R$58,Tolls!$B43,0))</f>
        <v>0.48545</v>
      </c>
      <c r="J57" s="31" t="n">
        <f aca="false">F57-H57</f>
        <v>-0.26545</v>
      </c>
    </row>
    <row r="58" customFormat="false" ht="12.75" hidden="false" customHeight="false" outlineLevel="0" collapsed="false">
      <c r="A58" s="17" t="n">
        <f aca="false">Prices!A44</f>
        <v>36495</v>
      </c>
      <c r="C58" s="30" t="n">
        <f aca="false">HLOOKUP(B$22,Prices!$C$8:$T$58,Prices!$B44,0)</f>
        <v>2.08</v>
      </c>
      <c r="E58" s="30" t="n">
        <f aca="false">HLOOKUP(D$22,Prices!$C$8:$T$58,Prices!$B44,0)</f>
        <v>2.41</v>
      </c>
      <c r="F58" s="31" t="n">
        <f aca="false">E58-C58</f>
        <v>0.33</v>
      </c>
      <c r="H58" s="31" t="n">
        <f aca="false">IF(ISERROR(HLOOKUP(G$22,Tolls!$D$7:$R$58,Tolls!$B44,0)),"Not Available",HLOOKUP(G$22,Tolls!$D$7:$R$58,Tolls!$B44,0))</f>
        <v>0.45955</v>
      </c>
      <c r="J58" s="31" t="n">
        <f aca="false">F58-H58</f>
        <v>-0.12955</v>
      </c>
    </row>
    <row r="59" customFormat="false" ht="12.75" hidden="false" customHeight="false" outlineLevel="0" collapsed="false">
      <c r="A59" s="17" t="n">
        <f aca="false">Prices!A45</f>
        <v>36526</v>
      </c>
      <c r="C59" s="30" t="n">
        <f aca="false">HLOOKUP(B$22,Prices!$C$8:$T$58,Prices!$B45,0)</f>
        <v>2.17</v>
      </c>
      <c r="E59" s="30" t="n">
        <f aca="false">HLOOKUP(D$22,Prices!$C$8:$T$58,Prices!$B45,0)</f>
        <v>2.38</v>
      </c>
      <c r="F59" s="31" t="n">
        <f aca="false">E59-C59</f>
        <v>0.21</v>
      </c>
      <c r="H59" s="31" t="n">
        <f aca="false">IF(ISERROR(HLOOKUP(G$22,Tolls!$D$7:$R$58,Tolls!$B45,0)),"Not Available",HLOOKUP(G$22,Tolls!$D$7:$R$58,Tolls!$B45,0))</f>
        <v>0.46165</v>
      </c>
      <c r="J59" s="31" t="n">
        <f aca="false">F59-H59</f>
        <v>-0.25165</v>
      </c>
    </row>
    <row r="60" customFormat="false" ht="12.75" hidden="false" customHeight="false" outlineLevel="0" collapsed="false">
      <c r="A60" s="17" t="n">
        <f aca="false">Prices!A46</f>
        <v>36557</v>
      </c>
      <c r="C60" s="30" t="n">
        <f aca="false">HLOOKUP(B$22,Prices!$C$8:$T$58,Prices!$B46,0)</f>
        <v>2.37</v>
      </c>
      <c r="E60" s="30" t="n">
        <f aca="false">HLOOKUP(D$22,Prices!$C$8:$T$58,Prices!$B46,0)</f>
        <v>2.55</v>
      </c>
      <c r="F60" s="31" t="n">
        <f aca="false">E60-C60</f>
        <v>0.18</v>
      </c>
      <c r="H60" s="31" t="n">
        <f aca="false">IF(ISERROR(HLOOKUP(G$22,Tolls!$D$7:$R$58,Tolls!$B46,0)),"Not Available",HLOOKUP(G$22,Tolls!$D$7:$R$58,Tolls!$B46,0))</f>
        <v>0.46795</v>
      </c>
      <c r="J60" s="31" t="n">
        <f aca="false">F60-H60</f>
        <v>-0.28795</v>
      </c>
    </row>
    <row r="61" customFormat="false" ht="12.75" hidden="false" customHeight="false" outlineLevel="0" collapsed="false">
      <c r="A61" s="17" t="n">
        <f aca="false">Prices!A47</f>
        <v>36586</v>
      </c>
      <c r="C61" s="30" t="n">
        <f aca="false">HLOOKUP(B$22,Prices!$C$8:$T$58,Prices!$B47,0)</f>
        <v>2.35</v>
      </c>
      <c r="E61" s="30" t="n">
        <f aca="false">HLOOKUP(D$22,Prices!$C$8:$T$58,Prices!$B47,0)</f>
        <v>2.58</v>
      </c>
      <c r="F61" s="31" t="n">
        <f aca="false">E61-C61</f>
        <v>0.23</v>
      </c>
      <c r="H61" s="31" t="n">
        <f aca="false">IF(ISERROR(HLOOKUP(G$22,Tolls!$D$7:$R$58,Tolls!$B47,0)),"Not Available",HLOOKUP(G$22,Tolls!$D$7:$R$58,Tolls!$B47,0))</f>
        <v>0.46865</v>
      </c>
      <c r="J61" s="31" t="n">
        <f aca="false">F61-H61</f>
        <v>-0.23865</v>
      </c>
    </row>
    <row r="62" customFormat="false" ht="12.75" hidden="false" customHeight="false" outlineLevel="0" collapsed="false">
      <c r="A62" s="17" t="n">
        <f aca="false">Prices!A48</f>
        <v>36617</v>
      </c>
      <c r="C62" s="30" t="n">
        <f aca="false">HLOOKUP(B$22,Prices!$C$8:$T$58,Prices!$B48,0)</f>
        <v>2.77</v>
      </c>
      <c r="E62" s="30" t="n">
        <f aca="false">HLOOKUP(D$22,Prices!$C$8:$T$58,Prices!$B48,0)</f>
        <v>3.04</v>
      </c>
      <c r="F62" s="31" t="n">
        <f aca="false">E62-C62</f>
        <v>0.27</v>
      </c>
      <c r="H62" s="31" t="n">
        <f aca="false">IF(ISERROR(HLOOKUP(G$22,Tolls!$D$7:$R$58,Tolls!$B48,0)),"Not Available",HLOOKUP(G$22,Tolls!$D$7:$R$58,Tolls!$B48,0))</f>
        <v>0.4837</v>
      </c>
      <c r="J62" s="31" t="n">
        <f aca="false">F62-H62</f>
        <v>-0.2137</v>
      </c>
    </row>
    <row r="63" customFormat="false" ht="12.75" hidden="false" customHeight="false" outlineLevel="0" collapsed="false">
      <c r="A63" s="17" t="n">
        <f aca="false">Prices!A49</f>
        <v>36647</v>
      </c>
      <c r="C63" s="30" t="n">
        <f aca="false">HLOOKUP(B$22,Prices!$C$8:$T$58,Prices!$B49,0)</f>
        <v>2.76</v>
      </c>
      <c r="E63" s="30" t="n">
        <f aca="false">HLOOKUP(D$22,Prices!$C$8:$T$58,Prices!$B49,0)</f>
        <v>3.04</v>
      </c>
      <c r="F63" s="31" t="n">
        <f aca="false">E63-C63</f>
        <v>0.28</v>
      </c>
      <c r="H63" s="31" t="n">
        <f aca="false">IF(ISERROR(HLOOKUP(G$22,Tolls!$D$7:$R$58,Tolls!$B49,0)),"Not Available",HLOOKUP(G$22,Tolls!$D$7:$R$58,Tolls!$B49,0))</f>
        <v>0.48545</v>
      </c>
      <c r="J63" s="31" t="n">
        <f aca="false">F63-H63</f>
        <v>-0.20545</v>
      </c>
    </row>
    <row r="64" customFormat="false" ht="12.75" hidden="false" customHeight="false" outlineLevel="0" collapsed="false">
      <c r="A64" s="17" t="n">
        <f aca="false">Prices!A50</f>
        <v>36678</v>
      </c>
      <c r="C64" s="30" t="n">
        <f aca="false">HLOOKUP(B$22,Prices!$C$8:$T$58,Prices!$B50,0)</f>
        <v>3.71</v>
      </c>
      <c r="E64" s="30" t="n">
        <f aca="false">HLOOKUP(D$22,Prices!$C$8:$T$58,Prices!$B50,0)</f>
        <v>4.31</v>
      </c>
      <c r="F64" s="31" t="n">
        <f aca="false">E64-C64</f>
        <v>0.6</v>
      </c>
      <c r="H64" s="31" t="n">
        <f aca="false">IF(ISERROR(HLOOKUP(G$22,Tolls!$D$7:$R$58,Tolls!$B50,0)),"Not Available",HLOOKUP(G$22,Tolls!$D$7:$R$58,Tolls!$B50,0))</f>
        <v>0.52115</v>
      </c>
      <c r="J64" s="31" t="n">
        <f aca="false">F64-H64</f>
        <v>0.0788499999999996</v>
      </c>
    </row>
    <row r="65" customFormat="false" ht="12.75" hidden="false" customHeight="false" outlineLevel="0" collapsed="false">
      <c r="A65" s="17" t="n">
        <f aca="false">Prices!A51</f>
        <v>36708</v>
      </c>
      <c r="C65" s="30" t="n">
        <f aca="false">HLOOKUP(B$22,Prices!$C$8:$T$58,Prices!$B51,0)</f>
        <v>4.14</v>
      </c>
      <c r="E65" s="30" t="n">
        <f aca="false">HLOOKUP(D$22,Prices!$C$8:$T$58,Prices!$B51,0)</f>
        <v>4.9</v>
      </c>
      <c r="F65" s="31" t="n">
        <f aca="false">E65-C65</f>
        <v>0.760000000000001</v>
      </c>
      <c r="H65" s="31" t="n">
        <f aca="false">IF(ISERROR(HLOOKUP(G$22,Tolls!$D$7:$R$58,Tolls!$B51,0)),"Not Available",HLOOKUP(G$22,Tolls!$D$7:$R$58,Tolls!$B51,0))</f>
        <v>0.5411</v>
      </c>
      <c r="J65" s="31" t="n">
        <f aca="false">F65-H65</f>
        <v>0.218900000000001</v>
      </c>
    </row>
    <row r="66" customFormat="false" ht="12.75" hidden="false" customHeight="false" outlineLevel="0" collapsed="false">
      <c r="A66" s="17" t="n">
        <f aca="false">Prices!A52</f>
        <v>36739</v>
      </c>
      <c r="C66" s="30" t="n">
        <f aca="false">HLOOKUP(B$22,Prices!$C$8:$T$58,Prices!$B52,0)</f>
        <v>3.48</v>
      </c>
      <c r="E66" s="30" t="n">
        <f aca="false">HLOOKUP(D$22,Prices!$C$8:$T$58,Prices!$B52,0)</f>
        <v>4.56</v>
      </c>
      <c r="F66" s="31" t="n">
        <f aca="false">E66-C66</f>
        <v>1.08</v>
      </c>
      <c r="H66" s="31" t="n">
        <f aca="false">IF(ISERROR(HLOOKUP(G$22,Tolls!$D$7:$R$58,Tolls!$B52,0)),"Not Available",HLOOKUP(G$22,Tolls!$D$7:$R$58,Tolls!$B52,0))</f>
        <v>0.5152</v>
      </c>
      <c r="J66" s="31" t="n">
        <f aca="false">F66-H66</f>
        <v>0.5648</v>
      </c>
    </row>
    <row r="67" customFormat="false" ht="12.75" hidden="false" customHeight="false" outlineLevel="0" collapsed="false">
      <c r="A67" s="17" t="n">
        <f aca="false">Prices!A53</f>
        <v>36770</v>
      </c>
      <c r="C67" s="30" t="n">
        <f aca="false">HLOOKUP(B$22,Prices!$C$8:$T$58,Prices!$B53,0)</f>
        <v>3.5</v>
      </c>
      <c r="E67" s="30" t="n">
        <f aca="false">HLOOKUP(D$22,Prices!$C$8:$T$58,Prices!$B53,0)</f>
        <v>7</v>
      </c>
      <c r="F67" s="31" t="n">
        <f aca="false">E67-C67</f>
        <v>3.5</v>
      </c>
      <c r="H67" s="31" t="n">
        <f aca="false">IF(ISERROR(HLOOKUP(G$22,Tolls!$D$7:$R$58,Tolls!$B53,0)),"Not Available",HLOOKUP(G$22,Tolls!$D$7:$R$58,Tolls!$B53,0))</f>
        <v>0.54425</v>
      </c>
      <c r="J67" s="31" t="n">
        <f aca="false">F67-H67</f>
        <v>2.95575</v>
      </c>
    </row>
    <row r="68" customFormat="false" ht="12.75" hidden="false" customHeight="false" outlineLevel="0" collapsed="false">
      <c r="A68" s="17" t="n">
        <f aca="false">Prices!A54</f>
        <v>36800</v>
      </c>
      <c r="C68" s="30" t="n">
        <f aca="false">HLOOKUP(B$22,Prices!$C$8:$T$58,Prices!$B54,0)</f>
        <v>4.52</v>
      </c>
      <c r="E68" s="30" t="n">
        <f aca="false">HLOOKUP(D$22,Prices!$C$8:$T$58,Prices!$B54,0)</f>
        <v>5.57</v>
      </c>
      <c r="F68" s="31" t="n">
        <f aca="false">E68-C68</f>
        <v>1.05</v>
      </c>
      <c r="H68" s="31" t="n">
        <f aca="false">IF(ISERROR(HLOOKUP(G$22,Tolls!$D$7:$R$58,Tolls!$B54,0)),"Not Available",HLOOKUP(G$22,Tolls!$D$7:$R$58,Tolls!$B54,0))</f>
        <v>0.5656</v>
      </c>
      <c r="J68" s="31" t="n">
        <f aca="false">F68-H68</f>
        <v>0.484400000000001</v>
      </c>
    </row>
    <row r="69" customFormat="false" ht="12.75" hidden="false" customHeight="false" outlineLevel="0" collapsed="false">
      <c r="A69" s="17" t="n">
        <f aca="false">Prices!A55</f>
        <v>36831</v>
      </c>
      <c r="C69" s="30" t="n">
        <f aca="false">HLOOKUP(B$22,Prices!$C$8:$T$58,Prices!$B55,0)</f>
        <v>4.41</v>
      </c>
      <c r="E69" s="30" t="n">
        <f aca="false">HLOOKUP(D$22,Prices!$C$8:$T$58,Prices!$B55,0)</f>
        <v>5.2</v>
      </c>
      <c r="F69" s="31" t="n">
        <f aca="false">E69-C69</f>
        <v>0.79</v>
      </c>
      <c r="H69" s="31" t="n">
        <f aca="false">IF(ISERROR(HLOOKUP(G$22,Tolls!$D$7:$R$58,Tolls!$B55,0)),"Not Available",HLOOKUP(G$22,Tolls!$D$7:$R$58,Tolls!$B55,0))</f>
        <v>0.546</v>
      </c>
      <c r="J69" s="31" t="n">
        <f aca="false">F69-H69</f>
        <v>0.244</v>
      </c>
    </row>
    <row r="70" customFormat="false" ht="12.75" hidden="false" customHeight="false" outlineLevel="0" collapsed="false">
      <c r="A70" s="17" t="n">
        <f aca="false">Prices!A56</f>
        <v>36861</v>
      </c>
      <c r="C70" s="30" t="n">
        <f aca="false">HLOOKUP(B$22,Prices!$C$8:$T$58,Prices!$B56,0)</f>
        <v>6</v>
      </c>
      <c r="E70" s="30" t="n">
        <f aca="false">HLOOKUP(D$22,Prices!$C$8:$T$58,Prices!$B56,0)</f>
        <v>13.82</v>
      </c>
      <c r="F70" s="31" t="n">
        <f aca="false">E70-C70</f>
        <v>7.82</v>
      </c>
      <c r="H70" s="31" t="n">
        <f aca="false">IF(ISERROR(HLOOKUP(G$22,Tolls!$D$7:$R$58,Tolls!$B56,0)),"Not Available",HLOOKUP(G$22,Tolls!$D$7:$R$58,Tolls!$B56,0))</f>
        <v>0.60865</v>
      </c>
      <c r="J70" s="31" t="n">
        <f aca="false">F70-H70</f>
        <v>7.21135</v>
      </c>
    </row>
    <row r="71" customFormat="false" ht="12.75" hidden="false" customHeight="false" outlineLevel="0" collapsed="false">
      <c r="A71" s="17" t="n">
        <f aca="false">Prices!A57</f>
        <v>36892</v>
      </c>
      <c r="C71" s="30" t="n">
        <f aca="false">HLOOKUP(B$22,Prices!$C$8:$T$58,Prices!$B57,0)</f>
        <v>8.72</v>
      </c>
      <c r="E71" s="30" t="n">
        <f aca="false">HLOOKUP(D$22,Prices!$C$8:$T$58,Prices!$B57,0)</f>
        <v>15.92</v>
      </c>
      <c r="F71" s="31" t="n">
        <f aca="false">E71-C71</f>
        <v>7.2</v>
      </c>
      <c r="H71" s="31" t="n">
        <f aca="false">IF(ISERROR(HLOOKUP(G$22,Tolls!$D$7:$R$58,Tolls!$B57,0)),"Not Available",HLOOKUP(G$22,Tolls!$D$7:$R$58,Tolls!$B57,0))</f>
        <v>0.7273</v>
      </c>
      <c r="J71" s="31" t="n">
        <f aca="false">F71-H71</f>
        <v>6.4727</v>
      </c>
    </row>
    <row r="72" customFormat="false" ht="12.75" hidden="false" customHeight="false" outlineLevel="0" collapsed="false">
      <c r="A72" s="17" t="n">
        <f aca="false">Prices!A58</f>
        <v>36923</v>
      </c>
      <c r="C72" s="30" t="n">
        <f aca="false">HLOOKUP(B$22,Prices!$C$8:$T$58,Prices!$B58,0)</f>
        <v>6.1</v>
      </c>
      <c r="E72" s="30" t="n">
        <f aca="false">HLOOKUP(D$22,Prices!$C$8:$T$58,Prices!$B58,0)</f>
        <v>12.57</v>
      </c>
      <c r="F72" s="31" t="n">
        <f aca="false">E72-C72</f>
        <v>6.47</v>
      </c>
      <c r="H72" s="31" t="n">
        <f aca="false">IF(ISERROR(HLOOKUP(G$22,Tolls!$D$7:$R$58,Tolls!$B58,0)),"Not Available",HLOOKUP(G$22,Tolls!$D$7:$R$58,Tolls!$B58,0))</f>
        <v>0.62055</v>
      </c>
      <c r="J72" s="31" t="n">
        <f aca="false">F72-H72</f>
        <v>5.84945</v>
      </c>
    </row>
    <row r="73" customFormat="false" ht="12.75" hidden="false" customHeight="false" outlineLevel="0" collapsed="false">
      <c r="A73" s="17"/>
    </row>
    <row r="74" customFormat="false" ht="12.75" hidden="false" customHeight="false" outlineLevel="0" collapsed="false">
      <c r="A74" s="17"/>
    </row>
    <row r="75" customFormat="false" ht="12.75" hidden="false" customHeight="false" outlineLevel="0" collapsed="false">
      <c r="A75" s="17"/>
    </row>
    <row r="76" customFormat="false" ht="12.75" hidden="false" customHeight="false" outlineLevel="0" collapsed="false">
      <c r="A76" s="17"/>
    </row>
    <row r="77" customFormat="false" ht="12.75" hidden="false" customHeight="false" outlineLevel="0" collapsed="false">
      <c r="A77" s="17"/>
    </row>
    <row r="78" customFormat="false" ht="12.75" hidden="false" customHeight="false" outlineLevel="0" collapsed="false">
      <c r="A78" s="17"/>
    </row>
    <row r="79" customFormat="false" ht="12.75" hidden="false" customHeight="false" outlineLevel="0" collapsed="false">
      <c r="A79" s="17"/>
    </row>
    <row r="80" customFormat="false" ht="12.75" hidden="false" customHeight="false" outlineLevel="0" collapsed="false">
      <c r="A80" s="17"/>
    </row>
    <row r="81" customFormat="false" ht="12.75" hidden="false" customHeight="false" outlineLevel="0" collapsed="false">
      <c r="A81" s="17"/>
    </row>
    <row r="82" customFormat="false" ht="12.75" hidden="false" customHeight="false" outlineLevel="0" collapsed="false">
      <c r="A82" s="17"/>
    </row>
    <row r="83" customFormat="false" ht="12.75" hidden="false" customHeight="false" outlineLevel="0" collapsed="false">
      <c r="A83" s="17"/>
    </row>
    <row r="84" customFormat="false" ht="12.75" hidden="false" customHeight="false" outlineLevel="0" collapsed="false">
      <c r="A84" s="17"/>
    </row>
    <row r="85" customFormat="false" ht="12.75" hidden="false" customHeight="false" outlineLevel="0" collapsed="false">
      <c r="A85" s="17"/>
    </row>
    <row r="86" customFormat="false" ht="12.75" hidden="false" customHeight="false" outlineLevel="0" collapsed="false">
      <c r="A86" s="17"/>
    </row>
    <row r="87" customFormat="false" ht="12.75" hidden="false" customHeight="false" outlineLevel="0" collapsed="false">
      <c r="A87" s="1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J87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E31" activeCellId="0" sqref="E31"/>
    </sheetView>
  </sheetViews>
  <sheetFormatPr defaultColWidth="9.0546875" defaultRowHeight="12.75" customHeight="true" zeroHeight="false" outlineLevelRow="0" outlineLevelCol="0"/>
  <cols>
    <col collapsed="false" customWidth="true" hidden="true" outlineLevel="0" max="2" min="2" style="0" width="6.82"/>
    <col collapsed="false" customWidth="true" hidden="false" outlineLevel="0" max="3" min="3" style="0" width="39.32"/>
    <col collapsed="false" customWidth="true" hidden="true" outlineLevel="0" max="4" min="4" style="0" width="6.82"/>
    <col collapsed="false" customWidth="true" hidden="false" outlineLevel="0" max="5" min="5" style="0" width="39.66"/>
    <col collapsed="false" customWidth="true" hidden="false" outlineLevel="0" max="6" min="6" style="0" width="22.99"/>
    <col collapsed="false" customWidth="true" hidden="true" outlineLevel="0" max="7" min="7" style="0" width="6.82"/>
    <col collapsed="false" customWidth="true" hidden="false" outlineLevel="0" max="8" min="8" style="0" width="13.49"/>
    <col collapsed="false" customWidth="true" hidden="false" outlineLevel="0" max="10" min="10" style="0" width="14.99"/>
  </cols>
  <sheetData>
    <row r="1" customFormat="false" ht="18" hidden="false" customHeight="false" outlineLevel="0" collapsed="false">
      <c r="A1" s="28" t="s">
        <v>28</v>
      </c>
      <c r="B1" s="28"/>
      <c r="C1" s="28"/>
      <c r="D1" s="28"/>
      <c r="E1" s="28"/>
      <c r="F1" s="28"/>
      <c r="G1" s="28"/>
      <c r="H1" s="28"/>
      <c r="I1" s="28"/>
      <c r="J1" s="28"/>
    </row>
    <row r="20" customFormat="false" ht="12.75" hidden="false" customHeight="false" outlineLevel="0" collapsed="false">
      <c r="C20" s="9" t="s">
        <v>29</v>
      </c>
      <c r="D20" s="9"/>
      <c r="E20" s="9" t="s">
        <v>30</v>
      </c>
      <c r="G20" s="9"/>
    </row>
    <row r="21" customFormat="false" ht="18.75" hidden="false" customHeight="true" outlineLevel="0" collapsed="false">
      <c r="F21" s="2" t="str">
        <f aca="false">HLOOKUP(B22,Prices!$C$5:$N$6,2,0)&amp;"/"&amp;HLOOKUP(D22,Prices!$C$5:$N$6,2,0)&amp;" Spread"</f>
        <v>AECO/Malin Spread</v>
      </c>
      <c r="H21" s="9" t="str">
        <f aca="false">HLOOKUP(G22,Tolls!$D$7:$P$8,2,0)&amp;" Toll"</f>
        <v>PGT Toll</v>
      </c>
      <c r="J21" s="9" t="s">
        <v>31</v>
      </c>
    </row>
    <row r="22" customFormat="false" ht="12.75" hidden="false" customHeight="false" outlineLevel="0" collapsed="false">
      <c r="B22" s="29" t="n">
        <v>10</v>
      </c>
      <c r="D22" s="29" t="n">
        <v>11</v>
      </c>
      <c r="G22" s="29" t="n">
        <f aca="false">B22*1000+D22</f>
        <v>10011</v>
      </c>
    </row>
    <row r="23" customFormat="false" ht="12.75" hidden="false" customHeight="false" outlineLevel="0" collapsed="false">
      <c r="A23" s="17" t="n">
        <f aca="false">Prices!A9</f>
        <v>35431</v>
      </c>
      <c r="C23" s="30" t="n">
        <f aca="false">HLOOKUP(B$22,Prices!$C$8:$T$58,Prices!$B9,0)</f>
        <v>2.8358064516129</v>
      </c>
      <c r="E23" s="30" t="n">
        <f aca="false">HLOOKUP(D$22,Prices!$C$8:$T$58,Prices!$B9,0)</f>
        <v>4.08</v>
      </c>
      <c r="F23" s="31" t="n">
        <f aca="false">E23-C23</f>
        <v>1.2441935483871</v>
      </c>
      <c r="H23" s="31" t="n">
        <f aca="false">IF(ISERROR(HLOOKUP(G$22,Tolls!$D$7:$R$58,Tolls!$B9,0)),"Not Available",HLOOKUP(G$22,Tolls!$D$7:$R$58,Tolls!$B9,0))</f>
        <v>0.68</v>
      </c>
      <c r="J23" s="31" t="n">
        <f aca="false">F23-H23</f>
        <v>0.564193548387098</v>
      </c>
    </row>
    <row r="24" customFormat="false" ht="12.75" hidden="false" customHeight="false" outlineLevel="0" collapsed="false">
      <c r="A24" s="17" t="n">
        <f aca="false">Prices!A10</f>
        <v>35462</v>
      </c>
      <c r="C24" s="30" t="n">
        <f aca="false">HLOOKUP(B$22,Prices!$C$8:$T$58,Prices!$B10,0)</f>
        <v>1.88964285714286</v>
      </c>
      <c r="E24" s="30" t="n">
        <f aca="false">HLOOKUP(D$22,Prices!$C$8:$T$58,Prices!$B10,0)</f>
        <v>2.5</v>
      </c>
      <c r="F24" s="31" t="n">
        <f aca="false">E24-C24</f>
        <v>0.610357142857143</v>
      </c>
      <c r="H24" s="31" t="n">
        <f aca="false">IF(ISERROR(HLOOKUP(G$22,Tolls!$D$7:$R$58,Tolls!$B10,0)),"Not Available",HLOOKUP(G$22,Tolls!$D$7:$R$58,Tolls!$B10,0))</f>
        <v>0.68</v>
      </c>
      <c r="J24" s="31" t="n">
        <f aca="false">F24-H24</f>
        <v>-0.0696428571428568</v>
      </c>
    </row>
    <row r="25" customFormat="false" ht="12.75" hidden="false" customHeight="false" outlineLevel="0" collapsed="false">
      <c r="A25" s="17" t="n">
        <f aca="false">Prices!A11</f>
        <v>35490</v>
      </c>
      <c r="C25" s="30" t="n">
        <f aca="false">HLOOKUP(B$22,Prices!$C$8:$T$58,Prices!$B11,0)</f>
        <v>1.47903225806452</v>
      </c>
      <c r="E25" s="30" t="n">
        <f aca="false">HLOOKUP(D$22,Prices!$C$8:$T$58,Prices!$B11,0)</f>
        <v>1.33</v>
      </c>
      <c r="F25" s="31" t="n">
        <f aca="false">E25-C25</f>
        <v>-0.149032258064516</v>
      </c>
      <c r="H25" s="31" t="n">
        <f aca="false">IF(ISERROR(HLOOKUP(G$22,Tolls!$D$7:$R$58,Tolls!$B11,0)),"Not Available",HLOOKUP(G$22,Tolls!$D$7:$R$58,Tolls!$B11,0))</f>
        <v>0.68</v>
      </c>
      <c r="J25" s="31" t="n">
        <f aca="false">F25-H25</f>
        <v>-0.829032258064516</v>
      </c>
    </row>
    <row r="26" customFormat="false" ht="12.75" hidden="false" customHeight="false" outlineLevel="0" collapsed="false">
      <c r="A26" s="17" t="n">
        <f aca="false">Prices!A12</f>
        <v>35521</v>
      </c>
      <c r="C26" s="30" t="n">
        <f aca="false">HLOOKUP(B$22,Prices!$C$8:$T$58,Prices!$B12,0)</f>
        <v>1.77683333333333</v>
      </c>
      <c r="E26" s="30" t="n">
        <f aca="false">HLOOKUP(D$22,Prices!$C$8:$T$58,Prices!$B12,0)</f>
        <v>1.47</v>
      </c>
      <c r="F26" s="31" t="n">
        <f aca="false">E26-C26</f>
        <v>-0.306833333333334</v>
      </c>
      <c r="H26" s="31" t="n">
        <f aca="false">IF(ISERROR(HLOOKUP(G$22,Tolls!$D$7:$R$58,Tolls!$B12,0)),"Not Available",HLOOKUP(G$22,Tolls!$D$7:$R$58,Tolls!$B12,0))</f>
        <v>0.68</v>
      </c>
      <c r="J26" s="31" t="n">
        <f aca="false">F26-H26</f>
        <v>-0.986833333333334</v>
      </c>
    </row>
    <row r="27" customFormat="false" ht="12.75" hidden="false" customHeight="false" outlineLevel="0" collapsed="false">
      <c r="A27" s="17" t="n">
        <f aca="false">Prices!A13</f>
        <v>35551</v>
      </c>
      <c r="C27" s="30" t="n">
        <f aca="false">HLOOKUP(B$22,Prices!$C$8:$T$58,Prices!$B13,0)</f>
        <v>1.71774193548387</v>
      </c>
      <c r="E27" s="30" t="n">
        <f aca="false">HLOOKUP(D$22,Prices!$C$8:$T$58,Prices!$B13,0)</f>
        <v>1.76</v>
      </c>
      <c r="F27" s="31" t="n">
        <f aca="false">E27-C27</f>
        <v>0.0422580645161295</v>
      </c>
      <c r="H27" s="31" t="n">
        <f aca="false">IF(ISERROR(HLOOKUP(G$22,Tolls!$D$7:$R$58,Tolls!$B13,0)),"Not Available",HLOOKUP(G$22,Tolls!$D$7:$R$58,Tolls!$B13,0))</f>
        <v>0.68</v>
      </c>
      <c r="J27" s="31" t="n">
        <f aca="false">F27-H27</f>
        <v>-0.637741935483871</v>
      </c>
    </row>
    <row r="28" customFormat="false" ht="12.75" hidden="false" customHeight="false" outlineLevel="0" collapsed="false">
      <c r="A28" s="17" t="n">
        <f aca="false">Prices!A14</f>
        <v>35582</v>
      </c>
      <c r="C28" s="30" t="n">
        <f aca="false">HLOOKUP(B$22,Prices!$C$8:$T$58,Prices!$B14,0)</f>
        <v>1.55233333333333</v>
      </c>
      <c r="E28" s="30" t="n">
        <f aca="false">HLOOKUP(D$22,Prices!$C$8:$T$58,Prices!$B14,0)</f>
        <v>1.72</v>
      </c>
      <c r="F28" s="31" t="n">
        <f aca="false">E28-C28</f>
        <v>0.167666666666667</v>
      </c>
      <c r="H28" s="31" t="n">
        <f aca="false">IF(ISERROR(HLOOKUP(G$22,Tolls!$D$7:$R$58,Tolls!$B14,0)),"Not Available",HLOOKUP(G$22,Tolls!$D$7:$R$58,Tolls!$B14,0))</f>
        <v>0.68</v>
      </c>
      <c r="J28" s="31" t="n">
        <f aca="false">F28-H28</f>
        <v>-0.512333333333333</v>
      </c>
    </row>
    <row r="29" customFormat="false" ht="12.75" hidden="false" customHeight="false" outlineLevel="0" collapsed="false">
      <c r="A29" s="17" t="n">
        <f aca="false">Prices!A15</f>
        <v>35612</v>
      </c>
      <c r="C29" s="30" t="n">
        <f aca="false">HLOOKUP(B$22,Prices!$C$8:$T$58,Prices!$B15,0)</f>
        <v>1.50725806451613</v>
      </c>
      <c r="E29" s="30" t="n">
        <f aca="false">HLOOKUP(D$22,Prices!$C$8:$T$58,Prices!$B15,0)</f>
        <v>1.56</v>
      </c>
      <c r="F29" s="31" t="n">
        <f aca="false">E29-C29</f>
        <v>0.0527419354838712</v>
      </c>
      <c r="H29" s="31" t="n">
        <f aca="false">IF(ISERROR(HLOOKUP(G$22,Tolls!$D$7:$R$58,Tolls!$B15,0)),"Not Available",HLOOKUP(G$22,Tolls!$D$7:$R$58,Tolls!$B15,0))</f>
        <v>0.68</v>
      </c>
      <c r="J29" s="31" t="n">
        <f aca="false">F29-H29</f>
        <v>-0.627258064516129</v>
      </c>
    </row>
    <row r="30" customFormat="false" ht="12.75" hidden="false" customHeight="false" outlineLevel="0" collapsed="false">
      <c r="A30" s="17" t="n">
        <f aca="false">Prices!A16</f>
        <v>35643</v>
      </c>
      <c r="C30" s="30" t="n">
        <f aca="false">HLOOKUP(B$22,Prices!$C$8:$T$58,Prices!$B16,0)</f>
        <v>1.49693548387097</v>
      </c>
      <c r="E30" s="30" t="n">
        <f aca="false">HLOOKUP(D$22,Prices!$C$8:$T$58,Prices!$B16,0)</f>
        <v>1.51</v>
      </c>
      <c r="F30" s="31" t="n">
        <f aca="false">E30-C30</f>
        <v>0.0130645161290321</v>
      </c>
      <c r="H30" s="31" t="n">
        <f aca="false">IF(ISERROR(HLOOKUP(G$22,Tolls!$D$7:$R$58,Tolls!$B16,0)),"Not Available",HLOOKUP(G$22,Tolls!$D$7:$R$58,Tolls!$B16,0))</f>
        <v>0.68</v>
      </c>
      <c r="J30" s="31" t="n">
        <f aca="false">F30-H30</f>
        <v>-0.666935483870968</v>
      </c>
    </row>
    <row r="31" customFormat="false" ht="12.75" hidden="false" customHeight="false" outlineLevel="0" collapsed="false">
      <c r="A31" s="17" t="n">
        <f aca="false">Prices!A17</f>
        <v>35674</v>
      </c>
      <c r="C31" s="30" t="n">
        <f aca="false">HLOOKUP(B$22,Prices!$C$8:$T$58,Prices!$B17,0)</f>
        <v>1.46483333333333</v>
      </c>
      <c r="E31" s="30" t="n">
        <f aca="false">HLOOKUP(D$22,Prices!$C$8:$T$58,Prices!$B17,0)</f>
        <v>1.73</v>
      </c>
      <c r="F31" s="31" t="n">
        <f aca="false">E31-C31</f>
        <v>0.265166666666667</v>
      </c>
      <c r="H31" s="31" t="n">
        <f aca="false">IF(ISERROR(HLOOKUP(G$22,Tolls!$D$7:$R$58,Tolls!$B17,0)),"Not Available",HLOOKUP(G$22,Tolls!$D$7:$R$58,Tolls!$B17,0))</f>
        <v>0.68</v>
      </c>
      <c r="J31" s="31" t="n">
        <f aca="false">F31-H31</f>
        <v>-0.414833333333333</v>
      </c>
    </row>
    <row r="32" customFormat="false" ht="12.75" hidden="false" customHeight="false" outlineLevel="0" collapsed="false">
      <c r="A32" s="17" t="n">
        <f aca="false">Prices!A18</f>
        <v>35704</v>
      </c>
      <c r="C32" s="30" t="n">
        <f aca="false">HLOOKUP(B$22,Prices!$C$8:$T$58,Prices!$B18,0)</f>
        <v>1.73435483870968</v>
      </c>
      <c r="E32" s="30" t="n">
        <f aca="false">HLOOKUP(D$22,Prices!$C$8:$T$58,Prices!$B18,0)</f>
        <v>2.29</v>
      </c>
      <c r="F32" s="31" t="n">
        <f aca="false">E32-C32</f>
        <v>0.555645161290323</v>
      </c>
      <c r="H32" s="31" t="n">
        <f aca="false">IF(ISERROR(HLOOKUP(G$22,Tolls!$D$7:$R$58,Tolls!$B18,0)),"Not Available",HLOOKUP(G$22,Tolls!$D$7:$R$58,Tolls!$B18,0))</f>
        <v>0.68</v>
      </c>
      <c r="J32" s="31" t="n">
        <f aca="false">F32-H32</f>
        <v>-0.124354838709677</v>
      </c>
    </row>
    <row r="33" customFormat="false" ht="12.75" hidden="false" customHeight="false" outlineLevel="0" collapsed="false">
      <c r="A33" s="17" t="n">
        <f aca="false">Prices!A19</f>
        <v>35735</v>
      </c>
      <c r="C33" s="30" t="n">
        <f aca="false">HLOOKUP(B$22,Prices!$C$8:$T$58,Prices!$B19,0)</f>
        <v>1.67883333333333</v>
      </c>
      <c r="E33" s="30" t="n">
        <f aca="false">HLOOKUP(D$22,Prices!$C$8:$T$58,Prices!$B19,0)</f>
        <v>3.01</v>
      </c>
      <c r="F33" s="31" t="n">
        <f aca="false">E33-C33</f>
        <v>1.33116666666667</v>
      </c>
      <c r="H33" s="31" t="n">
        <f aca="false">IF(ISERROR(HLOOKUP(G$22,Tolls!$D$7:$R$58,Tolls!$B19,0)),"Not Available",HLOOKUP(G$22,Tolls!$D$7:$R$58,Tolls!$B19,0))</f>
        <v>0.68</v>
      </c>
      <c r="J33" s="31" t="n">
        <f aca="false">F33-H33</f>
        <v>0.651166666666667</v>
      </c>
    </row>
    <row r="34" customFormat="false" ht="12.75" hidden="false" customHeight="false" outlineLevel="0" collapsed="false">
      <c r="A34" s="17" t="n">
        <f aca="false">Prices!A20</f>
        <v>35765</v>
      </c>
      <c r="C34" s="30" t="n">
        <f aca="false">HLOOKUP(B$22,Prices!$C$8:$T$58,Prices!$B20,0)</f>
        <v>1.3391935483871</v>
      </c>
      <c r="E34" s="30" t="n">
        <f aca="false">HLOOKUP(D$22,Prices!$C$8:$T$58,Prices!$B20,0)</f>
        <v>1.91</v>
      </c>
      <c r="F34" s="31" t="n">
        <f aca="false">E34-C34</f>
        <v>0.570806451612904</v>
      </c>
      <c r="H34" s="31" t="n">
        <f aca="false">IF(ISERROR(HLOOKUP(G$22,Tolls!$D$7:$R$58,Tolls!$B20,0)),"Not Available",HLOOKUP(G$22,Tolls!$D$7:$R$58,Tolls!$B20,0))</f>
        <v>0.68</v>
      </c>
      <c r="J34" s="31" t="n">
        <f aca="false">F34-H34</f>
        <v>-0.109193548387096</v>
      </c>
    </row>
    <row r="35" customFormat="false" ht="12.75" hidden="false" customHeight="false" outlineLevel="0" collapsed="false">
      <c r="A35" s="17" t="n">
        <f aca="false">Prices!A21</f>
        <v>35796</v>
      </c>
      <c r="C35" s="30" t="n">
        <f aca="false">HLOOKUP(B$22,Prices!$C$8:$T$58,Prices!$B21,0)</f>
        <v>1.45806451612903</v>
      </c>
      <c r="E35" s="30" t="n">
        <f aca="false">HLOOKUP(D$22,Prices!$C$8:$T$58,Prices!$B21,0)</f>
        <v>2.06</v>
      </c>
      <c r="F35" s="31" t="n">
        <f aca="false">E35-C35</f>
        <v>0.601935483870968</v>
      </c>
      <c r="H35" s="31" t="n">
        <f aca="false">IF(ISERROR(HLOOKUP(G$22,Tolls!$D$7:$R$58,Tolls!$B21,0)),"Not Available",HLOOKUP(G$22,Tolls!$D$7:$R$58,Tolls!$B21,0))</f>
        <v>0.68</v>
      </c>
      <c r="J35" s="31" t="n">
        <f aca="false">F35-H35</f>
        <v>-0.0780645161290322</v>
      </c>
    </row>
    <row r="36" customFormat="false" ht="12.75" hidden="false" customHeight="false" outlineLevel="0" collapsed="false">
      <c r="A36" s="17" t="n">
        <f aca="false">Prices!A22</f>
        <v>35827</v>
      </c>
      <c r="C36" s="30" t="n">
        <f aca="false">HLOOKUP(B$22,Prices!$C$8:$T$58,Prices!$B22,0)</f>
        <v>1.63785714285714</v>
      </c>
      <c r="E36" s="30" t="n">
        <f aca="false">HLOOKUP(D$22,Prices!$C$8:$T$58,Prices!$B22,0)</f>
        <v>1.77</v>
      </c>
      <c r="F36" s="31" t="n">
        <f aca="false">E36-C36</f>
        <v>0.132142857142857</v>
      </c>
      <c r="H36" s="31" t="n">
        <f aca="false">IF(ISERROR(HLOOKUP(G$22,Tolls!$D$7:$R$58,Tolls!$B22,0)),"Not Available",HLOOKUP(G$22,Tolls!$D$7:$R$58,Tolls!$B22,0))</f>
        <v>0.68</v>
      </c>
      <c r="J36" s="31" t="n">
        <f aca="false">F36-H36</f>
        <v>-0.547857142857143</v>
      </c>
    </row>
    <row r="37" customFormat="false" ht="12.75" hidden="false" customHeight="false" outlineLevel="0" collapsed="false">
      <c r="A37" s="17" t="n">
        <f aca="false">Prices!A23</f>
        <v>35855</v>
      </c>
      <c r="C37" s="30" t="n">
        <f aca="false">HLOOKUP(B$22,Prices!$C$8:$T$58,Prices!$B23,0)</f>
        <v>1.75387096774194</v>
      </c>
      <c r="E37" s="30" t="n">
        <f aca="false">HLOOKUP(D$22,Prices!$C$8:$T$58,Prices!$B23,0)</f>
        <v>1.91</v>
      </c>
      <c r="F37" s="31" t="n">
        <f aca="false">E37-C37</f>
        <v>0.156129032258065</v>
      </c>
      <c r="H37" s="31" t="n">
        <f aca="false">IF(ISERROR(HLOOKUP(G$22,Tolls!$D$7:$R$58,Tolls!$B23,0)),"Not Available",HLOOKUP(G$22,Tolls!$D$7:$R$58,Tolls!$B23,0))</f>
        <v>0.68</v>
      </c>
      <c r="J37" s="31" t="n">
        <f aca="false">F37-H37</f>
        <v>-0.523870967741935</v>
      </c>
    </row>
    <row r="38" customFormat="false" ht="12.75" hidden="false" customHeight="false" outlineLevel="0" collapsed="false">
      <c r="A38" s="17" t="n">
        <f aca="false">Prices!A24</f>
        <v>35886</v>
      </c>
      <c r="C38" s="30" t="n">
        <f aca="false">HLOOKUP(B$22,Prices!$C$8:$T$58,Prices!$B24,0)</f>
        <v>2.21633333333333</v>
      </c>
      <c r="E38" s="30" t="n">
        <f aca="false">HLOOKUP(D$22,Prices!$C$8:$T$58,Prices!$B24,0)</f>
        <v>1.97</v>
      </c>
      <c r="F38" s="31" t="n">
        <f aca="false">E38-C38</f>
        <v>-0.246333333333334</v>
      </c>
      <c r="H38" s="31" t="n">
        <f aca="false">IF(ISERROR(HLOOKUP(G$22,Tolls!$D$7:$R$58,Tolls!$B24,0)),"Not Available",HLOOKUP(G$22,Tolls!$D$7:$R$58,Tolls!$B24,0))</f>
        <v>0.68</v>
      </c>
      <c r="J38" s="31" t="n">
        <f aca="false">F38-H38</f>
        <v>-0.926333333333334</v>
      </c>
    </row>
    <row r="39" customFormat="false" ht="12.75" hidden="false" customHeight="false" outlineLevel="0" collapsed="false">
      <c r="A39" s="17" t="n">
        <f aca="false">Prices!A25</f>
        <v>35916</v>
      </c>
      <c r="C39" s="30" t="n">
        <f aca="false">HLOOKUP(B$22,Prices!$C$8:$T$58,Prices!$B25,0)</f>
        <v>1.76048387096774</v>
      </c>
      <c r="E39" s="30" t="n">
        <f aca="false">HLOOKUP(D$22,Prices!$C$8:$T$58,Prices!$B25,0)</f>
        <v>2.18</v>
      </c>
      <c r="F39" s="31" t="n">
        <f aca="false">E39-C39</f>
        <v>0.419516129032258</v>
      </c>
      <c r="H39" s="31" t="n">
        <f aca="false">IF(ISERROR(HLOOKUP(G$22,Tolls!$D$7:$R$58,Tolls!$B25,0)),"Not Available",HLOOKUP(G$22,Tolls!$D$7:$R$58,Tolls!$B25,0))</f>
        <v>0.68</v>
      </c>
      <c r="J39" s="31" t="n">
        <f aca="false">F39-H39</f>
        <v>-0.260483870967742</v>
      </c>
    </row>
    <row r="40" customFormat="false" ht="12.75" hidden="false" customHeight="false" outlineLevel="0" collapsed="false">
      <c r="A40" s="17" t="n">
        <f aca="false">Prices!A26</f>
        <v>35947</v>
      </c>
      <c r="C40" s="30" t="n">
        <f aca="false">HLOOKUP(B$22,Prices!$C$8:$T$58,Prices!$B26,0)</f>
        <v>1.80733333333333</v>
      </c>
      <c r="E40" s="30" t="n">
        <f aca="false">HLOOKUP(D$22,Prices!$C$8:$T$58,Prices!$B26,0)</f>
        <v>1.68</v>
      </c>
      <c r="F40" s="31" t="n">
        <f aca="false">E40-C40</f>
        <v>-0.127333333333334</v>
      </c>
      <c r="H40" s="31" t="n">
        <f aca="false">IF(ISERROR(HLOOKUP(G$22,Tolls!$D$7:$R$58,Tolls!$B26,0)),"Not Available",HLOOKUP(G$22,Tolls!$D$7:$R$58,Tolls!$B26,0))</f>
        <v>0.68</v>
      </c>
      <c r="J40" s="31" t="n">
        <f aca="false">F40-H40</f>
        <v>-0.807333333333334</v>
      </c>
    </row>
    <row r="41" customFormat="false" ht="12.75" hidden="false" customHeight="false" outlineLevel="0" collapsed="false">
      <c r="A41" s="17" t="n">
        <f aca="false">Prices!A27</f>
        <v>35977</v>
      </c>
      <c r="C41" s="30" t="n">
        <f aca="false">HLOOKUP(B$22,Prices!$C$8:$T$58,Prices!$B27,0)</f>
        <v>1.9741935483871</v>
      </c>
      <c r="E41" s="30" t="n">
        <f aca="false">HLOOKUP(D$22,Prices!$C$8:$T$58,Prices!$B27,0)</f>
        <v>1.81</v>
      </c>
      <c r="F41" s="31" t="n">
        <f aca="false">E41-C41</f>
        <v>-0.164193548387096</v>
      </c>
      <c r="H41" s="31" t="n">
        <f aca="false">IF(ISERROR(HLOOKUP(G$22,Tolls!$D$7:$R$58,Tolls!$B27,0)),"Not Available",HLOOKUP(G$22,Tolls!$D$7:$R$58,Tolls!$B27,0))</f>
        <v>0.68</v>
      </c>
      <c r="J41" s="31" t="n">
        <f aca="false">F41-H41</f>
        <v>-0.844193548387097</v>
      </c>
    </row>
    <row r="42" customFormat="false" ht="12.75" hidden="false" customHeight="false" outlineLevel="0" collapsed="false">
      <c r="A42" s="17" t="n">
        <f aca="false">Prices!A28</f>
        <v>36008</v>
      </c>
      <c r="C42" s="30" t="n">
        <f aca="false">HLOOKUP(B$22,Prices!$C$8:$T$58,Prices!$B28,0)</f>
        <v>1.76225806451613</v>
      </c>
      <c r="E42" s="30" t="n">
        <f aca="false">HLOOKUP(D$22,Prices!$C$8:$T$58,Prices!$B28,0)</f>
        <v>2.04</v>
      </c>
      <c r="F42" s="31" t="n">
        <f aca="false">E42-C42</f>
        <v>0.277741935483872</v>
      </c>
      <c r="H42" s="31" t="n">
        <f aca="false">IF(ISERROR(HLOOKUP(G$22,Tolls!$D$7:$R$58,Tolls!$B28,0)),"Not Available",HLOOKUP(G$22,Tolls!$D$7:$R$58,Tolls!$B28,0))</f>
        <v>0.68</v>
      </c>
      <c r="J42" s="31" t="n">
        <f aca="false">F42-H42</f>
        <v>-0.402258064516128</v>
      </c>
    </row>
    <row r="43" customFormat="false" ht="12.75" hidden="false" customHeight="false" outlineLevel="0" collapsed="false">
      <c r="A43" s="17" t="n">
        <f aca="false">Prices!A29</f>
        <v>36039</v>
      </c>
      <c r="C43" s="30" t="n">
        <f aca="false">HLOOKUP(B$22,Prices!$C$8:$T$58,Prices!$B29,0)</f>
        <v>2.007</v>
      </c>
      <c r="E43" s="30" t="n">
        <f aca="false">HLOOKUP(D$22,Prices!$C$8:$T$58,Prices!$B29,0)</f>
        <v>1.78</v>
      </c>
      <c r="F43" s="31" t="n">
        <f aca="false">E43-C43</f>
        <v>-0.227</v>
      </c>
      <c r="H43" s="31" t="n">
        <f aca="false">IF(ISERROR(HLOOKUP(G$22,Tolls!$D$7:$R$58,Tolls!$B29,0)),"Not Available",HLOOKUP(G$22,Tolls!$D$7:$R$58,Tolls!$B29,0))</f>
        <v>0.68</v>
      </c>
      <c r="J43" s="31" t="n">
        <f aca="false">F43-H43</f>
        <v>-0.907</v>
      </c>
    </row>
    <row r="44" customFormat="false" ht="12.75" hidden="false" customHeight="false" outlineLevel="0" collapsed="false">
      <c r="A44" s="17" t="n">
        <f aca="false">Prices!A30</f>
        <v>36069</v>
      </c>
      <c r="C44" s="30" t="n">
        <f aca="false">HLOOKUP(B$22,Prices!$C$8:$T$58,Prices!$B30,0)</f>
        <v>2.35354838709677</v>
      </c>
      <c r="E44" s="30" t="n">
        <f aca="false">HLOOKUP(D$22,Prices!$C$8:$T$58,Prices!$B30,0)</f>
        <v>1.8</v>
      </c>
      <c r="F44" s="31" t="n">
        <f aca="false">E44-C44</f>
        <v>-0.553548387096774</v>
      </c>
      <c r="H44" s="31" t="n">
        <f aca="false">IF(ISERROR(HLOOKUP(G$22,Tolls!$D$7:$R$58,Tolls!$B30,0)),"Not Available",HLOOKUP(G$22,Tolls!$D$7:$R$58,Tolls!$B30,0))</f>
        <v>0.68</v>
      </c>
      <c r="J44" s="31" t="n">
        <f aca="false">F44-H44</f>
        <v>-1.23354838709677</v>
      </c>
    </row>
    <row r="45" customFormat="false" ht="12.75" hidden="false" customHeight="false" outlineLevel="0" collapsed="false">
      <c r="A45" s="17" t="n">
        <f aca="false">Prices!A31</f>
        <v>36100</v>
      </c>
      <c r="C45" s="30" t="n">
        <f aca="false">HLOOKUP(B$22,Prices!$C$8:$T$58,Prices!$B31,0)</f>
        <v>2.52483333333333</v>
      </c>
      <c r="E45" s="30" t="n">
        <f aca="false">HLOOKUP(D$22,Prices!$C$8:$T$58,Prices!$B31,0)</f>
        <v>2.24</v>
      </c>
      <c r="F45" s="31" t="n">
        <f aca="false">E45-C45</f>
        <v>-0.284833333333333</v>
      </c>
      <c r="H45" s="31" t="n">
        <f aca="false">IF(ISERROR(HLOOKUP(G$22,Tolls!$D$7:$R$58,Tolls!$B31,0)),"Not Available",HLOOKUP(G$22,Tolls!$D$7:$R$58,Tolls!$B31,0))</f>
        <v>0.68</v>
      </c>
      <c r="J45" s="31" t="n">
        <f aca="false">F45-H45</f>
        <v>-0.964833333333333</v>
      </c>
    </row>
    <row r="46" customFormat="false" ht="12.75" hidden="false" customHeight="false" outlineLevel="0" collapsed="false">
      <c r="A46" s="17" t="n">
        <f aca="false">Prices!A32</f>
        <v>36130</v>
      </c>
      <c r="C46" s="30" t="n">
        <f aca="false">HLOOKUP(B$22,Prices!$C$8:$T$58,Prices!$B32,0)</f>
        <v>2.22225806451613</v>
      </c>
      <c r="E46" s="30" t="n">
        <f aca="false">HLOOKUP(D$22,Prices!$C$8:$T$58,Prices!$B32,0)</f>
        <v>2.16</v>
      </c>
      <c r="F46" s="31" t="n">
        <f aca="false">E46-C46</f>
        <v>-0.0622580645161288</v>
      </c>
      <c r="H46" s="31" t="n">
        <f aca="false">IF(ISERROR(HLOOKUP(G$22,Tolls!$D$7:$R$58,Tolls!$B32,0)),"Not Available",HLOOKUP(G$22,Tolls!$D$7:$R$58,Tolls!$B32,0))</f>
        <v>0.68</v>
      </c>
      <c r="J46" s="31" t="n">
        <f aca="false">F46-H46</f>
        <v>-0.742258064516129</v>
      </c>
    </row>
    <row r="47" customFormat="false" ht="12.75" hidden="false" customHeight="false" outlineLevel="0" collapsed="false">
      <c r="A47" s="17" t="n">
        <f aca="false">Prices!A33</f>
        <v>36161</v>
      </c>
      <c r="C47" s="30" t="n">
        <f aca="false">HLOOKUP(B$22,Prices!$C$8:$T$58,Prices!$B33,0)</f>
        <v>2.31290322580645</v>
      </c>
      <c r="E47" s="30" t="n">
        <f aca="false">HLOOKUP(D$22,Prices!$C$8:$T$58,Prices!$B33,0)</f>
        <v>2.11</v>
      </c>
      <c r="F47" s="31" t="n">
        <f aca="false">E47-C47</f>
        <v>-0.202903225806452</v>
      </c>
      <c r="H47" s="31" t="n">
        <f aca="false">IF(ISERROR(HLOOKUP(G$22,Tolls!$D$7:$R$58,Tolls!$B33,0)),"Not Available",HLOOKUP(G$22,Tolls!$D$7:$R$58,Tolls!$B33,0))</f>
        <v>0.68</v>
      </c>
      <c r="J47" s="31" t="n">
        <f aca="false">F47-H47</f>
        <v>-0.882903225806452</v>
      </c>
    </row>
    <row r="48" customFormat="false" ht="12.75" hidden="false" customHeight="false" outlineLevel="0" collapsed="false">
      <c r="A48" s="17" t="n">
        <f aca="false">Prices!A34</f>
        <v>36192</v>
      </c>
      <c r="C48" s="30" t="n">
        <f aca="false">HLOOKUP(B$22,Prices!$C$8:$T$58,Prices!$B34,0)</f>
        <v>2.24375</v>
      </c>
      <c r="E48" s="30" t="n">
        <f aca="false">HLOOKUP(D$22,Prices!$C$8:$T$58,Prices!$B34,0)</f>
        <v>1.75</v>
      </c>
      <c r="F48" s="31" t="n">
        <f aca="false">E48-C48</f>
        <v>-0.49375</v>
      </c>
      <c r="H48" s="31" t="n">
        <f aca="false">IF(ISERROR(HLOOKUP(G$22,Tolls!$D$7:$R$58,Tolls!$B34,0)),"Not Available",HLOOKUP(G$22,Tolls!$D$7:$R$58,Tolls!$B34,0))</f>
        <v>0.68</v>
      </c>
      <c r="J48" s="31" t="n">
        <f aca="false">F48-H48</f>
        <v>-1.17375</v>
      </c>
    </row>
    <row r="49" customFormat="false" ht="12.75" hidden="false" customHeight="false" outlineLevel="0" collapsed="false">
      <c r="A49" s="17" t="n">
        <f aca="false">Prices!A35</f>
        <v>36220</v>
      </c>
      <c r="C49" s="30" t="n">
        <f aca="false">HLOOKUP(B$22,Prices!$C$8:$T$58,Prices!$B35,0)</f>
        <v>2.20258064516129</v>
      </c>
      <c r="E49" s="30" t="n">
        <f aca="false">HLOOKUP(D$22,Prices!$C$8:$T$58,Prices!$B35,0)</f>
        <v>1.62</v>
      </c>
      <c r="F49" s="31" t="n">
        <f aca="false">E49-C49</f>
        <v>-0.58258064516129</v>
      </c>
      <c r="H49" s="31" t="n">
        <f aca="false">IF(ISERROR(HLOOKUP(G$22,Tolls!$D$7:$R$58,Tolls!$B35,0)),"Not Available",HLOOKUP(G$22,Tolls!$D$7:$R$58,Tolls!$B35,0))</f>
        <v>0.68</v>
      </c>
      <c r="J49" s="31" t="n">
        <f aca="false">F49-H49</f>
        <v>-1.26258064516129</v>
      </c>
    </row>
    <row r="50" customFormat="false" ht="12.75" hidden="false" customHeight="false" outlineLevel="0" collapsed="false">
      <c r="A50" s="17" t="n">
        <f aca="false">Prices!A36</f>
        <v>36251</v>
      </c>
      <c r="C50" s="30" t="n">
        <f aca="false">HLOOKUP(B$22,Prices!$C$8:$T$58,Prices!$B36,0)</f>
        <v>2.526</v>
      </c>
      <c r="E50" s="30" t="n">
        <f aca="false">HLOOKUP(D$22,Prices!$C$8:$T$58,Prices!$B36,0)</f>
        <v>1.65</v>
      </c>
      <c r="F50" s="31" t="n">
        <f aca="false">E50-C50</f>
        <v>-0.876</v>
      </c>
      <c r="H50" s="31" t="n">
        <f aca="false">IF(ISERROR(HLOOKUP(G$22,Tolls!$D$7:$R$58,Tolls!$B36,0)),"Not Available",HLOOKUP(G$22,Tolls!$D$7:$R$58,Tolls!$B36,0))</f>
        <v>0.68</v>
      </c>
      <c r="J50" s="31" t="n">
        <f aca="false">F50-H50</f>
        <v>-1.556</v>
      </c>
    </row>
    <row r="51" customFormat="false" ht="12.75" hidden="false" customHeight="false" outlineLevel="0" collapsed="false">
      <c r="A51" s="17" t="n">
        <f aca="false">Prices!A37</f>
        <v>36281</v>
      </c>
      <c r="C51" s="30" t="n">
        <f aca="false">HLOOKUP(B$22,Prices!$C$8:$T$58,Prices!$B37,0)</f>
        <v>2.69935483870968</v>
      </c>
      <c r="E51" s="30" t="n">
        <f aca="false">HLOOKUP(D$22,Prices!$C$8:$T$58,Prices!$B37,0)</f>
        <v>2.12</v>
      </c>
      <c r="F51" s="31" t="n">
        <f aca="false">E51-C51</f>
        <v>-0.579354838709678</v>
      </c>
      <c r="H51" s="31" t="n">
        <f aca="false">IF(ISERROR(HLOOKUP(G$22,Tolls!$D$7:$R$58,Tolls!$B37,0)),"Not Available",HLOOKUP(G$22,Tolls!$D$7:$R$58,Tolls!$B37,0))</f>
        <v>0.68</v>
      </c>
      <c r="J51" s="31" t="n">
        <f aca="false">F51-H51</f>
        <v>-1.25935483870968</v>
      </c>
    </row>
    <row r="52" customFormat="false" ht="12.75" hidden="false" customHeight="false" outlineLevel="0" collapsed="false">
      <c r="A52" s="17" t="n">
        <f aca="false">Prices!A38</f>
        <v>36312</v>
      </c>
      <c r="C52" s="30" t="n">
        <f aca="false">HLOOKUP(B$22,Prices!$C$8:$T$58,Prices!$B38,0)</f>
        <v>2.792</v>
      </c>
      <c r="E52" s="30" t="n">
        <f aca="false">HLOOKUP(D$22,Prices!$C$8:$T$58,Prices!$B38,0)</f>
        <v>2.1</v>
      </c>
      <c r="F52" s="31" t="n">
        <f aca="false">E52-C52</f>
        <v>-0.692</v>
      </c>
      <c r="H52" s="31" t="n">
        <f aca="false">IF(ISERROR(HLOOKUP(G$22,Tolls!$D$7:$R$58,Tolls!$B38,0)),"Not Available",HLOOKUP(G$22,Tolls!$D$7:$R$58,Tolls!$B38,0))</f>
        <v>0.68</v>
      </c>
      <c r="J52" s="31" t="n">
        <f aca="false">F52-H52</f>
        <v>-1.372</v>
      </c>
    </row>
    <row r="53" customFormat="false" ht="12.75" hidden="false" customHeight="false" outlineLevel="0" collapsed="false">
      <c r="A53" s="17" t="n">
        <f aca="false">Prices!A39</f>
        <v>36342</v>
      </c>
      <c r="C53" s="30" t="n">
        <f aca="false">HLOOKUP(B$22,Prices!$C$8:$T$58,Prices!$B39,0)</f>
        <v>2.78129032258065</v>
      </c>
      <c r="E53" s="30" t="n">
        <f aca="false">HLOOKUP(D$22,Prices!$C$8:$T$58,Prices!$B39,0)</f>
        <v>2.21</v>
      </c>
      <c r="F53" s="31" t="n">
        <f aca="false">E53-C53</f>
        <v>-0.571290322580645</v>
      </c>
      <c r="H53" s="31" t="n">
        <f aca="false">IF(ISERROR(HLOOKUP(G$22,Tolls!$D$7:$R$58,Tolls!$B39,0)),"Not Available",HLOOKUP(G$22,Tolls!$D$7:$R$58,Tolls!$B39,0))</f>
        <v>0.68</v>
      </c>
      <c r="J53" s="31" t="n">
        <f aca="false">F53-H53</f>
        <v>-1.25129032258065</v>
      </c>
    </row>
    <row r="54" customFormat="false" ht="12.75" hidden="false" customHeight="false" outlineLevel="0" collapsed="false">
      <c r="A54" s="17" t="n">
        <f aca="false">Prices!A40</f>
        <v>36373</v>
      </c>
      <c r="C54" s="30" t="n">
        <f aca="false">HLOOKUP(B$22,Prices!$C$8:$T$58,Prices!$B40,0)</f>
        <v>3.25032258064516</v>
      </c>
      <c r="E54" s="30" t="n">
        <f aca="false">HLOOKUP(D$22,Prices!$C$8:$T$58,Prices!$B40,0)</f>
        <v>2.28</v>
      </c>
      <c r="F54" s="31" t="n">
        <f aca="false">E54-C54</f>
        <v>-0.970322580645161</v>
      </c>
      <c r="H54" s="31" t="n">
        <f aca="false">IF(ISERROR(HLOOKUP(G$22,Tolls!$D$7:$R$58,Tolls!$B40,0)),"Not Available",HLOOKUP(G$22,Tolls!$D$7:$R$58,Tolls!$B40,0))</f>
        <v>0.68</v>
      </c>
      <c r="J54" s="31" t="n">
        <f aca="false">F54-H54</f>
        <v>-1.65032258064516</v>
      </c>
    </row>
    <row r="55" customFormat="false" ht="12.75" hidden="false" customHeight="false" outlineLevel="0" collapsed="false">
      <c r="A55" s="17" t="n">
        <f aca="false">Prices!A41</f>
        <v>36404</v>
      </c>
      <c r="C55" s="30" t="n">
        <f aca="false">HLOOKUP(B$22,Prices!$C$8:$T$58,Prices!$B41,0)</f>
        <v>3.115</v>
      </c>
      <c r="E55" s="30" t="n">
        <f aca="false">HLOOKUP(D$22,Prices!$C$8:$T$58,Prices!$B41,0)</f>
        <v>2.64</v>
      </c>
      <c r="F55" s="31" t="n">
        <f aca="false">E55-C55</f>
        <v>-0.475</v>
      </c>
      <c r="H55" s="31" t="n">
        <f aca="false">IF(ISERROR(HLOOKUP(G$22,Tolls!$D$7:$R$58,Tolls!$B41,0)),"Not Available",HLOOKUP(G$22,Tolls!$D$7:$R$58,Tolls!$B41,0))</f>
        <v>0.68</v>
      </c>
      <c r="J55" s="31" t="n">
        <f aca="false">F55-H55</f>
        <v>-1.155</v>
      </c>
    </row>
    <row r="56" customFormat="false" ht="12.75" hidden="false" customHeight="false" outlineLevel="0" collapsed="false">
      <c r="A56" s="17" t="n">
        <f aca="false">Prices!A42</f>
        <v>36434</v>
      </c>
      <c r="C56" s="30" t="n">
        <f aca="false">HLOOKUP(B$22,Prices!$C$8:$T$58,Prices!$B42,0)</f>
        <v>3.57806451612903</v>
      </c>
      <c r="E56" s="30" t="n">
        <f aca="false">HLOOKUP(D$22,Prices!$C$8:$T$58,Prices!$B42,0)</f>
        <v>2.55</v>
      </c>
      <c r="F56" s="31" t="n">
        <f aca="false">E56-C56</f>
        <v>-1.02806451612903</v>
      </c>
      <c r="H56" s="31" t="n">
        <f aca="false">IF(ISERROR(HLOOKUP(G$22,Tolls!$D$7:$R$58,Tolls!$B42,0)),"Not Available",HLOOKUP(G$22,Tolls!$D$7:$R$58,Tolls!$B42,0))</f>
        <v>0.68</v>
      </c>
      <c r="J56" s="31" t="n">
        <f aca="false">F56-H56</f>
        <v>-1.70806451612903</v>
      </c>
    </row>
    <row r="57" customFormat="false" ht="12.75" hidden="false" customHeight="false" outlineLevel="0" collapsed="false">
      <c r="A57" s="17" t="n">
        <f aca="false">Prices!A43</f>
        <v>36465</v>
      </c>
      <c r="C57" s="30" t="n">
        <f aca="false">HLOOKUP(B$22,Prices!$C$8:$T$58,Prices!$B43,0)</f>
        <v>2.8945</v>
      </c>
      <c r="E57" s="30" t="n">
        <f aca="false">HLOOKUP(D$22,Prices!$C$8:$T$58,Prices!$B43,0)</f>
        <v>3.01</v>
      </c>
      <c r="F57" s="31" t="n">
        <f aca="false">E57-C57</f>
        <v>0.115499999999999</v>
      </c>
      <c r="H57" s="31" t="n">
        <f aca="false">IF(ISERROR(HLOOKUP(G$22,Tolls!$D$7:$R$58,Tolls!$B43,0)),"Not Available",HLOOKUP(G$22,Tolls!$D$7:$R$58,Tolls!$B43,0))</f>
        <v>0.68</v>
      </c>
      <c r="J57" s="31" t="n">
        <f aca="false">F57-H57</f>
        <v>-0.564500000000001</v>
      </c>
    </row>
    <row r="58" customFormat="false" ht="12.75" hidden="false" customHeight="false" outlineLevel="0" collapsed="false">
      <c r="A58" s="17" t="n">
        <f aca="false">Prices!A44</f>
        <v>36495</v>
      </c>
      <c r="C58" s="30" t="n">
        <f aca="false">HLOOKUP(B$22,Prices!$C$8:$T$58,Prices!$B44,0)</f>
        <v>2.79032258064516</v>
      </c>
      <c r="E58" s="30" t="n">
        <f aca="false">HLOOKUP(D$22,Prices!$C$8:$T$58,Prices!$B44,0)</f>
        <v>2.31</v>
      </c>
      <c r="F58" s="31" t="n">
        <f aca="false">E58-C58</f>
        <v>-0.480322580645161</v>
      </c>
      <c r="H58" s="31" t="n">
        <f aca="false">IF(ISERROR(HLOOKUP(G$22,Tolls!$D$7:$R$58,Tolls!$B44,0)),"Not Available",HLOOKUP(G$22,Tolls!$D$7:$R$58,Tolls!$B44,0))</f>
        <v>0.68</v>
      </c>
      <c r="J58" s="31" t="n">
        <f aca="false">F58-H58</f>
        <v>-1.16032258064516</v>
      </c>
    </row>
    <row r="59" customFormat="false" ht="12.75" hidden="false" customHeight="false" outlineLevel="0" collapsed="false">
      <c r="A59" s="17" t="n">
        <f aca="false">Prices!A45</f>
        <v>36526</v>
      </c>
      <c r="C59" s="30" t="n">
        <f aca="false">HLOOKUP(B$22,Prices!$C$8:$T$58,Prices!$B45,0)</f>
        <v>2.82709677419355</v>
      </c>
      <c r="E59" s="30" t="n">
        <f aca="false">HLOOKUP(D$22,Prices!$C$8:$T$58,Prices!$B45,0)</f>
        <v>2.32</v>
      </c>
      <c r="F59" s="31" t="n">
        <f aca="false">E59-C59</f>
        <v>-0.507096774193548</v>
      </c>
      <c r="H59" s="31" t="n">
        <f aca="false">IF(ISERROR(HLOOKUP(G$22,Tolls!$D$7:$R$58,Tolls!$B45,0)),"Not Available",HLOOKUP(G$22,Tolls!$D$7:$R$58,Tolls!$B45,0))</f>
        <v>0.68</v>
      </c>
      <c r="J59" s="31" t="n">
        <f aca="false">F59-H59</f>
        <v>-1.18709677419355</v>
      </c>
    </row>
    <row r="60" customFormat="false" ht="12.75" hidden="false" customHeight="false" outlineLevel="0" collapsed="false">
      <c r="A60" s="17" t="n">
        <f aca="false">Prices!A46</f>
        <v>36557</v>
      </c>
      <c r="C60" s="30" t="n">
        <f aca="false">HLOOKUP(B$22,Prices!$C$8:$T$58,Prices!$B46,0)</f>
        <v>3.10189655172414</v>
      </c>
      <c r="E60" s="30" t="n">
        <f aca="false">HLOOKUP(D$22,Prices!$C$8:$T$58,Prices!$B46,0)</f>
        <v>2.49</v>
      </c>
      <c r="F60" s="31" t="n">
        <f aca="false">E60-C60</f>
        <v>-0.611896551724139</v>
      </c>
      <c r="H60" s="31" t="n">
        <f aca="false">IF(ISERROR(HLOOKUP(G$22,Tolls!$D$7:$R$58,Tolls!$B46,0)),"Not Available",HLOOKUP(G$22,Tolls!$D$7:$R$58,Tolls!$B46,0))</f>
        <v>0.68</v>
      </c>
      <c r="J60" s="31" t="n">
        <f aca="false">F60-H60</f>
        <v>-1.29189655172414</v>
      </c>
    </row>
    <row r="61" customFormat="false" ht="12.75" hidden="false" customHeight="false" outlineLevel="0" collapsed="false">
      <c r="A61" s="17" t="n">
        <f aca="false">Prices!A47</f>
        <v>36586</v>
      </c>
      <c r="C61" s="30" t="n">
        <f aca="false">HLOOKUP(B$22,Prices!$C$8:$T$58,Prices!$B47,0)</f>
        <v>3.52129032258064</v>
      </c>
      <c r="E61" s="30" t="n">
        <f aca="false">HLOOKUP(D$22,Prices!$C$8:$T$58,Prices!$B47,0)</f>
        <v>2.44</v>
      </c>
      <c r="F61" s="31" t="n">
        <f aca="false">E61-C61</f>
        <v>-1.08129032258064</v>
      </c>
      <c r="H61" s="31" t="n">
        <f aca="false">IF(ISERROR(HLOOKUP(G$22,Tolls!$D$7:$R$58,Tolls!$B47,0)),"Not Available",HLOOKUP(G$22,Tolls!$D$7:$R$58,Tolls!$B47,0))</f>
        <v>0.68</v>
      </c>
      <c r="J61" s="31" t="n">
        <f aca="false">F61-H61</f>
        <v>-1.76129032258064</v>
      </c>
    </row>
    <row r="62" customFormat="false" ht="12.75" hidden="false" customHeight="false" outlineLevel="0" collapsed="false">
      <c r="A62" s="17" t="n">
        <f aca="false">Prices!A48</f>
        <v>36617</v>
      </c>
      <c r="C62" s="30" t="n">
        <f aca="false">HLOOKUP(B$22,Prices!$C$8:$T$58,Prices!$B48,0)</f>
        <v>3.77083333333333</v>
      </c>
      <c r="E62" s="30" t="n">
        <f aca="false">HLOOKUP(D$22,Prices!$C$8:$T$58,Prices!$B48,0)</f>
        <v>2.9</v>
      </c>
      <c r="F62" s="31" t="n">
        <f aca="false">E62-C62</f>
        <v>-0.870833333333334</v>
      </c>
      <c r="H62" s="31" t="n">
        <f aca="false">IF(ISERROR(HLOOKUP(G$22,Tolls!$D$7:$R$58,Tolls!$B48,0)),"Not Available",HLOOKUP(G$22,Tolls!$D$7:$R$58,Tolls!$B48,0))</f>
        <v>0.68</v>
      </c>
      <c r="J62" s="31" t="n">
        <f aca="false">F62-H62</f>
        <v>-1.55083333333333</v>
      </c>
    </row>
    <row r="63" customFormat="false" ht="12.75" hidden="false" customHeight="false" outlineLevel="0" collapsed="false">
      <c r="A63" s="17" t="n">
        <f aca="false">Prices!A49</f>
        <v>36647</v>
      </c>
      <c r="C63" s="30" t="n">
        <f aca="false">HLOOKUP(B$22,Prices!$C$8:$T$58,Prices!$B49,0)</f>
        <v>4.34306451612903</v>
      </c>
      <c r="E63" s="30" t="n">
        <f aca="false">HLOOKUP(D$22,Prices!$C$8:$T$58,Prices!$B49,0)</f>
        <v>2.94</v>
      </c>
      <c r="F63" s="31" t="n">
        <f aca="false">E63-C63</f>
        <v>-1.40306451612903</v>
      </c>
      <c r="H63" s="31" t="n">
        <f aca="false">IF(ISERROR(HLOOKUP(G$22,Tolls!$D$7:$R$58,Tolls!$B49,0)),"Not Available",HLOOKUP(G$22,Tolls!$D$7:$R$58,Tolls!$B49,0))</f>
        <v>0.68</v>
      </c>
      <c r="J63" s="31" t="n">
        <f aca="false">F63-H63</f>
        <v>-2.08306451612903</v>
      </c>
    </row>
    <row r="64" customFormat="false" ht="12.75" hidden="false" customHeight="false" outlineLevel="0" collapsed="false">
      <c r="A64" s="17" t="n">
        <f aca="false">Prices!A50</f>
        <v>36678</v>
      </c>
      <c r="C64" s="30" t="n">
        <f aca="false">HLOOKUP(B$22,Prices!$C$8:$T$58,Prices!$B50,0)</f>
        <v>5.10766666666667</v>
      </c>
      <c r="E64" s="30" t="n">
        <f aca="false">HLOOKUP(D$22,Prices!$C$8:$T$58,Prices!$B50,0)</f>
        <v>3.88</v>
      </c>
      <c r="F64" s="31" t="n">
        <f aca="false">E64-C64</f>
        <v>-1.22766666666667</v>
      </c>
      <c r="H64" s="31" t="n">
        <f aca="false">IF(ISERROR(HLOOKUP(G$22,Tolls!$D$7:$R$58,Tolls!$B50,0)),"Not Available",HLOOKUP(G$22,Tolls!$D$7:$R$58,Tolls!$B50,0))</f>
        <v>0.68</v>
      </c>
      <c r="J64" s="31" t="n">
        <f aca="false">F64-H64</f>
        <v>-1.90766666666667</v>
      </c>
    </row>
    <row r="65" customFormat="false" ht="12.75" hidden="false" customHeight="false" outlineLevel="0" collapsed="false">
      <c r="A65" s="17" t="n">
        <f aca="false">Prices!A51</f>
        <v>36708</v>
      </c>
      <c r="C65" s="30" t="n">
        <f aca="false">HLOOKUP(B$22,Prices!$C$8:$T$58,Prices!$B51,0)</f>
        <v>4.53596774193548</v>
      </c>
      <c r="E65" s="30" t="n">
        <f aca="false">HLOOKUP(D$22,Prices!$C$8:$T$58,Prices!$B51,0)</f>
        <v>4.5</v>
      </c>
      <c r="F65" s="31" t="n">
        <f aca="false">E65-C65</f>
        <v>-0.035967741935484</v>
      </c>
      <c r="H65" s="31" t="n">
        <f aca="false">IF(ISERROR(HLOOKUP(G$22,Tolls!$D$7:$R$58,Tolls!$B51,0)),"Not Available",HLOOKUP(G$22,Tolls!$D$7:$R$58,Tolls!$B51,0))</f>
        <v>0.68</v>
      </c>
      <c r="J65" s="31" t="n">
        <f aca="false">F65-H65</f>
        <v>-0.715967741935484</v>
      </c>
    </row>
    <row r="66" customFormat="false" ht="12.75" hidden="false" customHeight="false" outlineLevel="0" collapsed="false">
      <c r="A66" s="17" t="n">
        <f aca="false">Prices!A52</f>
        <v>36739</v>
      </c>
      <c r="C66" s="30" t="n">
        <f aca="false">HLOOKUP(B$22,Prices!$C$8:$T$58,Prices!$B52,0)</f>
        <v>4.50435483870968</v>
      </c>
      <c r="E66" s="30" t="n">
        <f aca="false">HLOOKUP(D$22,Prices!$C$8:$T$58,Prices!$B52,0)</f>
        <v>3.99</v>
      </c>
      <c r="F66" s="31" t="n">
        <f aca="false">E66-C66</f>
        <v>-0.514354838709679</v>
      </c>
      <c r="H66" s="31" t="n">
        <f aca="false">IF(ISERROR(HLOOKUP(G$22,Tolls!$D$7:$R$58,Tolls!$B52,0)),"Not Available",HLOOKUP(G$22,Tolls!$D$7:$R$58,Tolls!$B52,0))</f>
        <v>0.68</v>
      </c>
      <c r="J66" s="31" t="n">
        <f aca="false">F66-H66</f>
        <v>-1.19435483870968</v>
      </c>
    </row>
    <row r="67" customFormat="false" ht="12.75" hidden="false" customHeight="false" outlineLevel="0" collapsed="false">
      <c r="A67" s="17" t="n">
        <f aca="false">Prices!A53</f>
        <v>36770</v>
      </c>
      <c r="C67" s="30" t="n">
        <f aca="false">HLOOKUP(B$22,Prices!$C$8:$T$58,Prices!$B53,0)</f>
        <v>6.20133333333334</v>
      </c>
      <c r="E67" s="30" t="n">
        <f aca="false">HLOOKUP(D$22,Prices!$C$8:$T$58,Prices!$B53,0)</f>
        <v>5.91</v>
      </c>
      <c r="F67" s="31" t="n">
        <f aca="false">E67-C67</f>
        <v>-0.291333333333335</v>
      </c>
      <c r="H67" s="31" t="n">
        <f aca="false">IF(ISERROR(HLOOKUP(G$22,Tolls!$D$7:$R$58,Tolls!$B53,0)),"Not Available",HLOOKUP(G$22,Tolls!$D$7:$R$58,Tolls!$B53,0))</f>
        <v>0.68</v>
      </c>
      <c r="J67" s="31" t="n">
        <f aca="false">F67-H67</f>
        <v>-0.971333333333335</v>
      </c>
    </row>
    <row r="68" customFormat="false" ht="12.75" hidden="false" customHeight="false" outlineLevel="0" collapsed="false">
      <c r="A68" s="17" t="n">
        <f aca="false">Prices!A54</f>
        <v>36800</v>
      </c>
      <c r="C68" s="30" t="n">
        <f aca="false">HLOOKUP(B$22,Prices!$C$8:$T$58,Prices!$B54,0)</f>
        <v>6.4441935483871</v>
      </c>
      <c r="E68" s="30" t="n">
        <f aca="false">HLOOKUP(D$22,Prices!$C$8:$T$58,Prices!$B54,0)</f>
        <v>5.31</v>
      </c>
      <c r="F68" s="31" t="n">
        <f aca="false">E68-C68</f>
        <v>-1.1341935483871</v>
      </c>
      <c r="H68" s="31" t="n">
        <f aca="false">IF(ISERROR(HLOOKUP(G$22,Tolls!$D$7:$R$58,Tolls!$B54,0)),"Not Available",HLOOKUP(G$22,Tolls!$D$7:$R$58,Tolls!$B54,0))</f>
        <v>0.68</v>
      </c>
      <c r="J68" s="31" t="n">
        <f aca="false">F68-H68</f>
        <v>-1.8141935483871</v>
      </c>
    </row>
    <row r="69" customFormat="false" ht="12.75" hidden="false" customHeight="false" outlineLevel="0" collapsed="false">
      <c r="A69" s="17" t="n">
        <f aca="false">Prices!A55</f>
        <v>36831</v>
      </c>
      <c r="C69" s="30" t="n">
        <f aca="false">HLOOKUP(B$22,Prices!$C$8:$T$58,Prices!$B55,0)</f>
        <v>7.1615</v>
      </c>
      <c r="E69" s="30" t="n">
        <f aca="false">HLOOKUP(D$22,Prices!$C$8:$T$58,Prices!$B55,0)</f>
        <v>5.06</v>
      </c>
      <c r="F69" s="31" t="n">
        <f aca="false">E69-C69</f>
        <v>-2.1015</v>
      </c>
      <c r="H69" s="31" t="n">
        <f aca="false">IF(ISERROR(HLOOKUP(G$22,Tolls!$D$7:$R$58,Tolls!$B55,0)),"Not Available",HLOOKUP(G$22,Tolls!$D$7:$R$58,Tolls!$B55,0))</f>
        <v>0.68</v>
      </c>
      <c r="J69" s="31" t="n">
        <f aca="false">F69-H69</f>
        <v>-2.7815</v>
      </c>
    </row>
    <row r="70" customFormat="false" ht="12.75" hidden="false" customHeight="false" outlineLevel="0" collapsed="false">
      <c r="A70" s="17" t="n">
        <f aca="false">Prices!A56</f>
        <v>36861</v>
      </c>
      <c r="C70" s="30" t="n">
        <f aca="false">HLOOKUP(B$22,Prices!$C$8:$T$58,Prices!$B56,0)</f>
        <v>11.7174193548387</v>
      </c>
      <c r="E70" s="30" t="n">
        <f aca="false">HLOOKUP(D$22,Prices!$C$8:$T$58,Prices!$B56,0)</f>
        <v>13.53</v>
      </c>
      <c r="F70" s="31" t="n">
        <f aca="false">E70-C70</f>
        <v>1.81258064516129</v>
      </c>
      <c r="H70" s="31" t="n">
        <f aca="false">IF(ISERROR(HLOOKUP(G$22,Tolls!$D$7:$R$58,Tolls!$B56,0)),"Not Available",HLOOKUP(G$22,Tolls!$D$7:$R$58,Tolls!$B56,0))</f>
        <v>0.68</v>
      </c>
      <c r="J70" s="31" t="n">
        <f aca="false">F70-H70</f>
        <v>1.13258064516129</v>
      </c>
    </row>
    <row r="71" customFormat="false" ht="12.75" hidden="false" customHeight="false" outlineLevel="0" collapsed="false">
      <c r="A71" s="17" t="n">
        <f aca="false">Prices!A57</f>
        <v>36892</v>
      </c>
      <c r="C71" s="30" t="n">
        <f aca="false">HLOOKUP(B$22,Prices!$C$8:$T$58,Prices!$B57,0)</f>
        <v>10.7279032258065</v>
      </c>
      <c r="E71" s="30" t="n">
        <f aca="false">HLOOKUP(D$22,Prices!$C$8:$T$58,Prices!$B57,0)</f>
        <v>14.17</v>
      </c>
      <c r="F71" s="31" t="n">
        <f aca="false">E71-C71</f>
        <v>3.44209677419355</v>
      </c>
      <c r="H71" s="31" t="n">
        <f aca="false">IF(ISERROR(HLOOKUP(G$22,Tolls!$D$7:$R$58,Tolls!$B57,0)),"Not Available",HLOOKUP(G$22,Tolls!$D$7:$R$58,Tolls!$B57,0))</f>
        <v>0.68</v>
      </c>
      <c r="J71" s="31" t="n">
        <f aca="false">F71-H71</f>
        <v>2.76209677419355</v>
      </c>
    </row>
    <row r="72" customFormat="false" ht="12.75" hidden="false" customHeight="false" outlineLevel="0" collapsed="false">
      <c r="A72" s="17" t="n">
        <f aca="false">Prices!A58</f>
        <v>36923</v>
      </c>
      <c r="C72" s="30" t="n">
        <f aca="false">HLOOKUP(B$22,Prices!$C$8:$T$58,Prices!$B58,0)</f>
        <v>8.00181818181818</v>
      </c>
      <c r="E72" s="30" t="n">
        <f aca="false">HLOOKUP(D$22,Prices!$C$8:$T$58,Prices!$B58,0)</f>
        <v>9.77</v>
      </c>
      <c r="F72" s="31" t="n">
        <f aca="false">E72-C72</f>
        <v>1.76818181818182</v>
      </c>
      <c r="H72" s="31" t="n">
        <f aca="false">IF(ISERROR(HLOOKUP(G$22,Tolls!$D$7:$R$58,Tolls!$B58,0)),"Not Available",HLOOKUP(G$22,Tolls!$D$7:$R$58,Tolls!$B58,0))</f>
        <v>0.68</v>
      </c>
      <c r="J72" s="31" t="n">
        <f aca="false">F72-H72</f>
        <v>1.08818181818182</v>
      </c>
    </row>
    <row r="73" customFormat="false" ht="12.75" hidden="false" customHeight="false" outlineLevel="0" collapsed="false">
      <c r="A73" s="17"/>
    </row>
    <row r="74" customFormat="false" ht="12.75" hidden="false" customHeight="false" outlineLevel="0" collapsed="false">
      <c r="A74" s="17"/>
    </row>
    <row r="75" customFormat="false" ht="12.75" hidden="false" customHeight="false" outlineLevel="0" collapsed="false">
      <c r="A75" s="17"/>
    </row>
    <row r="76" customFormat="false" ht="12.75" hidden="false" customHeight="false" outlineLevel="0" collapsed="false">
      <c r="A76" s="17"/>
    </row>
    <row r="77" customFormat="false" ht="12.75" hidden="false" customHeight="false" outlineLevel="0" collapsed="false">
      <c r="A77" s="17"/>
    </row>
    <row r="78" customFormat="false" ht="12.75" hidden="false" customHeight="false" outlineLevel="0" collapsed="false">
      <c r="A78" s="17"/>
    </row>
    <row r="79" customFormat="false" ht="12.75" hidden="false" customHeight="false" outlineLevel="0" collapsed="false">
      <c r="A79" s="17"/>
    </row>
    <row r="80" customFormat="false" ht="12.75" hidden="false" customHeight="false" outlineLevel="0" collapsed="false">
      <c r="A80" s="17"/>
    </row>
    <row r="81" customFormat="false" ht="12.75" hidden="false" customHeight="false" outlineLevel="0" collapsed="false">
      <c r="A81" s="17"/>
    </row>
    <row r="82" customFormat="false" ht="12.75" hidden="false" customHeight="false" outlineLevel="0" collapsed="false">
      <c r="A82" s="17"/>
    </row>
    <row r="83" customFormat="false" ht="12.75" hidden="false" customHeight="false" outlineLevel="0" collapsed="false">
      <c r="A83" s="17"/>
    </row>
    <row r="84" customFormat="false" ht="12.75" hidden="false" customHeight="false" outlineLevel="0" collapsed="false">
      <c r="A84" s="17"/>
    </row>
    <row r="85" customFormat="false" ht="12.75" hidden="false" customHeight="false" outlineLevel="0" collapsed="false">
      <c r="A85" s="17"/>
    </row>
    <row r="86" customFormat="false" ht="12.75" hidden="false" customHeight="false" outlineLevel="0" collapsed="false">
      <c r="A86" s="17"/>
    </row>
    <row r="87" customFormat="false" ht="12.75" hidden="false" customHeight="false" outlineLevel="0" collapsed="false">
      <c r="A87" s="1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J87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E24" activeCellId="0" sqref="E24"/>
    </sheetView>
  </sheetViews>
  <sheetFormatPr defaultColWidth="9.0546875" defaultRowHeight="12.75" customHeight="true" zeroHeight="false" outlineLevelRow="0" outlineLevelCol="0"/>
  <cols>
    <col collapsed="false" customWidth="true" hidden="true" outlineLevel="0" max="2" min="2" style="0" width="6.82"/>
    <col collapsed="false" customWidth="true" hidden="false" outlineLevel="0" max="3" min="3" style="0" width="39.32"/>
    <col collapsed="false" customWidth="true" hidden="true" outlineLevel="0" max="4" min="4" style="0" width="6.82"/>
    <col collapsed="false" customWidth="true" hidden="false" outlineLevel="0" max="5" min="5" style="0" width="39.66"/>
    <col collapsed="false" customWidth="true" hidden="false" outlineLevel="0" max="6" min="6" style="0" width="22.99"/>
    <col collapsed="false" customWidth="true" hidden="true" outlineLevel="0" max="7" min="7" style="0" width="6.82"/>
    <col collapsed="false" customWidth="true" hidden="false" outlineLevel="0" max="8" min="8" style="0" width="13.49"/>
    <col collapsed="false" customWidth="true" hidden="false" outlineLevel="0" max="10" min="10" style="0" width="14.99"/>
  </cols>
  <sheetData>
    <row r="1" customFormat="false" ht="18" hidden="false" customHeight="false" outlineLevel="0" collapsed="false">
      <c r="A1" s="28" t="s">
        <v>28</v>
      </c>
      <c r="B1" s="28"/>
      <c r="C1" s="28"/>
      <c r="D1" s="28"/>
      <c r="E1" s="28"/>
      <c r="F1" s="28"/>
      <c r="G1" s="28"/>
      <c r="H1" s="28"/>
      <c r="I1" s="28"/>
      <c r="J1" s="28"/>
    </row>
    <row r="20" customFormat="false" ht="12.75" hidden="false" customHeight="false" outlineLevel="0" collapsed="false">
      <c r="C20" s="9" t="s">
        <v>29</v>
      </c>
      <c r="D20" s="9"/>
      <c r="E20" s="9" t="s">
        <v>30</v>
      </c>
      <c r="G20" s="9"/>
    </row>
    <row r="21" customFormat="false" ht="18.75" hidden="false" customHeight="true" outlineLevel="0" collapsed="false">
      <c r="F21" s="2" t="str">
        <f aca="false">HLOOKUP(B22,Prices!$C$5:$N$6,2,0)&amp;"/"&amp;HLOOKUP(D22,Prices!$C$5:$N$6,2,0)&amp;" Spread"</f>
        <v>Malin/PG&amp;E Spread</v>
      </c>
      <c r="H21" s="9" t="str">
        <f aca="false">HLOOKUP(G22,Tolls!$D$7:$P$8,2,0)&amp;" Toll"</f>
        <v>PGT Toll</v>
      </c>
      <c r="J21" s="9" t="s">
        <v>31</v>
      </c>
    </row>
    <row r="22" customFormat="false" ht="12.75" hidden="false" customHeight="false" outlineLevel="0" collapsed="false">
      <c r="B22" s="29" t="n">
        <v>11</v>
      </c>
      <c r="D22" s="29" t="n">
        <v>12</v>
      </c>
      <c r="G22" s="29" t="n">
        <f aca="false">B22*1000+D22</f>
        <v>11012</v>
      </c>
    </row>
    <row r="23" customFormat="false" ht="12.75" hidden="false" customHeight="false" outlineLevel="0" collapsed="false">
      <c r="A23" s="17" t="n">
        <f aca="false">Prices!A9</f>
        <v>35431</v>
      </c>
      <c r="C23" s="30" t="n">
        <f aca="false">HLOOKUP(B$22,Prices!$C$8:$T$58,Prices!$B9,0)</f>
        <v>4.08</v>
      </c>
      <c r="E23" s="30" t="n">
        <f aca="false">HLOOKUP(D$22,Prices!$C$8:$T$58,Prices!$B9,0)</f>
        <v>4.175</v>
      </c>
      <c r="F23" s="31" t="n">
        <f aca="false">E23-C23</f>
        <v>0.0949999999999998</v>
      </c>
      <c r="H23" s="31" t="n">
        <f aca="false">IF(ISERROR(HLOOKUP(G$22,Tolls!$D$7:$R$58,Tolls!$B9,0)),"Not Available",HLOOKUP(G$22,Tolls!$D$7:$R$58,Tolls!$B9,0))</f>
        <v>0.313288</v>
      </c>
      <c r="J23" s="31" t="n">
        <f aca="false">F23-H23</f>
        <v>-0.218288</v>
      </c>
    </row>
    <row r="24" customFormat="false" ht="12.75" hidden="false" customHeight="false" outlineLevel="0" collapsed="false">
      <c r="A24" s="17" t="n">
        <f aca="false">Prices!A10</f>
        <v>35462</v>
      </c>
      <c r="C24" s="30" t="n">
        <f aca="false">HLOOKUP(B$22,Prices!$C$8:$T$58,Prices!$B10,0)</f>
        <v>2.5</v>
      </c>
      <c r="E24" s="30" t="n">
        <f aca="false">HLOOKUP(D$22,Prices!$C$8:$T$58,Prices!$B10,0)</f>
        <v>2.80105746209098</v>
      </c>
      <c r="F24" s="31" t="n">
        <f aca="false">E24-C24</f>
        <v>0.301057462090982</v>
      </c>
      <c r="H24" s="31" t="n">
        <f aca="false">IF(ISERROR(HLOOKUP(G$22,Tolls!$D$7:$R$58,Tolls!$B10,0)),"Not Available",HLOOKUP(G$22,Tolls!$D$7:$R$58,Tolls!$B10,0))</f>
        <v>0.29575</v>
      </c>
      <c r="J24" s="31" t="n">
        <f aca="false">F24-H24</f>
        <v>0.00530746209098204</v>
      </c>
    </row>
    <row r="25" customFormat="false" ht="12.75" hidden="false" customHeight="false" outlineLevel="0" collapsed="false">
      <c r="A25" s="17" t="n">
        <f aca="false">Prices!A11</f>
        <v>35490</v>
      </c>
      <c r="C25" s="30" t="n">
        <f aca="false">HLOOKUP(B$22,Prices!$C$8:$T$58,Prices!$B11,0)</f>
        <v>1.33</v>
      </c>
      <c r="E25" s="30" t="n">
        <f aca="false">HLOOKUP(D$22,Prices!$C$8:$T$58,Prices!$B11,0)</f>
        <v>1.69513513513514</v>
      </c>
      <c r="F25" s="31" t="n">
        <f aca="false">E25-C25</f>
        <v>0.365135135135135</v>
      </c>
      <c r="H25" s="31" t="n">
        <f aca="false">IF(ISERROR(HLOOKUP(G$22,Tolls!$D$7:$R$58,Tolls!$B11,0)),"Not Available",HLOOKUP(G$22,Tolls!$D$7:$R$58,Tolls!$B11,0))</f>
        <v>0.282763</v>
      </c>
      <c r="J25" s="31" t="n">
        <f aca="false">F25-H25</f>
        <v>0.0823721351351353</v>
      </c>
    </row>
    <row r="26" customFormat="false" ht="12.75" hidden="false" customHeight="false" outlineLevel="0" collapsed="false">
      <c r="A26" s="17" t="n">
        <f aca="false">Prices!A12</f>
        <v>35521</v>
      </c>
      <c r="C26" s="30" t="n">
        <f aca="false">HLOOKUP(B$22,Prices!$C$8:$T$58,Prices!$B12,0)</f>
        <v>1.47</v>
      </c>
      <c r="E26" s="30" t="n">
        <f aca="false">HLOOKUP(D$22,Prices!$C$8:$T$58,Prices!$B12,0)</f>
        <v>2.13142128279883</v>
      </c>
      <c r="F26" s="31" t="n">
        <f aca="false">E26-C26</f>
        <v>0.661421282798834</v>
      </c>
      <c r="H26" s="31" t="n">
        <f aca="false">IF(ISERROR(HLOOKUP(G$22,Tolls!$D$7:$R$58,Tolls!$B12,0)),"Not Available",HLOOKUP(G$22,Tolls!$D$7:$R$58,Tolls!$B12,0))</f>
        <v>0.284317</v>
      </c>
      <c r="J26" s="31" t="n">
        <f aca="false">F26-H26</f>
        <v>0.377104282798834</v>
      </c>
    </row>
    <row r="27" customFormat="false" ht="12.75" hidden="false" customHeight="false" outlineLevel="0" collapsed="false">
      <c r="A27" s="17" t="n">
        <f aca="false">Prices!A13</f>
        <v>35551</v>
      </c>
      <c r="C27" s="30" t="n">
        <f aca="false">HLOOKUP(B$22,Prices!$C$8:$T$58,Prices!$B13,0)</f>
        <v>1.76</v>
      </c>
      <c r="E27" s="30" t="n">
        <f aca="false">HLOOKUP(D$22,Prices!$C$8:$T$58,Prices!$B13,0)</f>
        <v>2.11654080570834</v>
      </c>
      <c r="F27" s="31" t="n">
        <f aca="false">E27-C27</f>
        <v>0.356540805708339</v>
      </c>
      <c r="H27" s="31" t="n">
        <f aca="false">IF(ISERROR(HLOOKUP(G$22,Tolls!$D$7:$R$58,Tolls!$B13,0)),"Not Available",HLOOKUP(G$22,Tolls!$D$7:$R$58,Tolls!$B13,0))</f>
        <v>0.287536</v>
      </c>
      <c r="J27" s="31" t="n">
        <f aca="false">F27-H27</f>
        <v>0.0690048057083388</v>
      </c>
    </row>
    <row r="28" customFormat="false" ht="12.75" hidden="false" customHeight="false" outlineLevel="0" collapsed="false">
      <c r="A28" s="17" t="n">
        <f aca="false">Prices!A14</f>
        <v>35582</v>
      </c>
      <c r="C28" s="30" t="n">
        <f aca="false">HLOOKUP(B$22,Prices!$C$8:$T$58,Prices!$B14,0)</f>
        <v>1.72</v>
      </c>
      <c r="E28" s="30" t="n">
        <f aca="false">HLOOKUP(D$22,Prices!$C$8:$T$58,Prices!$B14,0)</f>
        <v>2.23101234567901</v>
      </c>
      <c r="F28" s="31" t="n">
        <f aca="false">E28-C28</f>
        <v>0.511012345679012</v>
      </c>
      <c r="H28" s="31" t="n">
        <f aca="false">IF(ISERROR(HLOOKUP(G$22,Tolls!$D$7:$R$58,Tolls!$B14,0)),"Not Available",HLOOKUP(G$22,Tolls!$D$7:$R$58,Tolls!$B14,0))</f>
        <v>0.287092</v>
      </c>
      <c r="J28" s="31" t="n">
        <f aca="false">F28-H28</f>
        <v>0.223920345679012</v>
      </c>
    </row>
    <row r="29" customFormat="false" ht="12.75" hidden="false" customHeight="false" outlineLevel="0" collapsed="false">
      <c r="A29" s="17" t="n">
        <f aca="false">Prices!A15</f>
        <v>35612</v>
      </c>
      <c r="C29" s="30" t="n">
        <f aca="false">HLOOKUP(B$22,Prices!$C$8:$T$58,Prices!$B15,0)</f>
        <v>1.56</v>
      </c>
      <c r="E29" s="30" t="n">
        <f aca="false">HLOOKUP(D$22,Prices!$C$8:$T$58,Prices!$B15,0)</f>
        <v>2.02377187434113</v>
      </c>
      <c r="F29" s="31" t="n">
        <f aca="false">E29-C29</f>
        <v>0.463771874341134</v>
      </c>
      <c r="H29" s="31" t="n">
        <f aca="false">IF(ISERROR(HLOOKUP(G$22,Tolls!$D$7:$R$58,Tolls!$B15,0)),"Not Available",HLOOKUP(G$22,Tolls!$D$7:$R$58,Tolls!$B15,0))</f>
        <v>0.285316</v>
      </c>
      <c r="J29" s="31" t="n">
        <f aca="false">F29-H29</f>
        <v>0.178455874341134</v>
      </c>
    </row>
    <row r="30" customFormat="false" ht="12.75" hidden="false" customHeight="false" outlineLevel="0" collapsed="false">
      <c r="A30" s="17" t="n">
        <f aca="false">Prices!A16</f>
        <v>35643</v>
      </c>
      <c r="C30" s="30" t="n">
        <f aca="false">HLOOKUP(B$22,Prices!$C$8:$T$58,Prices!$B16,0)</f>
        <v>1.51</v>
      </c>
      <c r="E30" s="30" t="n">
        <f aca="false">HLOOKUP(D$22,Prices!$C$8:$T$58,Prices!$B16,0)</f>
        <v>2.10589273861675</v>
      </c>
      <c r="F30" s="31" t="n">
        <f aca="false">E30-C30</f>
        <v>0.595892738616753</v>
      </c>
      <c r="H30" s="31" t="n">
        <f aca="false">IF(ISERROR(HLOOKUP(G$22,Tolls!$D$7:$R$58,Tolls!$B16,0)),"Not Available",HLOOKUP(G$22,Tolls!$D$7:$R$58,Tolls!$B16,0))</f>
        <v>0.284761</v>
      </c>
      <c r="J30" s="31" t="n">
        <f aca="false">F30-H30</f>
        <v>0.311131738616753</v>
      </c>
    </row>
    <row r="31" customFormat="false" ht="12.75" hidden="false" customHeight="false" outlineLevel="0" collapsed="false">
      <c r="A31" s="17" t="n">
        <f aca="false">Prices!A17</f>
        <v>35674</v>
      </c>
      <c r="C31" s="30" t="n">
        <f aca="false">HLOOKUP(B$22,Prices!$C$8:$T$58,Prices!$B17,0)</f>
        <v>1.73</v>
      </c>
      <c r="E31" s="30" t="n">
        <f aca="false">HLOOKUP(D$22,Prices!$C$8:$T$58,Prices!$B17,0)</f>
        <v>2.11765798922801</v>
      </c>
      <c r="F31" s="31" t="n">
        <f aca="false">E31-C31</f>
        <v>0.387657989228007</v>
      </c>
      <c r="H31" s="31" t="n">
        <f aca="false">IF(ISERROR(HLOOKUP(G$22,Tolls!$D$7:$R$58,Tolls!$B17,0)),"Not Available",HLOOKUP(G$22,Tolls!$D$7:$R$58,Tolls!$B17,0))</f>
        <v>0.287203</v>
      </c>
      <c r="J31" s="31" t="n">
        <f aca="false">F31-H31</f>
        <v>0.100454989228007</v>
      </c>
    </row>
    <row r="32" customFormat="false" ht="12.75" hidden="false" customHeight="false" outlineLevel="0" collapsed="false">
      <c r="A32" s="17" t="n">
        <f aca="false">Prices!A18</f>
        <v>35704</v>
      </c>
      <c r="C32" s="30" t="n">
        <f aca="false">HLOOKUP(B$22,Prices!$C$8:$T$58,Prices!$B18,0)</f>
        <v>2.29</v>
      </c>
      <c r="E32" s="30" t="n">
        <f aca="false">HLOOKUP(D$22,Prices!$C$8:$T$58,Prices!$B18,0)</f>
        <v>3.22229639396541</v>
      </c>
      <c r="F32" s="31" t="n">
        <f aca="false">E32-C32</f>
        <v>0.932296393965412</v>
      </c>
      <c r="H32" s="31" t="n">
        <f aca="false">IF(ISERROR(HLOOKUP(G$22,Tolls!$D$7:$R$58,Tolls!$B18,0)),"Not Available",HLOOKUP(G$22,Tolls!$D$7:$R$58,Tolls!$B18,0))</f>
        <v>0.293419</v>
      </c>
      <c r="J32" s="31" t="n">
        <f aca="false">F32-H32</f>
        <v>0.638877393965412</v>
      </c>
    </row>
    <row r="33" customFormat="false" ht="12.75" hidden="false" customHeight="false" outlineLevel="0" collapsed="false">
      <c r="A33" s="17" t="n">
        <f aca="false">Prices!A19</f>
        <v>35735</v>
      </c>
      <c r="C33" s="30" t="n">
        <f aca="false">HLOOKUP(B$22,Prices!$C$8:$T$58,Prices!$B19,0)</f>
        <v>3.01</v>
      </c>
      <c r="E33" s="30" t="n">
        <f aca="false">HLOOKUP(D$22,Prices!$C$8:$T$58,Prices!$B19,0)</f>
        <v>2.78508771929825</v>
      </c>
      <c r="F33" s="31" t="n">
        <f aca="false">E33-C33</f>
        <v>-0.224912280701755</v>
      </c>
      <c r="H33" s="31" t="n">
        <f aca="false">IF(ISERROR(HLOOKUP(G$22,Tolls!$D$7:$R$58,Tolls!$B19,0)),"Not Available",HLOOKUP(G$22,Tolls!$D$7:$R$58,Tolls!$B19,0))</f>
        <v>0.301411</v>
      </c>
      <c r="J33" s="31" t="n">
        <f aca="false">F33-H33</f>
        <v>-0.526323280701755</v>
      </c>
    </row>
    <row r="34" customFormat="false" ht="12.75" hidden="false" customHeight="false" outlineLevel="0" collapsed="false">
      <c r="A34" s="17" t="n">
        <f aca="false">Prices!A20</f>
        <v>35765</v>
      </c>
      <c r="C34" s="30" t="n">
        <f aca="false">HLOOKUP(B$22,Prices!$C$8:$T$58,Prices!$B20,0)</f>
        <v>1.91</v>
      </c>
      <c r="E34" s="30" t="n">
        <f aca="false">HLOOKUP(D$22,Prices!$C$8:$T$58,Prices!$B20,0)</f>
        <v>2.28995967741936</v>
      </c>
      <c r="F34" s="31" t="n">
        <f aca="false">E34-C34</f>
        <v>0.379959677419355</v>
      </c>
      <c r="H34" s="31" t="n">
        <f aca="false">IF(ISERROR(HLOOKUP(G$22,Tolls!$D$7:$R$58,Tolls!$B20,0)),"Not Available",HLOOKUP(G$22,Tolls!$D$7:$R$58,Tolls!$B20,0))</f>
        <v>0.289201</v>
      </c>
      <c r="J34" s="31" t="n">
        <f aca="false">F34-H34</f>
        <v>0.090758677419355</v>
      </c>
    </row>
    <row r="35" customFormat="false" ht="12.75" hidden="false" customHeight="false" outlineLevel="0" collapsed="false">
      <c r="A35" s="17" t="n">
        <f aca="false">Prices!A21</f>
        <v>35796</v>
      </c>
      <c r="C35" s="30" t="n">
        <f aca="false">HLOOKUP(B$22,Prices!$C$8:$T$58,Prices!$B21,0)</f>
        <v>2.06</v>
      </c>
      <c r="E35" s="30" t="n">
        <f aca="false">HLOOKUP(D$22,Prices!$C$8:$T$58,Prices!$B21,0)</f>
        <v>2.28885106382979</v>
      </c>
      <c r="F35" s="31" t="n">
        <f aca="false">E35-C35</f>
        <v>0.228851063829787</v>
      </c>
      <c r="H35" s="31" t="n">
        <f aca="false">IF(ISERROR(HLOOKUP(G$22,Tolls!$D$7:$R$58,Tolls!$B21,0)),"Not Available",HLOOKUP(G$22,Tolls!$D$7:$R$58,Tolls!$B21,0))</f>
        <v>0.290866</v>
      </c>
      <c r="J35" s="31" t="n">
        <f aca="false">F35-H35</f>
        <v>-0.0620149361702126</v>
      </c>
    </row>
    <row r="36" customFormat="false" ht="12.75" hidden="false" customHeight="false" outlineLevel="0" collapsed="false">
      <c r="A36" s="17" t="n">
        <f aca="false">Prices!A22</f>
        <v>35827</v>
      </c>
      <c r="C36" s="30" t="n">
        <f aca="false">HLOOKUP(B$22,Prices!$C$8:$T$58,Prices!$B22,0)</f>
        <v>1.77</v>
      </c>
      <c r="E36" s="30" t="n">
        <f aca="false">HLOOKUP(D$22,Prices!$C$8:$T$58,Prices!$B22,0)</f>
        <v>2.07551860974275</v>
      </c>
      <c r="F36" s="31" t="n">
        <f aca="false">E36-C36</f>
        <v>0.305518609742749</v>
      </c>
      <c r="H36" s="31" t="n">
        <f aca="false">IF(ISERROR(HLOOKUP(G$22,Tolls!$D$7:$R$58,Tolls!$B22,0)),"Not Available",HLOOKUP(G$22,Tolls!$D$7:$R$58,Tolls!$B22,0))</f>
        <v>0.287647</v>
      </c>
      <c r="J36" s="31" t="n">
        <f aca="false">F36-H36</f>
        <v>0.0178716097427489</v>
      </c>
    </row>
    <row r="37" customFormat="false" ht="12.75" hidden="false" customHeight="false" outlineLevel="0" collapsed="false">
      <c r="A37" s="17" t="n">
        <f aca="false">Prices!A23</f>
        <v>35855</v>
      </c>
      <c r="C37" s="30" t="n">
        <f aca="false">HLOOKUP(B$22,Prices!$C$8:$T$58,Prices!$B23,0)</f>
        <v>1.91</v>
      </c>
      <c r="E37" s="30" t="n">
        <f aca="false">HLOOKUP(D$22,Prices!$C$8:$T$58,Prices!$B23,0)</f>
        <v>2.50521868787276</v>
      </c>
      <c r="F37" s="31" t="n">
        <f aca="false">E37-C37</f>
        <v>0.595218687872764</v>
      </c>
      <c r="H37" s="31" t="n">
        <f aca="false">IF(ISERROR(HLOOKUP(G$22,Tolls!$D$7:$R$58,Tolls!$B23,0)),"Not Available",HLOOKUP(G$22,Tolls!$D$7:$R$58,Tolls!$B23,0))</f>
        <v>0.289201</v>
      </c>
      <c r="J37" s="31" t="n">
        <f aca="false">F37-H37</f>
        <v>0.306017687872764</v>
      </c>
    </row>
    <row r="38" customFormat="false" ht="12.75" hidden="false" customHeight="false" outlineLevel="0" collapsed="false">
      <c r="A38" s="17" t="n">
        <f aca="false">Prices!A24</f>
        <v>35886</v>
      </c>
      <c r="C38" s="30" t="n">
        <f aca="false">HLOOKUP(B$22,Prices!$C$8:$T$58,Prices!$B24,0)</f>
        <v>1.97</v>
      </c>
      <c r="E38" s="30" t="n">
        <f aca="false">HLOOKUP(D$22,Prices!$C$8:$T$58,Prices!$B24,0)</f>
        <v>2.26163851351351</v>
      </c>
      <c r="F38" s="31" t="n">
        <f aca="false">E38-C38</f>
        <v>0.291638513513514</v>
      </c>
      <c r="H38" s="31" t="n">
        <f aca="false">IF(ISERROR(HLOOKUP(G$22,Tolls!$D$7:$R$58,Tolls!$B24,0)),"Not Available",HLOOKUP(G$22,Tolls!$D$7:$R$58,Tolls!$B24,0))</f>
        <v>0.289867</v>
      </c>
      <c r="J38" s="31" t="n">
        <f aca="false">F38-H38</f>
        <v>0.00177151351351351</v>
      </c>
    </row>
    <row r="39" customFormat="false" ht="12.75" hidden="false" customHeight="false" outlineLevel="0" collapsed="false">
      <c r="A39" s="17" t="n">
        <f aca="false">Prices!A25</f>
        <v>35916</v>
      </c>
      <c r="C39" s="30" t="n">
        <f aca="false">HLOOKUP(B$22,Prices!$C$8:$T$58,Prices!$B25,0)</f>
        <v>2.18</v>
      </c>
      <c r="E39" s="30" t="n">
        <f aca="false">HLOOKUP(D$22,Prices!$C$8:$T$58,Prices!$B25,0)</f>
        <v>2.255</v>
      </c>
      <c r="F39" s="31" t="n">
        <f aca="false">E39-C39</f>
        <v>0.0749999999999997</v>
      </c>
      <c r="H39" s="31" t="n">
        <f aca="false">IF(ISERROR(HLOOKUP(G$22,Tolls!$D$7:$R$58,Tolls!$B25,0)),"Not Available",HLOOKUP(G$22,Tolls!$D$7:$R$58,Tolls!$B25,0))</f>
        <v>0.292198</v>
      </c>
      <c r="J39" s="31" t="n">
        <f aca="false">F39-H39</f>
        <v>-0.217198</v>
      </c>
    </row>
    <row r="40" customFormat="false" ht="12.75" hidden="false" customHeight="false" outlineLevel="0" collapsed="false">
      <c r="A40" s="17" t="n">
        <f aca="false">Prices!A26</f>
        <v>35947</v>
      </c>
      <c r="C40" s="30" t="n">
        <f aca="false">HLOOKUP(B$22,Prices!$C$8:$T$58,Prices!$B26,0)</f>
        <v>1.68</v>
      </c>
      <c r="E40" s="30" t="n">
        <f aca="false">HLOOKUP(D$22,Prices!$C$8:$T$58,Prices!$B26,0)</f>
        <v>2.07533333333333</v>
      </c>
      <c r="F40" s="31" t="n">
        <f aca="false">E40-C40</f>
        <v>0.395333333333333</v>
      </c>
      <c r="H40" s="31" t="n">
        <f aca="false">IF(ISERROR(HLOOKUP(G$22,Tolls!$D$7:$R$58,Tolls!$B26,0)),"Not Available",HLOOKUP(G$22,Tolls!$D$7:$R$58,Tolls!$B26,0))</f>
        <v>0.286648</v>
      </c>
      <c r="J40" s="31" t="n">
        <f aca="false">F40-H40</f>
        <v>0.108685333333333</v>
      </c>
    </row>
    <row r="41" customFormat="false" ht="12.75" hidden="false" customHeight="false" outlineLevel="0" collapsed="false">
      <c r="A41" s="17" t="n">
        <f aca="false">Prices!A27</f>
        <v>35977</v>
      </c>
      <c r="C41" s="30" t="n">
        <f aca="false">HLOOKUP(B$22,Prices!$C$8:$T$58,Prices!$B27,0)</f>
        <v>1.81</v>
      </c>
      <c r="E41" s="30" t="n">
        <f aca="false">HLOOKUP(D$22,Prices!$C$8:$T$58,Prices!$B27,0)</f>
        <v>2.43716666666667</v>
      </c>
      <c r="F41" s="31" t="n">
        <f aca="false">E41-C41</f>
        <v>0.627166666666667</v>
      </c>
      <c r="H41" s="31" t="n">
        <f aca="false">IF(ISERROR(HLOOKUP(G$22,Tolls!$D$7:$R$58,Tolls!$B27,0)),"Not Available",HLOOKUP(G$22,Tolls!$D$7:$R$58,Tolls!$B27,0))</f>
        <v>0.288091</v>
      </c>
      <c r="J41" s="31" t="n">
        <f aca="false">F41-H41</f>
        <v>0.339075666666667</v>
      </c>
    </row>
    <row r="42" customFormat="false" ht="12.75" hidden="false" customHeight="false" outlineLevel="0" collapsed="false">
      <c r="A42" s="17" t="n">
        <f aca="false">Prices!A28</f>
        <v>36008</v>
      </c>
      <c r="C42" s="30" t="n">
        <f aca="false">HLOOKUP(B$22,Prices!$C$8:$T$58,Prices!$B28,0)</f>
        <v>2.04</v>
      </c>
      <c r="E42" s="30" t="n">
        <f aca="false">HLOOKUP(D$22,Prices!$C$8:$T$58,Prices!$B28,0)</f>
        <v>2.39822580645161</v>
      </c>
      <c r="F42" s="31" t="n">
        <f aca="false">E42-C42</f>
        <v>0.358225806451612</v>
      </c>
      <c r="H42" s="31" t="n">
        <f aca="false">IF(ISERROR(HLOOKUP(G$22,Tolls!$D$7:$R$58,Tolls!$B28,0)),"Not Available",HLOOKUP(G$22,Tolls!$D$7:$R$58,Tolls!$B28,0))</f>
        <v>0.290644</v>
      </c>
      <c r="J42" s="31" t="n">
        <f aca="false">F42-H42</f>
        <v>0.0675818064516117</v>
      </c>
    </row>
    <row r="43" customFormat="false" ht="12.75" hidden="false" customHeight="false" outlineLevel="0" collapsed="false">
      <c r="A43" s="17" t="n">
        <f aca="false">Prices!A29</f>
        <v>36039</v>
      </c>
      <c r="C43" s="30" t="n">
        <f aca="false">HLOOKUP(B$22,Prices!$C$8:$T$58,Prices!$B29,0)</f>
        <v>1.78</v>
      </c>
      <c r="E43" s="30" t="n">
        <f aca="false">HLOOKUP(D$22,Prices!$C$8:$T$58,Prices!$B29,0)</f>
        <v>2.30413793103448</v>
      </c>
      <c r="F43" s="31" t="n">
        <f aca="false">E43-C43</f>
        <v>0.524137931034481</v>
      </c>
      <c r="H43" s="31" t="n">
        <f aca="false">IF(ISERROR(HLOOKUP(G$22,Tolls!$D$7:$R$58,Tolls!$B29,0)),"Not Available",HLOOKUP(G$22,Tolls!$D$7:$R$58,Tolls!$B29,0))</f>
        <v>0.287758</v>
      </c>
      <c r="J43" s="31" t="n">
        <f aca="false">F43-H43</f>
        <v>0.236379931034481</v>
      </c>
    </row>
    <row r="44" customFormat="false" ht="12.75" hidden="false" customHeight="false" outlineLevel="0" collapsed="false">
      <c r="A44" s="17" t="n">
        <f aca="false">Prices!A30</f>
        <v>36069</v>
      </c>
      <c r="C44" s="30" t="n">
        <f aca="false">HLOOKUP(B$22,Prices!$C$8:$T$58,Prices!$B30,0)</f>
        <v>1.8</v>
      </c>
      <c r="E44" s="30" t="n">
        <f aca="false">HLOOKUP(D$22,Prices!$C$8:$T$58,Prices!$B30,0)</f>
        <v>2.38467741935484</v>
      </c>
      <c r="F44" s="31" t="n">
        <f aca="false">E44-C44</f>
        <v>0.584677419354839</v>
      </c>
      <c r="H44" s="31" t="n">
        <f aca="false">IF(ISERROR(HLOOKUP(G$22,Tolls!$D$7:$R$58,Tolls!$B30,0)),"Not Available",HLOOKUP(G$22,Tolls!$D$7:$R$58,Tolls!$B30,0))</f>
        <v>0.28798</v>
      </c>
      <c r="J44" s="31" t="n">
        <f aca="false">F44-H44</f>
        <v>0.296697419354839</v>
      </c>
    </row>
    <row r="45" customFormat="false" ht="12.75" hidden="false" customHeight="false" outlineLevel="0" collapsed="false">
      <c r="A45" s="17" t="n">
        <f aca="false">Prices!A31</f>
        <v>36100</v>
      </c>
      <c r="C45" s="30" t="n">
        <f aca="false">HLOOKUP(B$22,Prices!$C$8:$T$58,Prices!$B31,0)</f>
        <v>2.24</v>
      </c>
      <c r="E45" s="30" t="n">
        <f aca="false">HLOOKUP(D$22,Prices!$C$8:$T$58,Prices!$B31,0)</f>
        <v>2.59839285714286</v>
      </c>
      <c r="F45" s="31" t="n">
        <f aca="false">E45-C45</f>
        <v>0.358392857142858</v>
      </c>
      <c r="H45" s="31" t="n">
        <f aca="false">IF(ISERROR(HLOOKUP(G$22,Tolls!$D$7:$R$58,Tolls!$B31,0)),"Not Available",HLOOKUP(G$22,Tolls!$D$7:$R$58,Tolls!$B31,0))</f>
        <v>0.292864</v>
      </c>
      <c r="J45" s="31" t="n">
        <f aca="false">F45-H45</f>
        <v>0.0655288571428578</v>
      </c>
    </row>
    <row r="46" customFormat="false" ht="12.75" hidden="false" customHeight="false" outlineLevel="0" collapsed="false">
      <c r="A46" s="17" t="n">
        <f aca="false">Prices!A32</f>
        <v>36130</v>
      </c>
      <c r="C46" s="30" t="n">
        <f aca="false">HLOOKUP(B$22,Prices!$C$8:$T$58,Prices!$B32,0)</f>
        <v>2.16</v>
      </c>
      <c r="E46" s="30" t="n">
        <f aca="false">HLOOKUP(D$22,Prices!$C$8:$T$58,Prices!$B32,0)</f>
        <v>2.55189655172414</v>
      </c>
      <c r="F46" s="31" t="n">
        <f aca="false">E46-C46</f>
        <v>0.391896551724138</v>
      </c>
      <c r="H46" s="31" t="n">
        <f aca="false">IF(ISERROR(HLOOKUP(G$22,Tolls!$D$7:$R$58,Tolls!$B32,0)),"Not Available",HLOOKUP(G$22,Tolls!$D$7:$R$58,Tolls!$B32,0))</f>
        <v>0.291976</v>
      </c>
      <c r="J46" s="31" t="n">
        <f aca="false">F46-H46</f>
        <v>0.0999205517241375</v>
      </c>
    </row>
    <row r="47" customFormat="false" ht="12.75" hidden="false" customHeight="false" outlineLevel="0" collapsed="false">
      <c r="A47" s="17" t="n">
        <f aca="false">Prices!A33</f>
        <v>36161</v>
      </c>
      <c r="C47" s="30" t="n">
        <f aca="false">HLOOKUP(B$22,Prices!$C$8:$T$58,Prices!$B33,0)</f>
        <v>2.11</v>
      </c>
      <c r="E47" s="30" t="n">
        <f aca="false">HLOOKUP(D$22,Prices!$C$8:$T$58,Prices!$B33,0)</f>
        <v>2.075</v>
      </c>
      <c r="F47" s="31" t="n">
        <f aca="false">E47-C47</f>
        <v>-0.0349999999999997</v>
      </c>
      <c r="H47" s="31" t="n">
        <f aca="false">IF(ISERROR(HLOOKUP(G$22,Tolls!$D$7:$R$58,Tolls!$B33,0)),"Not Available",HLOOKUP(G$22,Tolls!$D$7:$R$58,Tolls!$B33,0))</f>
        <v>0.291421</v>
      </c>
      <c r="J47" s="31" t="n">
        <f aca="false">F47-H47</f>
        <v>-0.326421</v>
      </c>
    </row>
    <row r="48" customFormat="false" ht="12.75" hidden="false" customHeight="false" outlineLevel="0" collapsed="false">
      <c r="A48" s="17" t="n">
        <f aca="false">Prices!A34</f>
        <v>36192</v>
      </c>
      <c r="C48" s="30" t="n">
        <f aca="false">HLOOKUP(B$22,Prices!$C$8:$T$58,Prices!$B34,0)</f>
        <v>1.75</v>
      </c>
      <c r="E48" s="30" t="n">
        <f aca="false">HLOOKUP(D$22,Prices!$C$8:$T$58,Prices!$B34,0)</f>
        <v>1.94714285714286</v>
      </c>
      <c r="F48" s="31" t="n">
        <f aca="false">E48-C48</f>
        <v>0.197142857142858</v>
      </c>
      <c r="H48" s="31" t="n">
        <f aca="false">IF(ISERROR(HLOOKUP(G$22,Tolls!$D$7:$R$58,Tolls!$B34,0)),"Not Available",HLOOKUP(G$22,Tolls!$D$7:$R$58,Tolls!$B34,0))</f>
        <v>0.287425</v>
      </c>
      <c r="J48" s="31" t="n">
        <f aca="false">F48-H48</f>
        <v>-0.0902821428571425</v>
      </c>
    </row>
    <row r="49" customFormat="false" ht="12.75" hidden="false" customHeight="false" outlineLevel="0" collapsed="false">
      <c r="A49" s="17" t="n">
        <f aca="false">Prices!A35</f>
        <v>36220</v>
      </c>
      <c r="C49" s="30" t="n">
        <f aca="false">HLOOKUP(B$22,Prices!$C$8:$T$58,Prices!$B35,0)</f>
        <v>1.62</v>
      </c>
      <c r="E49" s="30" t="n">
        <f aca="false">HLOOKUP(D$22,Prices!$C$8:$T$58,Prices!$B35,0)</f>
        <v>1.92</v>
      </c>
      <c r="F49" s="31" t="n">
        <f aca="false">E49-C49</f>
        <v>0.3</v>
      </c>
      <c r="H49" s="31" t="n">
        <f aca="false">IF(ISERROR(HLOOKUP(G$22,Tolls!$D$7:$R$58,Tolls!$B35,0)),"Not Available",HLOOKUP(G$22,Tolls!$D$7:$R$58,Tolls!$B35,0))</f>
        <v>0.285982</v>
      </c>
      <c r="J49" s="31" t="n">
        <f aca="false">F49-H49</f>
        <v>0.0140179999999998</v>
      </c>
    </row>
    <row r="50" customFormat="false" ht="12.75" hidden="false" customHeight="false" outlineLevel="0" collapsed="false">
      <c r="A50" s="17" t="n">
        <f aca="false">Prices!A36</f>
        <v>36251</v>
      </c>
      <c r="C50" s="30" t="n">
        <f aca="false">HLOOKUP(B$22,Prices!$C$8:$T$58,Prices!$B36,0)</f>
        <v>1.65</v>
      </c>
      <c r="E50" s="30" t="n">
        <f aca="false">HLOOKUP(D$22,Prices!$C$8:$T$58,Prices!$B36,0)</f>
        <v>2.2775</v>
      </c>
      <c r="F50" s="31" t="n">
        <f aca="false">E50-C50</f>
        <v>0.6275</v>
      </c>
      <c r="H50" s="31" t="n">
        <f aca="false">IF(ISERROR(HLOOKUP(G$22,Tolls!$D$7:$R$58,Tolls!$B36,0)),"Not Available",HLOOKUP(G$22,Tolls!$D$7:$R$58,Tolls!$B36,0))</f>
        <v>0.286315</v>
      </c>
      <c r="J50" s="31" t="n">
        <f aca="false">F50-H50</f>
        <v>0.341185</v>
      </c>
    </row>
    <row r="51" customFormat="false" ht="12.75" hidden="false" customHeight="false" outlineLevel="0" collapsed="false">
      <c r="A51" s="17" t="n">
        <f aca="false">Prices!A37</f>
        <v>36281</v>
      </c>
      <c r="C51" s="30" t="n">
        <f aca="false">HLOOKUP(B$22,Prices!$C$8:$T$58,Prices!$B37,0)</f>
        <v>2.12</v>
      </c>
      <c r="E51" s="30" t="n">
        <f aca="false">HLOOKUP(D$22,Prices!$C$8:$T$58,Prices!$B37,0)</f>
        <v>2.41096774193548</v>
      </c>
      <c r="F51" s="31" t="n">
        <f aca="false">E51-C51</f>
        <v>0.290967741935483</v>
      </c>
      <c r="H51" s="31" t="n">
        <f aca="false">IF(ISERROR(HLOOKUP(G$22,Tolls!$D$7:$R$58,Tolls!$B37,0)),"Not Available",HLOOKUP(G$22,Tolls!$D$7:$R$58,Tolls!$B37,0))</f>
        <v>0.291532</v>
      </c>
      <c r="J51" s="31" t="n">
        <f aca="false">F51-H51</f>
        <v>-0.000564258064516987</v>
      </c>
    </row>
    <row r="52" customFormat="false" ht="12.75" hidden="false" customHeight="false" outlineLevel="0" collapsed="false">
      <c r="A52" s="17" t="n">
        <f aca="false">Prices!A38</f>
        <v>36312</v>
      </c>
      <c r="C52" s="30" t="n">
        <f aca="false">HLOOKUP(B$22,Prices!$C$8:$T$58,Prices!$B38,0)</f>
        <v>2.1</v>
      </c>
      <c r="E52" s="30" t="n">
        <f aca="false">HLOOKUP(D$22,Prices!$C$8:$T$58,Prices!$B38,0)</f>
        <v>2.45866666666667</v>
      </c>
      <c r="F52" s="31" t="n">
        <f aca="false">E52-C52</f>
        <v>0.358666666666667</v>
      </c>
      <c r="H52" s="31" t="n">
        <f aca="false">IF(ISERROR(HLOOKUP(G$22,Tolls!$D$7:$R$58,Tolls!$B38,0)),"Not Available",HLOOKUP(G$22,Tolls!$D$7:$R$58,Tolls!$B38,0))</f>
        <v>0.29131</v>
      </c>
      <c r="J52" s="31" t="n">
        <f aca="false">F52-H52</f>
        <v>0.0673566666666667</v>
      </c>
    </row>
    <row r="53" customFormat="false" ht="12.75" hidden="false" customHeight="false" outlineLevel="0" collapsed="false">
      <c r="A53" s="17" t="n">
        <f aca="false">Prices!A39</f>
        <v>36342</v>
      </c>
      <c r="C53" s="30" t="n">
        <f aca="false">HLOOKUP(B$22,Prices!$C$8:$T$58,Prices!$B39,0)</f>
        <v>2.21</v>
      </c>
      <c r="E53" s="30" t="n">
        <f aca="false">HLOOKUP(D$22,Prices!$C$8:$T$58,Prices!$B39,0)</f>
        <v>2.47709677419355</v>
      </c>
      <c r="F53" s="31" t="n">
        <f aca="false">E53-C53</f>
        <v>0.267096774193548</v>
      </c>
      <c r="H53" s="31" t="n">
        <f aca="false">IF(ISERROR(HLOOKUP(G$22,Tolls!$D$7:$R$58,Tolls!$B39,0)),"Not Available",HLOOKUP(G$22,Tolls!$D$7:$R$58,Tolls!$B39,0))</f>
        <v>0.292531</v>
      </c>
      <c r="J53" s="31" t="n">
        <f aca="false">F53-H53</f>
        <v>-0.0254342258064517</v>
      </c>
    </row>
    <row r="54" customFormat="false" ht="12.75" hidden="false" customHeight="false" outlineLevel="0" collapsed="false">
      <c r="A54" s="17" t="n">
        <f aca="false">Prices!A40</f>
        <v>36373</v>
      </c>
      <c r="C54" s="30" t="n">
        <f aca="false">HLOOKUP(B$22,Prices!$C$8:$T$58,Prices!$B40,0)</f>
        <v>2.28</v>
      </c>
      <c r="E54" s="30" t="n">
        <f aca="false">HLOOKUP(D$22,Prices!$C$8:$T$58,Prices!$B40,0)</f>
        <v>2.74387096774194</v>
      </c>
      <c r="F54" s="31" t="n">
        <f aca="false">E54-C54</f>
        <v>0.463870967741935</v>
      </c>
      <c r="H54" s="31" t="n">
        <f aca="false">IF(ISERROR(HLOOKUP(G$22,Tolls!$D$7:$R$58,Tolls!$B40,0)),"Not Available",HLOOKUP(G$22,Tolls!$D$7:$R$58,Tolls!$B40,0))</f>
        <v>0.293308</v>
      </c>
      <c r="J54" s="31" t="n">
        <f aca="false">F54-H54</f>
        <v>0.170562967741935</v>
      </c>
    </row>
    <row r="55" customFormat="false" ht="12.75" hidden="false" customHeight="false" outlineLevel="0" collapsed="false">
      <c r="A55" s="17" t="n">
        <f aca="false">Prices!A41</f>
        <v>36404</v>
      </c>
      <c r="C55" s="30" t="n">
        <f aca="false">HLOOKUP(B$22,Prices!$C$8:$T$58,Prices!$B41,0)</f>
        <v>2.64</v>
      </c>
      <c r="E55" s="30" t="n">
        <f aca="false">HLOOKUP(D$22,Prices!$C$8:$T$58,Prices!$B41,0)</f>
        <v>2.7885</v>
      </c>
      <c r="F55" s="31" t="n">
        <f aca="false">E55-C55</f>
        <v>0.148499999999999</v>
      </c>
      <c r="H55" s="31" t="n">
        <f aca="false">IF(ISERROR(HLOOKUP(G$22,Tolls!$D$7:$R$58,Tolls!$B41,0)),"Not Available",HLOOKUP(G$22,Tolls!$D$7:$R$58,Tolls!$B41,0))</f>
        <v>0.297304</v>
      </c>
      <c r="J55" s="31" t="n">
        <f aca="false">F55-H55</f>
        <v>-0.148804000000001</v>
      </c>
    </row>
    <row r="56" customFormat="false" ht="12.75" hidden="false" customHeight="false" outlineLevel="0" collapsed="false">
      <c r="A56" s="17" t="n">
        <f aca="false">Prices!A42</f>
        <v>36434</v>
      </c>
      <c r="C56" s="30" t="n">
        <f aca="false">HLOOKUP(B$22,Prices!$C$8:$T$58,Prices!$B42,0)</f>
        <v>2.55</v>
      </c>
      <c r="E56" s="30" t="n">
        <f aca="false">HLOOKUP(D$22,Prices!$C$8:$T$58,Prices!$B42,0)</f>
        <v>3.15629032258065</v>
      </c>
      <c r="F56" s="31" t="n">
        <f aca="false">E56-C56</f>
        <v>0.606290322580645</v>
      </c>
      <c r="H56" s="31" t="n">
        <f aca="false">IF(ISERROR(HLOOKUP(G$22,Tolls!$D$7:$R$58,Tolls!$B42,0)),"Not Available",HLOOKUP(G$22,Tolls!$D$7:$R$58,Tolls!$B42,0))</f>
        <v>0.296305</v>
      </c>
      <c r="J56" s="31" t="n">
        <f aca="false">F56-H56</f>
        <v>0.309985322580645</v>
      </c>
    </row>
    <row r="57" customFormat="false" ht="12.75" hidden="false" customHeight="false" outlineLevel="0" collapsed="false">
      <c r="A57" s="17" t="n">
        <f aca="false">Prices!A43</f>
        <v>36465</v>
      </c>
      <c r="C57" s="30" t="n">
        <f aca="false">HLOOKUP(B$22,Prices!$C$8:$T$58,Prices!$B43,0)</f>
        <v>3.01</v>
      </c>
      <c r="E57" s="30" t="n">
        <f aca="false">HLOOKUP(D$22,Prices!$C$8:$T$58,Prices!$B43,0)</f>
        <v>2.66666666666667</v>
      </c>
      <c r="F57" s="31" t="n">
        <f aca="false">E57-C57</f>
        <v>-0.343333333333334</v>
      </c>
      <c r="H57" s="31" t="n">
        <f aca="false">IF(ISERROR(HLOOKUP(G$22,Tolls!$D$7:$R$58,Tolls!$B43,0)),"Not Available",HLOOKUP(G$22,Tolls!$D$7:$R$58,Tolls!$B43,0))</f>
        <v>0.301411</v>
      </c>
      <c r="J57" s="31" t="n">
        <f aca="false">F57-H57</f>
        <v>-0.644744333333334</v>
      </c>
    </row>
    <row r="58" customFormat="false" ht="12.75" hidden="false" customHeight="false" outlineLevel="0" collapsed="false">
      <c r="A58" s="17" t="n">
        <f aca="false">Prices!A44</f>
        <v>36495</v>
      </c>
      <c r="C58" s="30" t="n">
        <f aca="false">HLOOKUP(B$22,Prices!$C$8:$T$58,Prices!$B44,0)</f>
        <v>2.31</v>
      </c>
      <c r="E58" s="30" t="n">
        <f aca="false">HLOOKUP(D$22,Prices!$C$8:$T$58,Prices!$B44,0)</f>
        <v>2.50983870967742</v>
      </c>
      <c r="F58" s="31" t="n">
        <f aca="false">E58-C58</f>
        <v>0.199838709677419</v>
      </c>
      <c r="H58" s="31" t="n">
        <f aca="false">IF(ISERROR(HLOOKUP(G$22,Tolls!$D$7:$R$58,Tolls!$B44,0)),"Not Available",HLOOKUP(G$22,Tolls!$D$7:$R$58,Tolls!$B44,0))</f>
        <v>0.293641</v>
      </c>
      <c r="J58" s="31" t="n">
        <f aca="false">F58-H58</f>
        <v>-0.0938022903225808</v>
      </c>
    </row>
    <row r="59" customFormat="false" ht="12.75" hidden="false" customHeight="false" outlineLevel="0" collapsed="false">
      <c r="A59" s="17" t="n">
        <f aca="false">Prices!A45</f>
        <v>36526</v>
      </c>
      <c r="C59" s="30" t="n">
        <f aca="false">HLOOKUP(B$22,Prices!$C$8:$T$58,Prices!$B45,0)</f>
        <v>2.32</v>
      </c>
      <c r="E59" s="30" t="n">
        <f aca="false">HLOOKUP(D$22,Prices!$C$8:$T$58,Prices!$B45,0)</f>
        <v>2.47870967741936</v>
      </c>
      <c r="F59" s="31" t="n">
        <f aca="false">E59-C59</f>
        <v>0.158709677419355</v>
      </c>
      <c r="H59" s="31" t="n">
        <f aca="false">IF(ISERROR(HLOOKUP(G$22,Tolls!$D$7:$R$58,Tolls!$B45,0)),"Not Available",HLOOKUP(G$22,Tolls!$D$7:$R$58,Tolls!$B45,0))</f>
        <v>0.293752</v>
      </c>
      <c r="J59" s="31" t="n">
        <f aca="false">F59-H59</f>
        <v>-0.135042322580645</v>
      </c>
    </row>
    <row r="60" customFormat="false" ht="12.75" hidden="false" customHeight="false" outlineLevel="0" collapsed="false">
      <c r="A60" s="17" t="n">
        <f aca="false">Prices!A46</f>
        <v>36557</v>
      </c>
      <c r="C60" s="30" t="n">
        <f aca="false">HLOOKUP(B$22,Prices!$C$8:$T$58,Prices!$B46,0)</f>
        <v>2.49</v>
      </c>
      <c r="E60" s="30" t="n">
        <f aca="false">HLOOKUP(D$22,Prices!$C$8:$T$58,Prices!$B46,0)</f>
        <v>2.69603448275862</v>
      </c>
      <c r="F60" s="31" t="n">
        <f aca="false">E60-C60</f>
        <v>0.206034482758622</v>
      </c>
      <c r="H60" s="31" t="n">
        <f aca="false">IF(ISERROR(HLOOKUP(G$22,Tolls!$D$7:$R$58,Tolls!$B46,0)),"Not Available",HLOOKUP(G$22,Tolls!$D$7:$R$58,Tolls!$B46,0))</f>
        <v>0.295639</v>
      </c>
      <c r="J60" s="31" t="n">
        <f aca="false">F60-H60</f>
        <v>-0.0896045172413778</v>
      </c>
    </row>
    <row r="61" customFormat="false" ht="12.75" hidden="false" customHeight="false" outlineLevel="0" collapsed="false">
      <c r="A61" s="17" t="n">
        <f aca="false">Prices!A47</f>
        <v>36586</v>
      </c>
      <c r="C61" s="30" t="n">
        <f aca="false">HLOOKUP(B$22,Prices!$C$8:$T$58,Prices!$B47,0)</f>
        <v>2.44</v>
      </c>
      <c r="E61" s="30" t="n">
        <f aca="false">HLOOKUP(D$22,Prices!$C$8:$T$58,Prices!$B47,0)</f>
        <v>2.965</v>
      </c>
      <c r="F61" s="31" t="n">
        <f aca="false">E61-C61</f>
        <v>0.525</v>
      </c>
      <c r="H61" s="31" t="n">
        <f aca="false">IF(ISERROR(HLOOKUP(G$22,Tolls!$D$7:$R$58,Tolls!$B47,0)),"Not Available",HLOOKUP(G$22,Tolls!$D$7:$R$58,Tolls!$B47,0))</f>
        <v>0.295084</v>
      </c>
      <c r="J61" s="31" t="n">
        <f aca="false">F61-H61</f>
        <v>0.229916</v>
      </c>
    </row>
    <row r="62" customFormat="false" ht="12.75" hidden="false" customHeight="false" outlineLevel="0" collapsed="false">
      <c r="A62" s="17" t="n">
        <f aca="false">Prices!A48</f>
        <v>36617</v>
      </c>
      <c r="C62" s="30" t="n">
        <f aca="false">HLOOKUP(B$22,Prices!$C$8:$T$58,Prices!$B48,0)</f>
        <v>2.9</v>
      </c>
      <c r="E62" s="30" t="n">
        <f aca="false">HLOOKUP(D$22,Prices!$C$8:$T$58,Prices!$B48,0)</f>
        <v>3.085</v>
      </c>
      <c r="F62" s="31" t="n">
        <f aca="false">E62-C62</f>
        <v>0.185</v>
      </c>
      <c r="H62" s="31" t="n">
        <f aca="false">IF(ISERROR(HLOOKUP(G$22,Tolls!$D$7:$R$58,Tolls!$B48,0)),"Not Available",HLOOKUP(G$22,Tolls!$D$7:$R$58,Tolls!$B48,0))</f>
        <v>0.30019</v>
      </c>
      <c r="J62" s="31" t="n">
        <f aca="false">F62-H62</f>
        <v>-0.11519</v>
      </c>
    </row>
    <row r="63" customFormat="false" ht="12.75" hidden="false" customHeight="false" outlineLevel="0" collapsed="false">
      <c r="A63" s="17" t="n">
        <f aca="false">Prices!A49</f>
        <v>36647</v>
      </c>
      <c r="C63" s="30" t="n">
        <f aca="false">HLOOKUP(B$22,Prices!$C$8:$T$58,Prices!$B49,0)</f>
        <v>2.94</v>
      </c>
      <c r="E63" s="30" t="n">
        <f aca="false">HLOOKUP(D$22,Prices!$C$8:$T$58,Prices!$B49,0)</f>
        <v>3.67774193548387</v>
      </c>
      <c r="F63" s="31" t="n">
        <f aca="false">E63-C63</f>
        <v>0.737741935483872</v>
      </c>
      <c r="H63" s="31" t="n">
        <f aca="false">IF(ISERROR(HLOOKUP(G$22,Tolls!$D$7:$R$58,Tolls!$B49,0)),"Not Available",HLOOKUP(G$22,Tolls!$D$7:$R$58,Tolls!$B49,0))</f>
        <v>0.300634</v>
      </c>
      <c r="J63" s="31" t="n">
        <f aca="false">F63-H63</f>
        <v>0.437107935483871</v>
      </c>
    </row>
    <row r="64" customFormat="false" ht="12.75" hidden="false" customHeight="false" outlineLevel="0" collapsed="false">
      <c r="A64" s="17" t="n">
        <f aca="false">Prices!A50</f>
        <v>36678</v>
      </c>
      <c r="C64" s="30" t="n">
        <f aca="false">HLOOKUP(B$22,Prices!$C$8:$T$58,Prices!$B50,0)</f>
        <v>3.88</v>
      </c>
      <c r="E64" s="30" t="n">
        <f aca="false">HLOOKUP(D$22,Prices!$C$8:$T$58,Prices!$B50,0)</f>
        <v>4.666</v>
      </c>
      <c r="F64" s="31" t="n">
        <f aca="false">E64-C64</f>
        <v>0.786</v>
      </c>
      <c r="H64" s="31" t="n">
        <f aca="false">IF(ISERROR(HLOOKUP(G$22,Tolls!$D$7:$R$58,Tolls!$B50,0)),"Not Available",HLOOKUP(G$22,Tolls!$D$7:$R$58,Tolls!$B50,0))</f>
        <v>0.311068</v>
      </c>
      <c r="J64" s="31" t="n">
        <f aca="false">F64-H64</f>
        <v>0.474932</v>
      </c>
    </row>
    <row r="65" customFormat="false" ht="12.75" hidden="false" customHeight="false" outlineLevel="0" collapsed="false">
      <c r="A65" s="17" t="n">
        <f aca="false">Prices!A51</f>
        <v>36708</v>
      </c>
      <c r="C65" s="30" t="n">
        <f aca="false">HLOOKUP(B$22,Prices!$C$8:$T$58,Prices!$B51,0)</f>
        <v>4.5</v>
      </c>
      <c r="E65" s="30" t="n">
        <f aca="false">HLOOKUP(D$22,Prices!$C$8:$T$58,Prices!$B51,0)</f>
        <v>4.39516129032258</v>
      </c>
      <c r="F65" s="31" t="n">
        <f aca="false">E65-C65</f>
        <v>-0.104838709677419</v>
      </c>
      <c r="H65" s="31" t="n">
        <f aca="false">IF(ISERROR(HLOOKUP(G$22,Tolls!$D$7:$R$58,Tolls!$B51,0)),"Not Available",HLOOKUP(G$22,Tolls!$D$7:$R$58,Tolls!$B51,0))</f>
        <v>0.31795</v>
      </c>
      <c r="J65" s="31" t="n">
        <f aca="false">F65-H65</f>
        <v>-0.422788709677419</v>
      </c>
    </row>
    <row r="66" customFormat="false" ht="12.75" hidden="false" customHeight="false" outlineLevel="0" collapsed="false">
      <c r="A66" s="17" t="n">
        <f aca="false">Prices!A52</f>
        <v>36739</v>
      </c>
      <c r="C66" s="30" t="n">
        <f aca="false">HLOOKUP(B$22,Prices!$C$8:$T$58,Prices!$B52,0)</f>
        <v>3.99</v>
      </c>
      <c r="E66" s="30" t="n">
        <f aca="false">HLOOKUP(D$22,Prices!$C$8:$T$58,Prices!$B52,0)</f>
        <v>4.86403225806452</v>
      </c>
      <c r="F66" s="31" t="n">
        <f aca="false">E66-C66</f>
        <v>0.874032258064515</v>
      </c>
      <c r="H66" s="31" t="n">
        <f aca="false">IF(ISERROR(HLOOKUP(G$22,Tolls!$D$7:$R$58,Tolls!$B52,0)),"Not Available",HLOOKUP(G$22,Tolls!$D$7:$R$58,Tolls!$B52,0))</f>
        <v>0.312289</v>
      </c>
      <c r="J66" s="31" t="n">
        <f aca="false">F66-H66</f>
        <v>0.561743258064515</v>
      </c>
    </row>
    <row r="67" customFormat="false" ht="12.75" hidden="false" customHeight="false" outlineLevel="0" collapsed="false">
      <c r="A67" s="17" t="n">
        <f aca="false">Prices!A53</f>
        <v>36770</v>
      </c>
      <c r="C67" s="30" t="n">
        <f aca="false">HLOOKUP(B$22,Prices!$C$8:$T$58,Prices!$B53,0)</f>
        <v>5.91</v>
      </c>
      <c r="E67" s="30" t="n">
        <f aca="false">HLOOKUP(D$22,Prices!$C$8:$T$58,Prices!$B53,0)</f>
        <v>5.91633333333334</v>
      </c>
      <c r="F67" s="31" t="n">
        <f aca="false">E67-C67</f>
        <v>0.00633333333333486</v>
      </c>
      <c r="H67" s="31" t="n">
        <f aca="false">IF(ISERROR(HLOOKUP(G$22,Tolls!$D$7:$R$58,Tolls!$B53,0)),"Not Available",HLOOKUP(G$22,Tolls!$D$7:$R$58,Tolls!$B53,0))</f>
        <v>0.333601</v>
      </c>
      <c r="J67" s="31" t="n">
        <f aca="false">F67-H67</f>
        <v>-0.327267666666665</v>
      </c>
    </row>
    <row r="68" customFormat="false" ht="12.75" hidden="false" customHeight="false" outlineLevel="0" collapsed="false">
      <c r="A68" s="17" t="n">
        <f aca="false">Prices!A54</f>
        <v>36800</v>
      </c>
      <c r="C68" s="30" t="n">
        <f aca="false">HLOOKUP(B$22,Prices!$C$8:$T$58,Prices!$B54,0)</f>
        <v>5.31</v>
      </c>
      <c r="E68" s="30" t="n">
        <f aca="false">HLOOKUP(D$22,Prices!$C$8:$T$58,Prices!$B54,0)</f>
        <v>5.59322580645161</v>
      </c>
      <c r="F68" s="31" t="n">
        <f aca="false">E68-C68</f>
        <v>0.283225806451614</v>
      </c>
      <c r="H68" s="31" t="n">
        <f aca="false">IF(ISERROR(HLOOKUP(G$22,Tolls!$D$7:$R$58,Tolls!$B54,0)),"Not Available",HLOOKUP(G$22,Tolls!$D$7:$R$58,Tolls!$B54,0))</f>
        <v>0.326941</v>
      </c>
      <c r="J68" s="31" t="n">
        <f aca="false">F68-H68</f>
        <v>-0.0437151935483863</v>
      </c>
    </row>
    <row r="69" customFormat="false" ht="12.75" hidden="false" customHeight="false" outlineLevel="0" collapsed="false">
      <c r="A69" s="17" t="n">
        <f aca="false">Prices!A55</f>
        <v>36831</v>
      </c>
      <c r="C69" s="30" t="n">
        <f aca="false">HLOOKUP(B$22,Prices!$C$8:$T$58,Prices!$B55,0)</f>
        <v>5.06</v>
      </c>
      <c r="E69" s="30" t="n">
        <f aca="false">HLOOKUP(D$22,Prices!$C$8:$T$58,Prices!$B55,0)</f>
        <v>9.76683333333333</v>
      </c>
      <c r="F69" s="31" t="n">
        <f aca="false">E69-C69</f>
        <v>4.70683333333333</v>
      </c>
      <c r="H69" s="31" t="n">
        <f aca="false">IF(ISERROR(HLOOKUP(G$22,Tolls!$D$7:$R$58,Tolls!$B55,0)),"Not Available",HLOOKUP(G$22,Tolls!$D$7:$R$58,Tolls!$B55,0))</f>
        <v>0.324166</v>
      </c>
      <c r="J69" s="31" t="n">
        <f aca="false">F69-H69</f>
        <v>4.38266733333333</v>
      </c>
    </row>
    <row r="70" customFormat="false" ht="12.75" hidden="false" customHeight="false" outlineLevel="0" collapsed="false">
      <c r="A70" s="17" t="n">
        <f aca="false">Prices!A56</f>
        <v>36861</v>
      </c>
      <c r="C70" s="30" t="n">
        <f aca="false">HLOOKUP(B$22,Prices!$C$8:$T$58,Prices!$B56,0)</f>
        <v>13.53</v>
      </c>
      <c r="E70" s="30" t="n">
        <f aca="false">HLOOKUP(D$22,Prices!$C$8:$T$58,Prices!$B56,0)</f>
        <v>20.9948387096774</v>
      </c>
      <c r="F70" s="31" t="n">
        <f aca="false">E70-C70</f>
        <v>7.46483870967742</v>
      </c>
      <c r="H70" s="31" t="n">
        <f aca="false">IF(ISERROR(HLOOKUP(G$22,Tolls!$D$7:$R$58,Tolls!$B56,0)),"Not Available",HLOOKUP(G$22,Tolls!$D$7:$R$58,Tolls!$B56,0))</f>
        <v>0.418183</v>
      </c>
      <c r="J70" s="31" t="n">
        <f aca="false">F70-H70</f>
        <v>7.04665570967742</v>
      </c>
    </row>
    <row r="71" customFormat="false" ht="12.75" hidden="false" customHeight="false" outlineLevel="0" collapsed="false">
      <c r="A71" s="17" t="n">
        <f aca="false">Prices!A57</f>
        <v>36892</v>
      </c>
      <c r="C71" s="30" t="n">
        <f aca="false">HLOOKUP(B$22,Prices!$C$8:$T$58,Prices!$B57,0)</f>
        <v>14.17</v>
      </c>
      <c r="E71" s="30" t="n">
        <f aca="false">HLOOKUP(D$22,Prices!$C$8:$T$58,Prices!$B57,0)</f>
        <v>10.7388709677419</v>
      </c>
      <c r="F71" s="31" t="n">
        <f aca="false">E71-C71</f>
        <v>-3.43112903225807</v>
      </c>
      <c r="H71" s="31" t="n">
        <f aca="false">IF(ISERROR(HLOOKUP(G$22,Tolls!$D$7:$R$58,Tolls!$B57,0)),"Not Available",HLOOKUP(G$22,Tolls!$D$7:$R$58,Tolls!$B57,0))</f>
        <v>0.425287</v>
      </c>
      <c r="J71" s="31" t="n">
        <f aca="false">F71-H71</f>
        <v>-3.85641603225807</v>
      </c>
    </row>
    <row r="72" customFormat="false" ht="12.75" hidden="false" customHeight="false" outlineLevel="0" collapsed="false">
      <c r="A72" s="17" t="n">
        <f aca="false">Prices!A58</f>
        <v>36923</v>
      </c>
      <c r="C72" s="30" t="n">
        <f aca="false">HLOOKUP(B$22,Prices!$C$8:$T$58,Prices!$B58,0)</f>
        <v>9.77</v>
      </c>
      <c r="E72" s="30" t="n">
        <f aca="false">HLOOKUP(D$22,Prices!$C$8:$T$58,Prices!$B58,0)</f>
        <v>11.2254545454545</v>
      </c>
      <c r="F72" s="31" t="n">
        <f aca="false">E72-C72</f>
        <v>1.45545454545454</v>
      </c>
      <c r="H72" s="31" t="n">
        <f aca="false">IF(ISERROR(HLOOKUP(G$22,Tolls!$D$7:$R$58,Tolls!$B58,0)),"Not Available",HLOOKUP(G$22,Tolls!$D$7:$R$58,Tolls!$B58,0))</f>
        <v>0.376447</v>
      </c>
      <c r="J72" s="31" t="n">
        <f aca="false">F72-H72</f>
        <v>1.07900754545454</v>
      </c>
    </row>
    <row r="73" customFormat="false" ht="12.75" hidden="false" customHeight="false" outlineLevel="0" collapsed="false">
      <c r="A73" s="17"/>
    </row>
    <row r="74" customFormat="false" ht="12.75" hidden="false" customHeight="false" outlineLevel="0" collapsed="false">
      <c r="A74" s="17"/>
    </row>
    <row r="75" customFormat="false" ht="12.75" hidden="false" customHeight="false" outlineLevel="0" collapsed="false">
      <c r="A75" s="17"/>
    </row>
    <row r="76" customFormat="false" ht="12.75" hidden="false" customHeight="false" outlineLevel="0" collapsed="false">
      <c r="A76" s="17"/>
    </row>
    <row r="77" customFormat="false" ht="12.75" hidden="false" customHeight="false" outlineLevel="0" collapsed="false">
      <c r="A77" s="17"/>
    </row>
    <row r="78" customFormat="false" ht="12.75" hidden="false" customHeight="false" outlineLevel="0" collapsed="false">
      <c r="A78" s="17"/>
    </row>
    <row r="79" customFormat="false" ht="12.75" hidden="false" customHeight="false" outlineLevel="0" collapsed="false">
      <c r="A79" s="17"/>
    </row>
    <row r="80" customFormat="false" ht="12.75" hidden="false" customHeight="false" outlineLevel="0" collapsed="false">
      <c r="A80" s="17"/>
    </row>
    <row r="81" customFormat="false" ht="12.75" hidden="false" customHeight="false" outlineLevel="0" collapsed="false">
      <c r="A81" s="17"/>
    </row>
    <row r="82" customFormat="false" ht="12.75" hidden="false" customHeight="false" outlineLevel="0" collapsed="false">
      <c r="A82" s="17"/>
    </row>
    <row r="83" customFormat="false" ht="12.75" hidden="false" customHeight="false" outlineLevel="0" collapsed="false">
      <c r="A83" s="17"/>
    </row>
    <row r="84" customFormat="false" ht="12.75" hidden="false" customHeight="false" outlineLevel="0" collapsed="false">
      <c r="A84" s="17"/>
    </row>
    <row r="85" customFormat="false" ht="12.75" hidden="false" customHeight="false" outlineLevel="0" collapsed="false">
      <c r="A85" s="17"/>
    </row>
    <row r="86" customFormat="false" ht="12.75" hidden="false" customHeight="false" outlineLevel="0" collapsed="false">
      <c r="A86" s="17"/>
    </row>
    <row r="87" customFormat="false" ht="12.75" hidden="false" customHeight="false" outlineLevel="0" collapsed="false">
      <c r="A87" s="1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2001-02-21T14:18:37Z</dcterms:created>
  <dc:creator>Tyrell</dc:creator>
  <dc:description/>
  <dc:language>en-US</dc:language>
  <cp:lastModifiedBy>Tyrell</cp:lastModifiedBy>
  <dcterms:modified xsi:type="dcterms:W3CDTF">2001-02-22T18:19:36Z</dcterms:modified>
  <cp:revision>0</cp:revision>
  <dc:subject/>
  <dc:title/>
</cp:coreProperties>
</file>