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G&amp;E Corp. " sheetId="1" state="visible" r:id="rId3"/>
    <sheet name="Edison Int'l " sheetId="2" state="visible" r:id="rId4"/>
    <sheet name="Px - ISO " sheetId="3" state="visible" r:id="rId5"/>
    <sheet name="By Enron Entity" sheetId="4" state="visible" r:id="rId6"/>
    <sheet name="Summary" sheetId="5" state="hidden" r:id="rId7"/>
  </sheets>
  <definedNames>
    <definedName function="false" hidden="false" localSheetId="3" name="_xlnm.Print_Area" vbProcedure="false">'By Enron Entity'!$A$1:$I$29</definedName>
    <definedName function="false" hidden="false" localSheetId="1" name="_xlnm.Print_Area" vbProcedure="false">'Edison Int''l '!$A$1:$T$37</definedName>
    <definedName function="false" hidden="false" localSheetId="0" name="_xlnm.Print_Area" vbProcedure="false">'PG&amp;E Corp. '!$A$1:$T$69</definedName>
    <definedName function="false" hidden="false" localSheetId="2" name="_xlnm.Print_Area" vbProcedure="false">'Px - ISO '!$A$1:$M$47</definedName>
    <definedName function="false" hidden="false" localSheetId="4" name="_xlnm.Print_Area" vbProcedure="false">Summary!$A$6:$J$87</definedName>
    <definedName function="false" hidden="false" localSheetId="4" name="_xlnm.Print_Titles" vbProcedure="false">Summary!$1:$5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35" authorId="0">
      <text>
        <r>
          <rPr>
            <b val="true"/>
            <sz val="8"/>
            <color rgb="FF000000"/>
            <rFont val="Tahoma"/>
            <family val="0"/>
          </rPr>
          <t xml:space="preserve">wconwell:
</t>
        </r>
        <r>
          <rPr>
            <sz val="8"/>
            <color rgb="FF000000"/>
            <rFont val="Tahoma"/>
            <family val="0"/>
          </rPr>
          <t xml:space="preserve">Includes $40.4mm assigment of out-of-$ position with PG&amp;E to Duke thereby creating in-the-$ position.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2</xdr:colOff>
                <xdr:row>35</xdr:row>
                <xdr:rowOff>1</xdr:rowOff>
              </xdr:from>
              <xdr:to>
                <xdr:col>5</xdr:col>
                <xdr:colOff>-19</xdr:colOff>
                <xdr:row>37</xdr:row>
                <xdr:rowOff>9</xdr:rowOff>
              </xdr:to>
            </anchor>
          </commentPr>
        </mc:Choice>
        <mc:Fallback/>
      </mc:AlternateContent>
    </comment>
    <comment ref="E24" authorId="0">
      <text>
        <r>
          <rPr>
            <b val="true"/>
            <sz val="8"/>
            <color rgb="FF000000"/>
            <rFont val="Tahoma"/>
            <family val="0"/>
          </rPr>
          <t xml:space="preserve">wconwell:
</t>
        </r>
        <r>
          <rPr>
            <sz val="8"/>
            <color rgb="FF000000"/>
            <rFont val="Tahoma"/>
            <family val="0"/>
          </rPr>
          <t xml:space="preserve">Per London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13</xdr:colOff>
                <xdr:row>21</xdr:row>
                <xdr:rowOff>2</xdr:rowOff>
              </xdr:from>
              <xdr:to>
                <xdr:col>12</xdr:col>
                <xdr:colOff>-36</xdr:colOff>
                <xdr:row>26</xdr:row>
                <xdr:rowOff>2</xdr:rowOff>
              </xdr:to>
            </anchor>
          </commentPr>
        </mc:Choice>
        <mc:Fallback/>
      </mc:AlternateContent>
    </comment>
    <comment ref="E53" authorId="0">
      <text>
        <r>
          <rPr>
            <b val="true"/>
            <sz val="8"/>
            <color rgb="FF000000"/>
            <rFont val="Tahoma"/>
            <family val="0"/>
          </rPr>
          <t xml:space="preserve">wconwell:
</t>
        </r>
        <r>
          <rPr>
            <sz val="8"/>
            <color rgb="FF000000"/>
            <rFont val="Tahoma"/>
            <family val="0"/>
          </rPr>
          <t xml:space="preserve">Per Debbie.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154</xdr:colOff>
                <xdr:row>53</xdr:row>
                <xdr:rowOff>7</xdr:rowOff>
              </xdr:from>
              <xdr:to>
                <xdr:col>11</xdr:col>
                <xdr:colOff>133</xdr:colOff>
                <xdr:row>57</xdr:row>
                <xdr:rowOff>5</xdr:rowOff>
              </xdr:to>
            </anchor>
          </commentPr>
        </mc:Choice>
        <mc:Fallback/>
      </mc:AlternateContent>
    </comment>
    <comment ref="F9" authorId="0">
      <text>
        <r>
          <rPr>
            <b val="true"/>
            <sz val="8"/>
            <color rgb="FF000000"/>
            <rFont val="Tahoma"/>
            <family val="0"/>
          </rPr>
          <t xml:space="preserve">wconwell:
</t>
        </r>
        <r>
          <rPr>
            <sz val="8"/>
            <color rgb="FF000000"/>
            <rFont val="Tahoma"/>
            <family val="0"/>
          </rPr>
          <t xml:space="preserve">$26,240,380 per CAS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11</xdr:col>
                <xdr:colOff>170</xdr:colOff>
                <xdr:row>7</xdr:row>
                <xdr:rowOff>11</xdr:rowOff>
              </xdr:from>
              <xdr:to>
                <xdr:col>16</xdr:col>
                <xdr:colOff>122</xdr:colOff>
                <xdr:row>10</xdr:row>
                <xdr:rowOff>21</xdr:rowOff>
              </xdr:to>
            </anchor>
          </commentPr>
        </mc:Choice>
        <mc:Fallback/>
      </mc:AlternateContent>
    </comment>
    <comment ref="F20" authorId="0">
      <text>
        <r>
          <rPr>
            <b val="true"/>
            <sz val="8"/>
            <color rgb="FF000000"/>
            <rFont val="Tahoma"/>
            <family val="0"/>
          </rPr>
          <t xml:space="preserve">wconwell:
</t>
        </r>
        <r>
          <rPr>
            <sz val="8"/>
            <color rgb="FF000000"/>
            <rFont val="Tahoma"/>
            <family val="0"/>
          </rPr>
          <t xml:space="preserve">Unbilled receivable per EES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11</xdr:col>
                <xdr:colOff>150</xdr:colOff>
                <xdr:row>20</xdr:row>
                <xdr:rowOff>9</xdr:rowOff>
              </xdr:from>
              <xdr:to>
                <xdr:col>16</xdr:col>
                <xdr:colOff>102</xdr:colOff>
                <xdr:row>24</xdr:row>
                <xdr:rowOff>17</xdr:rowOff>
              </xdr:to>
            </anchor>
          </commentPr>
        </mc:Choice>
        <mc:Fallback/>
      </mc:AlternateContent>
    </comment>
    <comment ref="F27" authorId="0">
      <text>
        <r>
          <rPr>
            <b val="true"/>
            <sz val="8"/>
            <color rgb="FF000000"/>
            <rFont val="Tahoma"/>
            <family val="0"/>
          </rPr>
          <t xml:space="preserve">wconwell:
</t>
        </r>
        <r>
          <rPr>
            <sz val="8"/>
            <color rgb="FF000000"/>
            <rFont val="Tahoma"/>
            <family val="0"/>
          </rPr>
          <t xml:space="preserve">Per Settlements, equal to EES Schedule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4</xdr:col>
                <xdr:colOff>18</xdr:colOff>
                <xdr:row>25</xdr:row>
                <xdr:rowOff>12</xdr:rowOff>
              </xdr:from>
              <xdr:to>
                <xdr:col>5</xdr:col>
                <xdr:colOff>-3</xdr:colOff>
                <xdr:row>28</xdr:row>
                <xdr:rowOff>1</xdr:rowOff>
              </xdr:to>
            </anchor>
          </commentPr>
        </mc:Choice>
        <mc:Fallback/>
      </mc:AlternateContent>
    </comment>
    <comment ref="F28" authorId="0">
      <text>
        <r>
          <rPr>
            <b val="true"/>
            <sz val="8"/>
            <color rgb="FF000000"/>
            <rFont val="Tahoma"/>
            <family val="0"/>
          </rPr>
          <t xml:space="preserve">wconwell:
</t>
        </r>
        <r>
          <rPr>
            <sz val="8"/>
            <color rgb="FF000000"/>
            <rFont val="Tahoma"/>
            <family val="0"/>
          </rPr>
          <t xml:space="preserve">$115,987,728 per CAS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11</xdr:col>
                <xdr:colOff>170</xdr:colOff>
                <xdr:row>26</xdr:row>
                <xdr:rowOff>12</xdr:rowOff>
              </xdr:from>
              <xdr:to>
                <xdr:col>16</xdr:col>
                <xdr:colOff>122</xdr:colOff>
                <xdr:row>28</xdr:row>
                <xdr:rowOff>1</xdr:rowOff>
              </xdr:to>
            </anchor>
          </commentPr>
        </mc:Choice>
        <mc:Fallback/>
      </mc:AlternateContent>
    </comment>
    <comment ref="F45" authorId="0">
      <text>
        <r>
          <rPr>
            <b val="true"/>
            <sz val="8"/>
            <color rgb="FF000000"/>
            <rFont val="Tahoma"/>
            <family val="0"/>
          </rPr>
          <t xml:space="preserve">wconwell:
</t>
        </r>
        <r>
          <rPr>
            <sz val="8"/>
            <color rgb="FF000000"/>
            <rFont val="Tahoma"/>
            <family val="0"/>
          </rPr>
          <t xml:space="preserve">Per Settlements, agrees with EES Schedule.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11</xdr:col>
                <xdr:colOff>150</xdr:colOff>
                <xdr:row>44</xdr:row>
                <xdr:rowOff>2</xdr:rowOff>
              </xdr:from>
              <xdr:to>
                <xdr:col>16</xdr:col>
                <xdr:colOff>102</xdr:colOff>
                <xdr:row>47</xdr:row>
                <xdr:rowOff>9</xdr:rowOff>
              </xdr:to>
            </anchor>
          </commentPr>
        </mc:Choice>
        <mc:Fallback/>
      </mc:AlternateContent>
    </comment>
    <comment ref="G13" authorId="0">
      <text>
        <r>
          <rPr>
            <b val="true"/>
            <sz val="8"/>
            <color rgb="FF000000"/>
            <rFont val="Tahoma"/>
            <family val="0"/>
          </rPr>
          <t xml:space="preserve">wconwell:
</t>
        </r>
        <r>
          <rPr>
            <sz val="8"/>
            <color rgb="FF000000"/>
            <rFont val="Tahoma"/>
            <family val="0"/>
          </rPr>
          <t xml:space="preserve">Intramonth receivable per EES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16</xdr:col>
                <xdr:colOff>118</xdr:colOff>
                <xdr:row>12</xdr:row>
                <xdr:rowOff>4</xdr:rowOff>
              </xdr:from>
              <xdr:to>
                <xdr:col>17</xdr:col>
                <xdr:colOff>102</xdr:colOff>
                <xdr:row>15</xdr:row>
                <xdr:rowOff>12</xdr:rowOff>
              </xdr:to>
            </anchor>
          </commentPr>
        </mc:Choice>
        <mc:Fallback/>
      </mc:AlternateContent>
    </comment>
    <comment ref="G20" authorId="0">
      <text>
        <r>
          <rPr>
            <b val="true"/>
            <sz val="8"/>
            <color rgb="FF000000"/>
            <rFont val="Tahoma"/>
            <family val="0"/>
          </rPr>
          <t xml:space="preserve">wconwell:
</t>
        </r>
        <r>
          <rPr>
            <sz val="8"/>
            <color rgb="FF000000"/>
            <rFont val="Tahoma"/>
            <family val="0"/>
          </rPr>
          <t xml:space="preserve">Unbilled payable per EES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16</xdr:col>
                <xdr:colOff>118</xdr:colOff>
                <xdr:row>20</xdr:row>
                <xdr:rowOff>9</xdr:rowOff>
              </xdr:from>
              <xdr:to>
                <xdr:col>17</xdr:col>
                <xdr:colOff>102</xdr:colOff>
                <xdr:row>24</xdr:row>
                <xdr:rowOff>17</xdr:rowOff>
              </xdr:to>
            </anchor>
          </commentPr>
        </mc:Choice>
        <mc:Fallback/>
      </mc:AlternateContent>
    </comment>
    <comment ref="G28" authorId="0">
      <text>
        <r>
          <rPr>
            <b val="true"/>
            <sz val="8"/>
            <color rgb="FF000000"/>
            <rFont val="Tahoma"/>
            <family val="0"/>
          </rPr>
          <t xml:space="preserve">wconwell:
</t>
        </r>
        <r>
          <rPr>
            <sz val="8"/>
            <color rgb="FF000000"/>
            <rFont val="Tahoma"/>
            <family val="0"/>
          </rPr>
          <t xml:space="preserve">$150,881,257 per CAS.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16</xdr:col>
                <xdr:colOff>138</xdr:colOff>
                <xdr:row>26</xdr:row>
                <xdr:rowOff>12</xdr:rowOff>
              </xdr:from>
              <xdr:to>
                <xdr:col>17</xdr:col>
                <xdr:colOff>122</xdr:colOff>
                <xdr:row>28</xdr:row>
                <xdr:rowOff>1</xdr:rowOff>
              </xdr:to>
            </anchor>
          </commentPr>
        </mc:Choice>
        <mc:Fallback/>
      </mc:AlternateContent>
    </comment>
    <comment ref="G43" authorId="0">
      <text>
        <r>
          <rPr>
            <b val="true"/>
            <sz val="8"/>
            <color rgb="FF000000"/>
            <rFont val="Tahoma"/>
            <family val="0"/>
          </rPr>
          <t xml:space="preserve">wconwell:
</t>
        </r>
        <r>
          <rPr>
            <sz val="8"/>
            <color rgb="FF000000"/>
            <rFont val="Tahoma"/>
            <family val="0"/>
          </rPr>
          <t xml:space="preserve">Includes ENA physical gas and swaps.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17</xdr:col>
                <xdr:colOff>62</xdr:colOff>
                <xdr:row>42</xdr:row>
                <xdr:rowOff>12</xdr:rowOff>
              </xdr:from>
              <xdr:to>
                <xdr:col>18</xdr:col>
                <xdr:colOff>46</xdr:colOff>
                <xdr:row>45</xdr:row>
                <xdr:rowOff>22</xdr:rowOff>
              </xdr:to>
            </anchor>
          </commentPr>
        </mc:Choice>
        <mc:Fallback/>
      </mc:AlternateContent>
    </comment>
    <comment ref="G45" authorId="0">
      <text>
        <r>
          <rPr>
            <b val="true"/>
            <sz val="8"/>
            <color rgb="FF000000"/>
            <rFont val="Tahoma"/>
            <family val="0"/>
          </rPr>
          <t xml:space="preserve">wconwell:
</t>
        </r>
        <r>
          <rPr>
            <sz val="8"/>
            <color rgb="FF000000"/>
            <rFont val="Tahoma"/>
            <family val="0"/>
          </rPr>
          <t xml:space="preserve">Unbilled payable per EES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16</xdr:col>
                <xdr:colOff>118</xdr:colOff>
                <xdr:row>44</xdr:row>
                <xdr:rowOff>2</xdr:rowOff>
              </xdr:from>
              <xdr:to>
                <xdr:col>17</xdr:col>
                <xdr:colOff>102</xdr:colOff>
                <xdr:row>47</xdr:row>
                <xdr:rowOff>9</xdr:rowOff>
              </xdr:to>
            </anchor>
          </commentPr>
        </mc:Choice>
        <mc:Fallback/>
      </mc:AlternateContent>
    </comment>
    <comment ref="J28" authorId="0">
      <text>
        <r>
          <rPr>
            <b val="true"/>
            <sz val="8"/>
            <color rgb="FF000000"/>
            <rFont val="Tahoma"/>
            <family val="0"/>
          </rPr>
          <t xml:space="preserve">wconwell:
</t>
        </r>
        <r>
          <rPr>
            <sz val="8"/>
            <color rgb="FF000000"/>
            <rFont val="Tahoma"/>
            <family val="0"/>
          </rPr>
          <t xml:space="preserve">Includes $723,600 payable as a result of assigments.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18</xdr:col>
                <xdr:colOff>271</xdr:colOff>
                <xdr:row>25</xdr:row>
                <xdr:rowOff>13</xdr:rowOff>
              </xdr:from>
              <xdr:to>
                <xdr:col>20</xdr:col>
                <xdr:colOff>19</xdr:colOff>
                <xdr:row>28</xdr:row>
                <xdr:rowOff>1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19" authorId="0">
      <text>
        <r>
          <rPr>
            <b val="true"/>
            <sz val="8"/>
            <color rgb="FF000000"/>
            <rFont val="Tahoma"/>
            <family val="0"/>
          </rPr>
          <t xml:space="preserve">wconwell:
</t>
        </r>
        <r>
          <rPr>
            <sz val="8"/>
            <color rgb="FF000000"/>
            <rFont val="Tahoma"/>
            <family val="0"/>
          </rPr>
          <t xml:space="preserve">Per London, not on CAS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21</xdr:row>
                <xdr:rowOff>16</xdr:rowOff>
              </xdr:from>
              <xdr:to>
                <xdr:col>11</xdr:col>
                <xdr:colOff>9</xdr:colOff>
                <xdr:row>22</xdr:row>
                <xdr:rowOff>3</xdr:rowOff>
              </xdr:to>
            </anchor>
          </commentPr>
        </mc:Choice>
        <mc:Fallback/>
      </mc:AlternateContent>
    </comment>
    <comment ref="E17" authorId="0">
      <text>
        <r>
          <rPr>
            <b val="true"/>
            <sz val="8"/>
            <color rgb="FF000000"/>
            <rFont val="Tahoma"/>
            <family val="0"/>
          </rPr>
          <t xml:space="preserve">wconwell:
</t>
        </r>
        <r>
          <rPr>
            <sz val="8"/>
            <color rgb="FF000000"/>
            <rFont val="Tahoma"/>
            <family val="0"/>
          </rPr>
          <t xml:space="preserve">Per London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17</xdr:row>
                <xdr:rowOff>10</xdr:rowOff>
              </xdr:from>
              <xdr:to>
                <xdr:col>12</xdr:col>
                <xdr:colOff>-24</xdr:colOff>
                <xdr:row>21</xdr:row>
                <xdr:rowOff>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<sst xmlns="http://schemas.openxmlformats.org/spreadsheetml/2006/main" count="536" uniqueCount="197">
  <si>
    <t xml:space="preserve">RAC - Risk Assessment &amp; Control</t>
  </si>
  <si>
    <t xml:space="preserve">California Exposure as of COB</t>
  </si>
  <si>
    <t xml:space="preserve">January</t>
  </si>
  <si>
    <t xml:space="preserve">February</t>
  </si>
  <si>
    <t xml:space="preserve">March</t>
  </si>
  <si>
    <t xml:space="preserve">Financial </t>
  </si>
  <si>
    <t xml:space="preserve">Physical </t>
  </si>
  <si>
    <t xml:space="preserve">Sales </t>
  </si>
  <si>
    <t xml:space="preserve">Purchases </t>
  </si>
  <si>
    <t xml:space="preserve">Cash</t>
  </si>
  <si>
    <t xml:space="preserve">Net Settlement Risk</t>
  </si>
  <si>
    <t xml:space="preserve">Net Physical</t>
  </si>
  <si>
    <t xml:space="preserve">March Cash</t>
  </si>
  <si>
    <t xml:space="preserve">Enron's Net</t>
  </si>
  <si>
    <t xml:space="preserve">Counterparty's  </t>
  </si>
  <si>
    <t xml:space="preserve">Counterparty</t>
  </si>
  <si>
    <t xml:space="preserve">Enron Entity</t>
  </si>
  <si>
    <t xml:space="preserve">Entity Code</t>
  </si>
  <si>
    <t xml:space="preserve">Mark-to-Market </t>
  </si>
  <si>
    <t xml:space="preserve">(A/R)</t>
  </si>
  <si>
    <t xml:space="preserve">(A/P)</t>
  </si>
  <si>
    <t xml:space="preserve">(A/R - A/P)</t>
  </si>
  <si>
    <t xml:space="preserve">(Cash + Phys)</t>
  </si>
  <si>
    <t xml:space="preserve">Exposure</t>
  </si>
  <si>
    <t xml:space="preserve">Net Exposure</t>
  </si>
  <si>
    <t xml:space="preserve">Pacific Gas &amp; Electric Company</t>
  </si>
  <si>
    <t xml:space="preserve">Enron Canada</t>
  </si>
  <si>
    <t xml:space="preserve">ENA</t>
  </si>
  <si>
    <t xml:space="preserve">ENA Corp.</t>
  </si>
  <si>
    <t xml:space="preserve">EPMI</t>
  </si>
  <si>
    <t xml:space="preserve">EES</t>
  </si>
  <si>
    <t xml:space="preserve">Px Credit due to EES.  Physical MTM of $270.3mm was released due to putting customers back to utility.</t>
  </si>
  <si>
    <t xml:space="preserve">EEMC</t>
  </si>
  <si>
    <t xml:space="preserve">Px Credit due to EEMC.  Physical MTM of $322.0mm was released due to putting customers back to utility.</t>
  </si>
  <si>
    <t xml:space="preserve">Enron Wind</t>
  </si>
  <si>
    <t xml:space="preserve">EWC</t>
  </si>
  <si>
    <t xml:space="preserve">     Total Pacific Gas &amp; Electric Company</t>
  </si>
  <si>
    <t xml:space="preserve">PG&amp;E Energy Services, Energy Trading Corporation</t>
  </si>
  <si>
    <t xml:space="preserve">Power Swap - One day only</t>
  </si>
  <si>
    <t xml:space="preserve">EES/EEMC</t>
  </si>
  <si>
    <t xml:space="preserve">Does not include $638,654 disputed charge</t>
  </si>
  <si>
    <t xml:space="preserve">      Total PG&amp;E Energy Services, Energy Trading Corporation</t>
  </si>
  <si>
    <t xml:space="preserve">No Set Off</t>
  </si>
  <si>
    <t xml:space="preserve">PG&amp;E Energy Trading - Power, L.P.</t>
  </si>
  <si>
    <t xml:space="preserve">Enron Coal</t>
  </si>
  <si>
    <t xml:space="preserve">Enron Coal -London</t>
  </si>
  <si>
    <t xml:space="preserve">EEL</t>
  </si>
  <si>
    <t xml:space="preserve">Phys. MTM per London</t>
  </si>
  <si>
    <t xml:space="preserve">Physical MTM has been reduce by $61.8MM due to assigment to other CPs. Total cost of assigments is $36.8mm paid through 12/06.</t>
  </si>
  <si>
    <t xml:space="preserve">    Total PG&amp;E Energy Trading - Power, L.P.</t>
  </si>
  <si>
    <t xml:space="preserve">PG&amp;E Quantum Ventures</t>
  </si>
  <si>
    <t xml:space="preserve">PG&amp;E Corp. guaranteed $10MM receivable to EES was received 01/23.</t>
  </si>
  <si>
    <t xml:space="preserve">CEG Energy Options Inc.</t>
  </si>
  <si>
    <t xml:space="preserve">     Total Quantum Ventures and CEG Energy Options</t>
  </si>
  <si>
    <t xml:space="preserve">PG&amp;E Energy Trading, Canada Corporation</t>
  </si>
  <si>
    <t xml:space="preserve">Financial MTM has been increased by $40.4mm due to assigment of out-of-$ position with PG&amp;E to other CP in exchange for potential assigment of in-the-$ position from PG&amp;E - Gas Corp.</t>
  </si>
  <si>
    <t xml:space="preserve">Set Off W/I Enron Canada</t>
  </si>
  <si>
    <t xml:space="preserve">    Total PG&amp;E Energy Trading, Canada Corporation</t>
  </si>
  <si>
    <t xml:space="preserve">PG&amp;E Energy Trading-Gas Corporation</t>
  </si>
  <si>
    <t xml:space="preserve">HPL Co.</t>
  </si>
  <si>
    <t xml:space="preserve">PG&amp;E Energy Trading-Gas Corporation*</t>
  </si>
  <si>
    <t xml:space="preserve">EEMC/EES</t>
  </si>
  <si>
    <t xml:space="preserve">EES gas exposure with PG&amp;E.</t>
  </si>
  <si>
    <t xml:space="preserve">     Total  PG&amp;E Energy Trading-Gas Corporation*</t>
  </si>
  <si>
    <t xml:space="preserve">          Subtotal PG&amp;E Trading Subsidiaries</t>
  </si>
  <si>
    <t xml:space="preserve">     Total Exposure to PG&amp;E Trading Subsidiaries</t>
  </si>
  <si>
    <t xml:space="preserve">     Total Master Set-Off Benefit</t>
  </si>
  <si>
    <t xml:space="preserve">              Total Exposure after Set-Off</t>
  </si>
  <si>
    <t xml:space="preserve">PG&amp;E Gas Transmission, Northwest Corporation</t>
  </si>
  <si>
    <t xml:space="preserve">Nine Energy Services LLC</t>
  </si>
  <si>
    <t xml:space="preserve">(a)</t>
  </si>
  <si>
    <t xml:space="preserve">     Total PGE Relationship Exposure</t>
  </si>
  <si>
    <t xml:space="preserve">           Total Relationship Exposure after Set-Off</t>
  </si>
  <si>
    <t xml:space="preserve">Notes: </t>
  </si>
  <si>
    <t xml:space="preserve">(a) Nine Energy Services LLC is a WIMBE which sells power various Utilities with whom we have Master Agreements</t>
  </si>
  <si>
    <t xml:space="preserve">      and Resale/Direct Pay Agreements.  It was determined that Nine Energy is no longer selling to PG&amp;E.</t>
  </si>
  <si>
    <t xml:space="preserve">Check Figures</t>
  </si>
  <si>
    <t xml:space="preserve">Southern California Edison Company</t>
  </si>
  <si>
    <t xml:space="preserve">Master Power Contract; forward exposure relating to EPMI fixed power supply out to 2005</t>
  </si>
  <si>
    <t xml:space="preserve">Portland General </t>
  </si>
  <si>
    <t xml:space="preserve">PGE</t>
  </si>
  <si>
    <t xml:space="preserve">PGE exposure relating to an annuity stream (23 remaining monthly pmts of $2,667,000) for the termination of a long-term power sales agreement 3 years ago.</t>
  </si>
  <si>
    <t xml:space="preserve">Px Credit due to EES.  </t>
  </si>
  <si>
    <t xml:space="preserve">Px Credit due to EEMC.  </t>
  </si>
  <si>
    <t xml:space="preserve">Enron Wind </t>
  </si>
  <si>
    <t xml:space="preserve">$4.4MM due December 30, 2000 assumes A/R accrues $213,807 per day through January 30, 2001.</t>
  </si>
  <si>
    <t xml:space="preserve">     Total Utility Exposure</t>
  </si>
  <si>
    <t xml:space="preserve">Edison First Power Limited</t>
  </si>
  <si>
    <t xml:space="preserve">ECT Resources Int.</t>
  </si>
  <si>
    <t xml:space="preserve">EEL </t>
  </si>
  <si>
    <t xml:space="preserve">Per London. Power Swaps</t>
  </si>
  <si>
    <t xml:space="preserve">ECT Resources Ltd.</t>
  </si>
  <si>
    <t xml:space="preserve">Per London, Enron Coal sleeves for ECT Resources under one coal contract.</t>
  </si>
  <si>
    <t xml:space="preserve">Edison Mission Energy</t>
  </si>
  <si>
    <t xml:space="preserve">Edison Mission Energy - First Hydro </t>
  </si>
  <si>
    <t xml:space="preserve">Per London. Financial swap settles weekly.</t>
  </si>
  <si>
    <t xml:space="preserve">Edison Mission Marketing &amp; Trading</t>
  </si>
  <si>
    <t xml:space="preserve">ENA has a $35MM inc gty from Edison Mission Energy for (4) specific swaps and a $15MM inc gty from Edison Mission Midwest Holdings for the remaining swap portfolio.</t>
  </si>
  <si>
    <t xml:space="preserve">Edison Mission Marketing &amp; Trading </t>
  </si>
  <si>
    <t xml:space="preserve">EPMI has a $20MM inc gty from Edison Mission Energy and a $5MM inc letter of credit.</t>
  </si>
  <si>
    <t xml:space="preserve">          Subtotal Non-Utility Exposure</t>
  </si>
  <si>
    <t xml:space="preserve">     Total Exposure to Non-Utility Subsidiaries</t>
  </si>
  <si>
    <t xml:space="preserve">With Master Set-Off</t>
  </si>
  <si>
    <t xml:space="preserve">     Total Relationship Exposure</t>
  </si>
  <si>
    <t xml:space="preserve">(a) Net Settlement Risk for Coal is only one-month receivables/payables due to approx. 10 day settlement for coal delivery.</t>
  </si>
  <si>
    <t xml:space="preserve">CHECK</t>
  </si>
  <si>
    <t xml:space="preserve">Net Sales</t>
  </si>
  <si>
    <t xml:space="preserve">Net Purchases</t>
  </si>
  <si>
    <t xml:space="preserve">CA ISO's</t>
  </si>
  <si>
    <t xml:space="preserve">ISO</t>
  </si>
  <si>
    <t xml:space="preserve">Activity Month</t>
  </si>
  <si>
    <t xml:space="preserve">(if A/R-A/P &gt; $0)</t>
  </si>
  <si>
    <t xml:space="preserve">(if A/P-A/R &lt; $0)</t>
  </si>
  <si>
    <t xml:space="preserve">Pmt. Date</t>
  </si>
  <si>
    <t xml:space="preserve">California ISO</t>
  </si>
  <si>
    <t xml:space="preserve">Enron Power Marketing, Inc.</t>
  </si>
  <si>
    <t xml:space="preserve">November 2000</t>
  </si>
  <si>
    <t xml:space="preserve">December 2000</t>
  </si>
  <si>
    <t xml:space="preserve">MTD January 2001</t>
  </si>
  <si>
    <t xml:space="preserve">Portland General</t>
  </si>
  <si>
    <t xml:space="preserve">Total CA ISO</t>
  </si>
  <si>
    <t xml:space="preserve">PX Net Purchases</t>
  </si>
  <si>
    <t xml:space="preserve">PX Net Sales</t>
  </si>
  <si>
    <t xml:space="preserve">CA PX's</t>
  </si>
  <si>
    <t xml:space="preserve">Payment</t>
  </si>
  <si>
    <t xml:space="preserve">Receipt</t>
  </si>
  <si>
    <t xml:space="preserve">Date:</t>
  </si>
  <si>
    <t xml:space="preserve">California Power Exchange Corporation</t>
  </si>
  <si>
    <t xml:space="preserve">November 2000 (Real Time Mkt)</t>
  </si>
  <si>
    <t xml:space="preserve">December 2000 (Real Time Mkt)</t>
  </si>
  <si>
    <t xml:space="preserve">December 2000 (Core Mkt)</t>
  </si>
  <si>
    <t xml:space="preserve">EPMI received $4.1MM of $12.5MM</t>
  </si>
  <si>
    <t xml:space="preserve">December 2000 (Blk FW Mkt)</t>
  </si>
  <si>
    <t xml:space="preserve">EPMI paid invoice</t>
  </si>
  <si>
    <t xml:space="preserve">MTD January 2001 (Real Time Mkt)</t>
  </si>
  <si>
    <t xml:space="preserve">MTD January 2001 (Core Mkt)</t>
  </si>
  <si>
    <t xml:space="preserve">Existing Block FW Portfolio</t>
  </si>
  <si>
    <t xml:space="preserve">Block forward positions out to 12/01</t>
  </si>
  <si>
    <t xml:space="preserve">Total CA PX</t>
  </si>
  <si>
    <t xml:space="preserve">ENRON</t>
  </si>
  <si>
    <t xml:space="preserve">PORTLAND GENERAL</t>
  </si>
  <si>
    <t xml:space="preserve">TOTAL</t>
  </si>
  <si>
    <t xml:space="preserve">PCG REGULATED</t>
  </si>
  <si>
    <t xml:space="preserve">PCG NON-REGULATED FILING SUBS</t>
  </si>
  <si>
    <t xml:space="preserve">PCG EXPECTED NON-FILING SUBS</t>
  </si>
  <si>
    <t xml:space="preserve">EIX REGULATED</t>
  </si>
  <si>
    <t xml:space="preserve">EIX NON-REGULATED</t>
  </si>
  <si>
    <t xml:space="preserve">     SUBTOTAL</t>
  </si>
  <si>
    <t xml:space="preserve">PX</t>
  </si>
  <si>
    <t xml:space="preserve">SUMMARY EXPOSURE BY ENRON ENTITY</t>
  </si>
  <si>
    <t xml:space="preserve">As of COB 02/28/01</t>
  </si>
  <si>
    <t xml:space="preserve">EWS</t>
  </si>
  <si>
    <t xml:space="preserve">Total</t>
  </si>
  <si>
    <t xml:space="preserve">PG&amp;E Utility</t>
  </si>
  <si>
    <t xml:space="preserve">PG&amp;E Non-Utility</t>
  </si>
  <si>
    <t xml:space="preserve">SCE Utility</t>
  </si>
  <si>
    <t xml:space="preserve">SCE Non-Utility</t>
  </si>
  <si>
    <t xml:space="preserve">Px</t>
  </si>
  <si>
    <t xml:space="preserve">     Subtotal</t>
  </si>
  <si>
    <t xml:space="preserve">     Total California Utility Exposure</t>
  </si>
  <si>
    <t xml:space="preserve">(b)/('c)</t>
  </si>
  <si>
    <t xml:space="preserve">Note:</t>
  </si>
  <si>
    <t xml:space="preserve">(a)approx.$180mm of exposure assigned from EES on 12/28/00.  MTM on 12/28/00 was $260.5mm.</t>
  </si>
  <si>
    <t xml:space="preserve">(b) Total California Utility Exposure assumes netting among Enron entities within both Utilities, </t>
  </si>
  <si>
    <t xml:space="preserve">and netting within Enron Canada for PG&amp;E Energy Trading, Canada Corp. </t>
  </si>
  <si>
    <t xml:space="preserve">('c) Total California Utility Exposure will reduce to $1,079.4mm with Master Set-Off.</t>
  </si>
  <si>
    <t xml:space="preserve">Check</t>
  </si>
  <si>
    <t xml:space="preserve">California Counterparty Exposure as of </t>
  </si>
  <si>
    <t xml:space="preserve">Southern California Edison</t>
  </si>
  <si>
    <t xml:space="preserve">     Total Exposure Relating to EEMC/EES</t>
  </si>
  <si>
    <t xml:space="preserve">Enron Canada </t>
  </si>
  <si>
    <t xml:space="preserve">     Total Exposure Relating to Enron Canada Corp.</t>
  </si>
  <si>
    <t xml:space="preserve">ECT Res. Int.</t>
  </si>
  <si>
    <t xml:space="preserve">ECT Res. Ltd.</t>
  </si>
  <si>
    <t xml:space="preserve">     Total Exposure Relating to Enron Capital &amp; Trade Resources</t>
  </si>
  <si>
    <t xml:space="preserve">     Total Exposure Relating to Enron Coal Services Limited</t>
  </si>
  <si>
    <t xml:space="preserve">Enron Europe </t>
  </si>
  <si>
    <t xml:space="preserve">     Total Exposure Relating to Enron Europe Ltd.</t>
  </si>
  <si>
    <t xml:space="preserve">Edison Mission Marketing &amp; Trading Inc.</t>
  </si>
  <si>
    <t xml:space="preserve">     Total Exposure Relating to Enron North America Corp.</t>
  </si>
  <si>
    <t xml:space="preserve">Nov. 2000</t>
  </si>
  <si>
    <t xml:space="preserve">Dec. 2000</t>
  </si>
  <si>
    <t xml:space="preserve">MTD Jan. 2001</t>
  </si>
  <si>
    <t xml:space="preserve">Nov. 2000 (Real Time Mkt)</t>
  </si>
  <si>
    <t xml:space="preserve">Dec. 2000 (Real Time Mkt)</t>
  </si>
  <si>
    <t xml:space="preserve">Dec. 2000 (Core Mkt)</t>
  </si>
  <si>
    <t xml:space="preserve">Dec. 2000 (Blk FW Mkt)</t>
  </si>
  <si>
    <t xml:space="preserve">MTD Jan. 2001 (Real Time Mkt)</t>
  </si>
  <si>
    <t xml:space="preserve">MTD Jan. 2001 (Core Mkt)</t>
  </si>
  <si>
    <t xml:space="preserve">     Total Exposure Relating to Enron Power Marketing, Inc.</t>
  </si>
  <si>
    <t xml:space="preserve">     Total Exposure Relating to Enron Wind Corp.</t>
  </si>
  <si>
    <t xml:space="preserve">     Total Exposure Relating to Houston Pipe Line Company</t>
  </si>
  <si>
    <t xml:space="preserve">Portland Gen.</t>
  </si>
  <si>
    <t xml:space="preserve">     Total Exposure Relating to Portland General</t>
  </si>
  <si>
    <t xml:space="preserve">          Total Exposure to California Counterparty by Enron Entity</t>
  </si>
  <si>
    <t xml:space="preserve">          Total Exposure to California Counterparty  - assumes netting of Utility, and certain trading entities.</t>
  </si>
  <si>
    <t xml:space="preserve">check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</si>
</sst>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m/d/yyyy"/>
    <numFmt numFmtId="166" formatCode="\$#,##0_);[RED]&quot;($&quot;#,##0\)"/>
    <numFmt numFmtId="167" formatCode="_(\$* #,##0.00_);_(\$* \(#,##0.00\);_(\$* \-??_);_(@_)"/>
    <numFmt numFmtId="168" formatCode="[$-409]#,##0.00_);[RED]\(#,##0.00\)"/>
    <numFmt numFmtId="169" formatCode="[$-409]#,##0_);[RED]\(#,##0\)"/>
    <numFmt numFmtId="170" formatCode="dd\-mmm\-yy"/>
    <numFmt numFmtId="171" formatCode="@"/>
    <numFmt numFmtId="172" formatCode="[$-409]mmm\-yy"/>
    <numFmt numFmtId="173" formatCode="mm/dd/yy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4"/>
      <name val="Arial"/>
      <family val="2"/>
    </font>
    <font>
      <sz val="14"/>
      <name val="Arial"/>
      <family val="2"/>
    </font>
    <font>
      <b val="true"/>
      <sz val="12"/>
      <name val="Arial"/>
      <family val="2"/>
    </font>
    <font>
      <sz val="12"/>
      <color rgb="FFFF0000"/>
      <name val="Arial"/>
      <family val="2"/>
    </font>
    <font>
      <b val="true"/>
      <sz val="12"/>
      <color rgb="FFFF000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6"/>
      <name val="Arial"/>
      <family val="2"/>
    </font>
    <font>
      <b val="true"/>
      <sz val="10"/>
      <name val="Arial"/>
      <family val="2"/>
    </font>
    <font>
      <b val="true"/>
      <u val="single"/>
      <sz val="12"/>
      <name val="Arial"/>
      <family val="2"/>
    </font>
    <font>
      <b val="true"/>
      <sz val="24"/>
      <name val="Arial"/>
      <family val="2"/>
    </font>
    <font>
      <b val="true"/>
      <i val="true"/>
      <sz val="18"/>
      <name val="Arial"/>
      <family val="2"/>
    </font>
    <font>
      <b val="true"/>
      <sz val="12"/>
      <color rgb="FF3366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BFEFEF"/>
      </patternFill>
    </fill>
    <fill>
      <patternFill patternType="solid">
        <fgColor rgb="FFBFEFEF"/>
        <bgColor rgb="FFCCFFFF"/>
      </patternFill>
    </fill>
    <fill>
      <patternFill patternType="solid">
        <fgColor rgb="FFCCCCFF"/>
        <bgColor rgb="FFC0C0C0"/>
      </patternFill>
    </fill>
    <fill>
      <patternFill patternType="solid">
        <fgColor rgb="FFFFFFFF"/>
        <bgColor rgb="FFFFFF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medium"/>
      <bottom style="double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3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3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3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7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3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4" fillId="3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3" borderId="0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6" fontId="7" fillId="3" borderId="0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6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3" borderId="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7" fillId="3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7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7" fillId="3" borderId="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3" borderId="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3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7" fillId="3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3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4" fillId="3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4" fillId="3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4" fillId="3" borderId="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7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4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4" fillId="4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7" fillId="4" borderId="0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6" fontId="4" fillId="4" borderId="0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7" fillId="4" borderId="5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9" fillId="4" borderId="0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7" fillId="4" borderId="0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6" fontId="4" fillId="4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6" fontId="4" fillId="4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7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4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4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4" fillId="4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4" fillId="4" borderId="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4" fillId="4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4" borderId="5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8" fillId="4" borderId="0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6" fontId="7" fillId="4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4" borderId="0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4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5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4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5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4" fillId="3" borderId="3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7" fillId="3" borderId="3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6" fontId="4" fillId="3" borderId="3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6" fontId="7" fillId="3" borderId="3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6" fontId="4" fillId="3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3" borderId="4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6" fontId="7" fillId="3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6" fontId="7" fillId="3" borderId="0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6" fontId="7" fillId="3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3" borderId="6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6" fontId="7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3" borderId="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9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8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9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9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10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6" fontId="7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8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9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4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6" fontId="7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4" fillId="3" borderId="5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4" fillId="3" borderId="0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7" fillId="3" borderId="0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6" fontId="4" fillId="3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6" fontId="4" fillId="3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3" borderId="5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6" fontId="7" fillId="3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4" fillId="3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6" fontId="4" fillId="3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5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7" fillId="5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5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5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5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4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4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9" fontId="7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6" fontId="1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4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0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4" fillId="7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4" fillId="7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7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7" fillId="7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7" fillId="7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7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6" fontId="7" fillId="4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7" fillId="4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7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6" fontId="7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7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6" fontId="4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4" fillId="4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6" fontId="4" fillId="4" borderId="1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6" fontId="7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6" fontId="4" fillId="4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7" fillId="4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BFEFE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20.5625" defaultRowHeight="15" customHeight="true" zeroHeight="false" outlineLevelRow="0" outlineLevelCol="0"/>
  <cols>
    <col collapsed="false" customWidth="true" hidden="false" outlineLevel="0" max="1" min="1" style="1" width="57.41"/>
    <col collapsed="false" customWidth="true" hidden="false" outlineLevel="0" max="2" min="2" style="1" width="23.14"/>
    <col collapsed="false" customWidth="true" hidden="true" outlineLevel="0" max="3" min="3" style="1" width="10.28"/>
    <col collapsed="false" customWidth="false" hidden="false" outlineLevel="0" max="4" min="4" style="2" width="20.56"/>
    <col collapsed="false" customWidth="true" hidden="false" outlineLevel="0" max="5" min="5" style="1" width="21.13"/>
    <col collapsed="false" customWidth="false" hidden="true" outlineLevel="0" max="11" min="6" style="1" width="20.56"/>
    <col collapsed="false" customWidth="true" hidden="false" outlineLevel="0" max="12" min="12" style="1" width="24.85"/>
    <col collapsed="false" customWidth="false" hidden="true" outlineLevel="0" max="13" min="13" style="3" width="20.56"/>
    <col collapsed="false" customWidth="true" hidden="true" outlineLevel="0" max="14" min="14" style="1" width="21.13"/>
    <col collapsed="false" customWidth="false" hidden="true" outlineLevel="0" max="16" min="15" style="1" width="20.56"/>
    <col collapsed="false" customWidth="false" hidden="false" outlineLevel="0" max="18" min="17" style="1" width="20.56"/>
    <col collapsed="false" customWidth="true" hidden="false" outlineLevel="0" max="19" min="19" style="1" width="46.56"/>
    <col collapsed="false" customWidth="true" hidden="false" outlineLevel="0" max="20" min="20" style="1" width="5.85"/>
    <col collapsed="false" customWidth="false" hidden="false" outlineLevel="0" max="257" min="21" style="1" width="20.56"/>
  </cols>
  <sheetData>
    <row r="1" customFormat="false" ht="18" hidden="false" customHeight="false" outlineLevel="0" collapsed="false">
      <c r="A1" s="4" t="s">
        <v>0</v>
      </c>
      <c r="B1" s="5"/>
      <c r="C1" s="5"/>
    </row>
    <row r="2" customFormat="false" ht="18" hidden="false" customHeight="false" outlineLevel="0" collapsed="false">
      <c r="A2" s="6" t="s">
        <v>1</v>
      </c>
      <c r="B2" s="7" t="n">
        <v>36950</v>
      </c>
      <c r="C2" s="7"/>
    </row>
    <row r="3" customFormat="false" ht="18" hidden="false" customHeight="false" outlineLevel="0" collapsed="false">
      <c r="A3" s="6"/>
      <c r="B3" s="7"/>
      <c r="C3" s="7"/>
    </row>
    <row r="4" customFormat="false" ht="15.75" hidden="false" customHeight="false" outlineLevel="0" collapsed="false">
      <c r="A4" s="8"/>
      <c r="B4" s="8"/>
      <c r="C4" s="8"/>
      <c r="D4" s="9"/>
      <c r="E4" s="8"/>
      <c r="F4" s="10" t="s">
        <v>2</v>
      </c>
      <c r="G4" s="10"/>
      <c r="H4" s="10"/>
      <c r="I4" s="10" t="s">
        <v>3</v>
      </c>
      <c r="J4" s="10"/>
      <c r="K4" s="10"/>
      <c r="L4" s="8"/>
      <c r="M4" s="11"/>
      <c r="N4" s="10" t="s">
        <v>4</v>
      </c>
      <c r="O4" s="10"/>
      <c r="P4" s="10"/>
      <c r="Q4" s="8"/>
      <c r="R4" s="8"/>
      <c r="S4" s="8"/>
      <c r="T4" s="12"/>
      <c r="U4" s="13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</row>
    <row r="5" customFormat="false" ht="15.75" hidden="false" customHeight="false" outlineLevel="0" collapsed="false">
      <c r="A5" s="14"/>
      <c r="B5" s="14"/>
      <c r="C5" s="14"/>
      <c r="D5" s="15" t="s">
        <v>5</v>
      </c>
      <c r="E5" s="14" t="s">
        <v>6</v>
      </c>
      <c r="F5" s="14" t="s">
        <v>7</v>
      </c>
      <c r="G5" s="14" t="s">
        <v>8</v>
      </c>
      <c r="H5" s="14" t="s">
        <v>9</v>
      </c>
      <c r="I5" s="14" t="s">
        <v>7</v>
      </c>
      <c r="J5" s="14" t="s">
        <v>8</v>
      </c>
      <c r="K5" s="14" t="s">
        <v>9</v>
      </c>
      <c r="L5" s="16" t="s">
        <v>10</v>
      </c>
      <c r="M5" s="17" t="s">
        <v>11</v>
      </c>
      <c r="N5" s="14" t="s">
        <v>7</v>
      </c>
      <c r="O5" s="14" t="s">
        <v>8</v>
      </c>
      <c r="P5" s="14" t="s">
        <v>12</v>
      </c>
      <c r="Q5" s="14" t="s">
        <v>13</v>
      </c>
      <c r="R5" s="14" t="s">
        <v>14</v>
      </c>
      <c r="S5" s="16"/>
      <c r="T5" s="14"/>
      <c r="U5" s="13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</row>
    <row r="6" customFormat="false" ht="15.75" hidden="false" customHeight="false" outlineLevel="0" collapsed="false">
      <c r="A6" s="18" t="s">
        <v>15</v>
      </c>
      <c r="B6" s="18" t="s">
        <v>16</v>
      </c>
      <c r="C6" s="18" t="s">
        <v>17</v>
      </c>
      <c r="D6" s="15" t="s">
        <v>18</v>
      </c>
      <c r="E6" s="14" t="s">
        <v>18</v>
      </c>
      <c r="F6" s="14" t="s">
        <v>19</v>
      </c>
      <c r="G6" s="14" t="s">
        <v>20</v>
      </c>
      <c r="H6" s="14" t="s">
        <v>21</v>
      </c>
      <c r="I6" s="14" t="s">
        <v>19</v>
      </c>
      <c r="J6" s="14" t="s">
        <v>20</v>
      </c>
      <c r="K6" s="14" t="s">
        <v>21</v>
      </c>
      <c r="L6" s="14" t="s">
        <v>21</v>
      </c>
      <c r="M6" s="17" t="s">
        <v>22</v>
      </c>
      <c r="N6" s="14" t="s">
        <v>19</v>
      </c>
      <c r="O6" s="14" t="s">
        <v>20</v>
      </c>
      <c r="P6" s="14" t="s">
        <v>21</v>
      </c>
      <c r="Q6" s="14" t="s">
        <v>23</v>
      </c>
      <c r="R6" s="14" t="s">
        <v>24</v>
      </c>
      <c r="S6" s="16"/>
      <c r="T6" s="14"/>
      <c r="U6" s="13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</row>
    <row r="7" customFormat="false" ht="15.75" hidden="false" customHeight="false" outlineLevel="0" collapsed="false">
      <c r="A7" s="19"/>
      <c r="B7" s="19"/>
      <c r="C7" s="19"/>
      <c r="D7" s="20"/>
      <c r="E7" s="19"/>
      <c r="F7" s="19"/>
      <c r="G7" s="19"/>
      <c r="H7" s="19"/>
      <c r="I7" s="19"/>
      <c r="J7" s="19"/>
      <c r="K7" s="19"/>
      <c r="L7" s="19"/>
      <c r="M7" s="21"/>
      <c r="N7" s="19"/>
      <c r="O7" s="19"/>
      <c r="P7" s="19"/>
      <c r="Q7" s="19"/>
    </row>
    <row r="8" customFormat="false" ht="15.75" hidden="false" customHeight="false" outlineLevel="0" collapsed="false">
      <c r="A8" s="22" t="s">
        <v>25</v>
      </c>
      <c r="B8" s="23" t="s">
        <v>26</v>
      </c>
      <c r="C8" s="23" t="s">
        <v>27</v>
      </c>
      <c r="D8" s="24" t="n">
        <v>0</v>
      </c>
      <c r="E8" s="24" t="n">
        <v>-847772</v>
      </c>
      <c r="F8" s="24" t="n">
        <f aca="false">32923240+1401789</f>
        <v>34325029</v>
      </c>
      <c r="G8" s="24" t="n">
        <v>-576402</v>
      </c>
      <c r="H8" s="24" t="n">
        <f aca="false">SUM(F8:G8)</f>
        <v>33748627</v>
      </c>
      <c r="I8" s="24" t="n">
        <v>34188190</v>
      </c>
      <c r="J8" s="24" t="n">
        <v>-455229</v>
      </c>
      <c r="K8" s="24" t="n">
        <f aca="false">SUM(I8:J8)</f>
        <v>33732961</v>
      </c>
      <c r="L8" s="24" t="n">
        <f aca="false">+K8+H8</f>
        <v>67481588</v>
      </c>
      <c r="M8" s="25" t="n">
        <v>70169385</v>
      </c>
      <c r="N8" s="24" t="n">
        <v>26648397</v>
      </c>
      <c r="O8" s="24" t="n">
        <v>-502136</v>
      </c>
      <c r="P8" s="24" t="n">
        <f aca="false">SUM(N8:O8)</f>
        <v>26146261</v>
      </c>
      <c r="Q8" s="24" t="n">
        <f aca="false">+L8+E8</f>
        <v>66633816</v>
      </c>
      <c r="R8" s="26" t="n">
        <v>0</v>
      </c>
      <c r="S8" s="26"/>
      <c r="T8" s="27"/>
      <c r="U8" s="28"/>
      <c r="V8" s="28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29"/>
      <c r="DE8" s="29"/>
      <c r="DF8" s="29"/>
      <c r="DG8" s="29"/>
      <c r="DH8" s="29"/>
      <c r="DI8" s="29"/>
      <c r="DJ8" s="29"/>
      <c r="DK8" s="29"/>
      <c r="DL8" s="29"/>
      <c r="DM8" s="29"/>
      <c r="DN8" s="29"/>
      <c r="DO8" s="29"/>
      <c r="DP8" s="29"/>
      <c r="DQ8" s="29"/>
      <c r="DR8" s="29"/>
      <c r="DS8" s="29"/>
      <c r="DT8" s="29"/>
      <c r="DU8" s="29"/>
      <c r="DV8" s="29"/>
      <c r="DW8" s="29"/>
      <c r="DX8" s="29"/>
      <c r="DY8" s="29"/>
      <c r="DZ8" s="29"/>
      <c r="EA8" s="29"/>
      <c r="EB8" s="29"/>
      <c r="EC8" s="29"/>
      <c r="ED8" s="29"/>
      <c r="EE8" s="29"/>
      <c r="EF8" s="29"/>
      <c r="EG8" s="29"/>
      <c r="EH8" s="29"/>
      <c r="EI8" s="29"/>
      <c r="EJ8" s="29"/>
      <c r="EK8" s="29"/>
      <c r="EL8" s="29"/>
      <c r="EM8" s="29"/>
      <c r="EN8" s="29"/>
      <c r="EO8" s="29"/>
      <c r="EP8" s="29"/>
      <c r="EQ8" s="29"/>
      <c r="ER8" s="29"/>
      <c r="ES8" s="29"/>
      <c r="ET8" s="29"/>
      <c r="EU8" s="29"/>
      <c r="EV8" s="29"/>
      <c r="EW8" s="29"/>
      <c r="EX8" s="29"/>
      <c r="EY8" s="29"/>
      <c r="EZ8" s="29"/>
      <c r="FA8" s="29"/>
      <c r="FB8" s="29"/>
      <c r="FC8" s="29"/>
      <c r="FD8" s="29"/>
      <c r="FE8" s="29"/>
      <c r="FF8" s="29"/>
      <c r="FG8" s="29"/>
      <c r="FH8" s="29"/>
      <c r="FI8" s="29"/>
      <c r="FJ8" s="29"/>
      <c r="FK8" s="29"/>
      <c r="FL8" s="29"/>
      <c r="FM8" s="29"/>
      <c r="FN8" s="29"/>
      <c r="FO8" s="29"/>
      <c r="FP8" s="29"/>
      <c r="FQ8" s="29"/>
      <c r="FR8" s="29"/>
      <c r="FS8" s="29"/>
      <c r="FT8" s="29"/>
      <c r="FU8" s="29"/>
      <c r="FV8" s="29"/>
      <c r="FW8" s="29"/>
      <c r="FX8" s="29"/>
      <c r="FY8" s="29"/>
      <c r="FZ8" s="29"/>
      <c r="GA8" s="29"/>
      <c r="GB8" s="29"/>
      <c r="GC8" s="29"/>
      <c r="GD8" s="29"/>
      <c r="GE8" s="29"/>
      <c r="GF8" s="29"/>
      <c r="GG8" s="29"/>
      <c r="GH8" s="29"/>
      <c r="GI8" s="29"/>
      <c r="GJ8" s="29"/>
      <c r="GK8" s="29"/>
      <c r="GL8" s="29"/>
      <c r="GM8" s="29"/>
      <c r="GN8" s="29"/>
      <c r="GO8" s="29"/>
      <c r="GP8" s="29"/>
      <c r="GQ8" s="29"/>
      <c r="GR8" s="29"/>
      <c r="GS8" s="29"/>
      <c r="GT8" s="29"/>
      <c r="GU8" s="29"/>
      <c r="GV8" s="29"/>
      <c r="GW8" s="29"/>
      <c r="GX8" s="29"/>
      <c r="GY8" s="29"/>
      <c r="GZ8" s="29"/>
      <c r="HA8" s="29"/>
      <c r="HB8" s="29"/>
      <c r="HC8" s="29"/>
      <c r="HD8" s="29"/>
      <c r="HE8" s="29"/>
      <c r="HF8" s="29"/>
      <c r="HG8" s="29"/>
      <c r="HH8" s="29"/>
      <c r="HI8" s="29"/>
      <c r="HJ8" s="29"/>
      <c r="HK8" s="29"/>
      <c r="HL8" s="29"/>
      <c r="HM8" s="29"/>
      <c r="HN8" s="29"/>
      <c r="HO8" s="29"/>
      <c r="HP8" s="29"/>
      <c r="HQ8" s="29"/>
      <c r="HR8" s="29"/>
      <c r="HS8" s="29"/>
      <c r="HT8" s="29"/>
      <c r="HU8" s="29"/>
      <c r="HV8" s="29"/>
      <c r="HW8" s="29"/>
      <c r="HX8" s="29"/>
      <c r="HY8" s="29"/>
      <c r="HZ8" s="29"/>
      <c r="IA8" s="29"/>
      <c r="IB8" s="29"/>
      <c r="IC8" s="29"/>
      <c r="ID8" s="29"/>
      <c r="IE8" s="29"/>
      <c r="IF8" s="29"/>
      <c r="IG8" s="29"/>
      <c r="IH8" s="29"/>
      <c r="II8" s="29"/>
      <c r="IJ8" s="29"/>
      <c r="IK8" s="29"/>
      <c r="IL8" s="29"/>
      <c r="IM8" s="29"/>
      <c r="IN8" s="29"/>
      <c r="IO8" s="29"/>
      <c r="IP8" s="29"/>
      <c r="IQ8" s="29"/>
      <c r="IR8" s="29"/>
      <c r="IS8" s="29"/>
      <c r="IT8" s="29"/>
      <c r="IU8" s="29"/>
      <c r="IV8" s="29"/>
      <c r="IW8" s="29"/>
    </row>
    <row r="9" customFormat="false" ht="15.75" hidden="false" customHeight="false" outlineLevel="0" collapsed="false">
      <c r="A9" s="30" t="s">
        <v>25</v>
      </c>
      <c r="B9" s="31" t="s">
        <v>28</v>
      </c>
      <c r="C9" s="31" t="s">
        <v>27</v>
      </c>
      <c r="D9" s="32" t="n">
        <v>25285600</v>
      </c>
      <c r="E9" s="32" t="n">
        <v>-63474323</v>
      </c>
      <c r="F9" s="32" t="n">
        <f aca="false">0+15054607.41</f>
        <v>15054607.41</v>
      </c>
      <c r="G9" s="32" t="n">
        <v>-874714.12</v>
      </c>
      <c r="H9" s="33" t="n">
        <f aca="false">SUM(F9:G9)</f>
        <v>14179893.29</v>
      </c>
      <c r="I9" s="32" t="n">
        <v>18836770</v>
      </c>
      <c r="J9" s="32" t="n">
        <v>0</v>
      </c>
      <c r="K9" s="33" t="n">
        <f aca="false">SUM(I9:J9)</f>
        <v>18836770</v>
      </c>
      <c r="L9" s="33" t="n">
        <f aca="false">+K9+H9</f>
        <v>33016663.29</v>
      </c>
      <c r="M9" s="25" t="n">
        <v>-21241850</v>
      </c>
      <c r="N9" s="34" t="n">
        <v>19971130</v>
      </c>
      <c r="O9" s="35" t="n">
        <v>0</v>
      </c>
      <c r="P9" s="34" t="n">
        <f aca="false">SUM(N9:O9)</f>
        <v>19971130</v>
      </c>
      <c r="Q9" s="33" t="n">
        <f aca="false">+D9</f>
        <v>25285600</v>
      </c>
      <c r="R9" s="36" t="n">
        <f aca="false">+L9+E9</f>
        <v>-30457659.71</v>
      </c>
      <c r="S9" s="37"/>
      <c r="T9" s="38"/>
      <c r="U9" s="28"/>
      <c r="V9" s="28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29"/>
      <c r="EQ9" s="29"/>
      <c r="ER9" s="29"/>
      <c r="ES9" s="29"/>
      <c r="ET9" s="29"/>
      <c r="EU9" s="29"/>
      <c r="EV9" s="29"/>
      <c r="EW9" s="29"/>
      <c r="EX9" s="29"/>
      <c r="EY9" s="29"/>
      <c r="EZ9" s="29"/>
      <c r="FA9" s="29"/>
      <c r="FB9" s="29"/>
      <c r="FC9" s="29"/>
      <c r="FD9" s="29"/>
      <c r="FE9" s="29"/>
      <c r="FF9" s="29"/>
      <c r="FG9" s="29"/>
      <c r="FH9" s="29"/>
      <c r="FI9" s="29"/>
      <c r="FJ9" s="29"/>
      <c r="FK9" s="29"/>
      <c r="FL9" s="29"/>
      <c r="FM9" s="29"/>
      <c r="FN9" s="29"/>
      <c r="FO9" s="29"/>
      <c r="FP9" s="29"/>
      <c r="FQ9" s="29"/>
      <c r="FR9" s="29"/>
      <c r="FS9" s="29"/>
      <c r="FT9" s="29"/>
      <c r="FU9" s="29"/>
      <c r="FV9" s="29"/>
      <c r="FW9" s="29"/>
      <c r="FX9" s="29"/>
      <c r="FY9" s="29"/>
      <c r="FZ9" s="29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29"/>
      <c r="HF9" s="29"/>
      <c r="HG9" s="29"/>
      <c r="HH9" s="29"/>
      <c r="HI9" s="29"/>
      <c r="HJ9" s="29"/>
      <c r="HK9" s="29"/>
      <c r="HL9" s="29"/>
      <c r="HM9" s="29"/>
      <c r="HN9" s="29"/>
      <c r="HO9" s="29"/>
      <c r="HP9" s="29"/>
      <c r="HQ9" s="29"/>
      <c r="HR9" s="29"/>
      <c r="HS9" s="29"/>
      <c r="HT9" s="29"/>
      <c r="HU9" s="29"/>
      <c r="HV9" s="29"/>
      <c r="HW9" s="29"/>
      <c r="HX9" s="29"/>
      <c r="HY9" s="29"/>
      <c r="HZ9" s="29"/>
      <c r="IA9" s="29"/>
      <c r="IB9" s="29"/>
      <c r="IC9" s="29"/>
      <c r="ID9" s="29"/>
      <c r="IE9" s="29"/>
      <c r="IF9" s="29"/>
      <c r="IG9" s="29"/>
      <c r="IH9" s="29"/>
      <c r="II9" s="29"/>
      <c r="IJ9" s="29"/>
      <c r="IK9" s="29"/>
      <c r="IL9" s="29"/>
      <c r="IM9" s="29"/>
      <c r="IN9" s="29"/>
      <c r="IO9" s="29"/>
      <c r="IP9" s="29"/>
      <c r="IQ9" s="29"/>
      <c r="IR9" s="29"/>
      <c r="IS9" s="29"/>
      <c r="IT9" s="29"/>
      <c r="IU9" s="29"/>
      <c r="IV9" s="29"/>
      <c r="IW9" s="29"/>
    </row>
    <row r="10" customFormat="false" ht="15.75" hidden="false" customHeight="false" outlineLevel="0" collapsed="false">
      <c r="A10" s="39" t="s">
        <v>25</v>
      </c>
      <c r="B10" s="40" t="s">
        <v>29</v>
      </c>
      <c r="C10" s="31" t="s">
        <v>27</v>
      </c>
      <c r="D10" s="32" t="n">
        <v>0</v>
      </c>
      <c r="E10" s="32" t="n">
        <v>-119725932</v>
      </c>
      <c r="F10" s="32" t="n">
        <v>2992080</v>
      </c>
      <c r="G10" s="32" t="n">
        <v>0</v>
      </c>
      <c r="H10" s="33" t="n">
        <f aca="false">SUM(F10:G10)</f>
        <v>2992080</v>
      </c>
      <c r="I10" s="32" t="n">
        <f aca="false">2646840+115080</f>
        <v>2761920</v>
      </c>
      <c r="J10" s="32" t="n">
        <v>0</v>
      </c>
      <c r="K10" s="33" t="n">
        <f aca="false">SUM(I10:J10)</f>
        <v>2761920</v>
      </c>
      <c r="L10" s="33" t="n">
        <f aca="false">+K10+H10</f>
        <v>5754000</v>
      </c>
      <c r="M10" s="25" t="n">
        <v>-102163008</v>
      </c>
      <c r="N10" s="34" t="n">
        <f aca="false">115080+2992080</f>
        <v>3107160</v>
      </c>
      <c r="O10" s="35" t="n">
        <v>0</v>
      </c>
      <c r="P10" s="34" t="n">
        <f aca="false">SUM(N10:O10)</f>
        <v>3107160</v>
      </c>
      <c r="Q10" s="32" t="n">
        <v>0</v>
      </c>
      <c r="R10" s="36" t="n">
        <f aca="false">+L10+E10</f>
        <v>-113971932</v>
      </c>
      <c r="S10" s="36"/>
      <c r="T10" s="38"/>
      <c r="U10" s="28"/>
      <c r="V10" s="28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29"/>
      <c r="DE10" s="29"/>
      <c r="DF10" s="29"/>
      <c r="DG10" s="29"/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29"/>
      <c r="DS10" s="29"/>
      <c r="DT10" s="29"/>
      <c r="DU10" s="29"/>
      <c r="DV10" s="29"/>
      <c r="DW10" s="29"/>
      <c r="DX10" s="29"/>
      <c r="DY10" s="29"/>
      <c r="DZ10" s="29"/>
      <c r="EA10" s="29"/>
      <c r="EB10" s="29"/>
      <c r="EC10" s="29"/>
      <c r="ED10" s="29"/>
      <c r="EE10" s="29"/>
      <c r="EF10" s="29"/>
      <c r="EG10" s="29"/>
      <c r="EH10" s="29"/>
      <c r="EI10" s="29"/>
      <c r="EJ10" s="29"/>
      <c r="EK10" s="29"/>
      <c r="EL10" s="29"/>
      <c r="EM10" s="29"/>
      <c r="EN10" s="29"/>
      <c r="EO10" s="29"/>
      <c r="EP10" s="29"/>
      <c r="EQ10" s="29"/>
      <c r="ER10" s="29"/>
      <c r="ES10" s="29"/>
      <c r="ET10" s="29"/>
      <c r="EU10" s="29"/>
      <c r="EV10" s="29"/>
      <c r="EW10" s="29"/>
      <c r="EX10" s="29"/>
      <c r="EY10" s="29"/>
      <c r="EZ10" s="29"/>
      <c r="FA10" s="29"/>
      <c r="FB10" s="29"/>
      <c r="FC10" s="29"/>
      <c r="FD10" s="29"/>
      <c r="FE10" s="29"/>
      <c r="FF10" s="29"/>
      <c r="FG10" s="29"/>
      <c r="FH10" s="29"/>
      <c r="FI10" s="29"/>
      <c r="FJ10" s="29"/>
      <c r="FK10" s="29"/>
      <c r="FL10" s="29"/>
      <c r="FM10" s="29"/>
      <c r="FN10" s="29"/>
      <c r="FO10" s="29"/>
      <c r="FP10" s="29"/>
      <c r="FQ10" s="29"/>
      <c r="FR10" s="29"/>
      <c r="FS10" s="29"/>
      <c r="FT10" s="29"/>
      <c r="FU10" s="29"/>
      <c r="FV10" s="29"/>
      <c r="FW10" s="29"/>
      <c r="FX10" s="29"/>
      <c r="FY10" s="29"/>
      <c r="FZ10" s="29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29"/>
      <c r="HF10" s="29"/>
      <c r="HG10" s="29"/>
      <c r="HH10" s="29"/>
      <c r="HI10" s="29"/>
      <c r="HJ10" s="29"/>
      <c r="HK10" s="29"/>
      <c r="HL10" s="29"/>
      <c r="HM10" s="29"/>
      <c r="HN10" s="29"/>
      <c r="HO10" s="29"/>
      <c r="HP10" s="29"/>
      <c r="HQ10" s="29"/>
      <c r="HR10" s="29"/>
      <c r="HS10" s="29"/>
      <c r="HT10" s="29"/>
      <c r="HU10" s="29"/>
      <c r="HV10" s="29"/>
      <c r="HW10" s="29"/>
      <c r="HX10" s="29"/>
      <c r="HY10" s="29"/>
      <c r="HZ10" s="29"/>
      <c r="IA10" s="29"/>
      <c r="IB10" s="29"/>
      <c r="IC10" s="29"/>
      <c r="ID10" s="29"/>
      <c r="IE10" s="29"/>
      <c r="IF10" s="29"/>
      <c r="IG10" s="29"/>
      <c r="IH10" s="29"/>
      <c r="II10" s="29"/>
      <c r="IJ10" s="29"/>
      <c r="IK10" s="29"/>
      <c r="IL10" s="29"/>
      <c r="IM10" s="29"/>
      <c r="IN10" s="29"/>
      <c r="IO10" s="29"/>
      <c r="IP10" s="29"/>
      <c r="IQ10" s="29"/>
      <c r="IR10" s="29"/>
      <c r="IS10" s="29"/>
      <c r="IT10" s="29"/>
      <c r="IU10" s="29"/>
      <c r="IV10" s="29"/>
      <c r="IW10" s="29"/>
    </row>
    <row r="11" customFormat="false" ht="47.25" hidden="false" customHeight="false" outlineLevel="0" collapsed="false">
      <c r="A11" s="41" t="s">
        <v>25</v>
      </c>
      <c r="B11" s="42" t="s">
        <v>30</v>
      </c>
      <c r="C11" s="42" t="s">
        <v>30</v>
      </c>
      <c r="D11" s="43" t="n">
        <v>0</v>
      </c>
      <c r="E11" s="43" t="n">
        <v>0</v>
      </c>
      <c r="F11" s="35" t="n">
        <v>154750000</v>
      </c>
      <c r="G11" s="35" t="n">
        <v>0</v>
      </c>
      <c r="H11" s="34" t="n">
        <f aca="false">SUM(F11:G11)</f>
        <v>154750000</v>
      </c>
      <c r="I11" s="35" t="n">
        <v>0</v>
      </c>
      <c r="J11" s="35" t="n">
        <v>0</v>
      </c>
      <c r="K11" s="34" t="n">
        <f aca="false">SUM(I11:J11)</f>
        <v>0</v>
      </c>
      <c r="L11" s="34" t="n">
        <f aca="false">+K11+H11</f>
        <v>154750000</v>
      </c>
      <c r="M11" s="35"/>
      <c r="N11" s="35" t="n">
        <v>0</v>
      </c>
      <c r="O11" s="35" t="n">
        <v>0</v>
      </c>
      <c r="P11" s="34" t="n">
        <f aca="false">SUM(N11:O11)</f>
        <v>0</v>
      </c>
      <c r="Q11" s="35" t="n">
        <f aca="false">+L11+E11+D11</f>
        <v>154750000</v>
      </c>
      <c r="R11" s="43" t="n">
        <v>0</v>
      </c>
      <c r="S11" s="44" t="s">
        <v>31</v>
      </c>
      <c r="T11" s="38"/>
      <c r="U11" s="28"/>
      <c r="V11" s="28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  <c r="EI11" s="29"/>
      <c r="EJ11" s="29"/>
      <c r="EK11" s="29"/>
      <c r="EL11" s="29"/>
      <c r="EM11" s="29"/>
      <c r="EN11" s="29"/>
      <c r="EO11" s="29"/>
      <c r="EP11" s="29"/>
      <c r="EQ11" s="29"/>
      <c r="ER11" s="29"/>
      <c r="ES11" s="29"/>
      <c r="ET11" s="29"/>
      <c r="EU11" s="29"/>
      <c r="EV11" s="29"/>
      <c r="EW11" s="29"/>
      <c r="EX11" s="29"/>
      <c r="EY11" s="29"/>
      <c r="EZ11" s="29"/>
      <c r="FA11" s="29"/>
      <c r="FB11" s="29"/>
      <c r="FC11" s="29"/>
      <c r="FD11" s="29"/>
      <c r="FE11" s="29"/>
      <c r="FF11" s="29"/>
      <c r="FG11" s="29"/>
      <c r="FH11" s="29"/>
      <c r="FI11" s="29"/>
      <c r="FJ11" s="29"/>
      <c r="FK11" s="29"/>
      <c r="FL11" s="29"/>
      <c r="FM11" s="29"/>
      <c r="FN11" s="29"/>
      <c r="FO11" s="29"/>
      <c r="FP11" s="29"/>
      <c r="FQ11" s="29"/>
      <c r="FR11" s="29"/>
      <c r="FS11" s="29"/>
      <c r="FT11" s="29"/>
      <c r="FU11" s="29"/>
      <c r="FV11" s="29"/>
      <c r="FW11" s="29"/>
      <c r="FX11" s="29"/>
      <c r="FY11" s="29"/>
      <c r="FZ11" s="29"/>
      <c r="GA11" s="29"/>
      <c r="GB11" s="29"/>
      <c r="GC11" s="29"/>
      <c r="GD11" s="29"/>
      <c r="GE11" s="29"/>
      <c r="GF11" s="29"/>
      <c r="GG11" s="29"/>
      <c r="GH11" s="29"/>
      <c r="GI11" s="29"/>
      <c r="GJ11" s="29"/>
      <c r="GK11" s="29"/>
      <c r="GL11" s="29"/>
      <c r="GM11" s="29"/>
      <c r="GN11" s="29"/>
      <c r="GO11" s="29"/>
      <c r="GP11" s="29"/>
      <c r="GQ11" s="29"/>
      <c r="GR11" s="29"/>
      <c r="GS11" s="29"/>
      <c r="GT11" s="29"/>
      <c r="GU11" s="29"/>
      <c r="GV11" s="29"/>
      <c r="GW11" s="29"/>
      <c r="GX11" s="29"/>
      <c r="GY11" s="29"/>
      <c r="GZ11" s="29"/>
      <c r="HA11" s="29"/>
      <c r="HB11" s="29"/>
      <c r="HC11" s="29"/>
      <c r="HD11" s="29"/>
      <c r="HE11" s="29"/>
      <c r="HF11" s="29"/>
      <c r="HG11" s="29"/>
      <c r="HH11" s="29"/>
      <c r="HI11" s="29"/>
      <c r="HJ11" s="29"/>
      <c r="HK11" s="29"/>
      <c r="HL11" s="29"/>
      <c r="HM11" s="29"/>
      <c r="HN11" s="29"/>
      <c r="HO11" s="29"/>
      <c r="HP11" s="29"/>
      <c r="HQ11" s="29"/>
      <c r="HR11" s="29"/>
      <c r="HS11" s="29"/>
      <c r="HT11" s="29"/>
      <c r="HU11" s="29"/>
      <c r="HV11" s="29"/>
      <c r="HW11" s="29"/>
      <c r="HX11" s="29"/>
      <c r="HY11" s="29"/>
      <c r="HZ11" s="29"/>
      <c r="IA11" s="29"/>
      <c r="IB11" s="29"/>
      <c r="IC11" s="29"/>
      <c r="ID11" s="29"/>
      <c r="IE11" s="29"/>
      <c r="IF11" s="29"/>
      <c r="IG11" s="29"/>
      <c r="IH11" s="29"/>
      <c r="II11" s="29"/>
      <c r="IJ11" s="29"/>
      <c r="IK11" s="29"/>
      <c r="IL11" s="29"/>
      <c r="IM11" s="29"/>
      <c r="IN11" s="29"/>
      <c r="IO11" s="29"/>
      <c r="IP11" s="29"/>
      <c r="IQ11" s="29"/>
      <c r="IR11" s="29"/>
      <c r="IS11" s="29"/>
      <c r="IT11" s="29"/>
      <c r="IU11" s="29"/>
      <c r="IV11" s="29"/>
      <c r="IW11" s="29"/>
    </row>
    <row r="12" customFormat="false" ht="47.25" hidden="false" customHeight="false" outlineLevel="0" collapsed="false">
      <c r="A12" s="41" t="s">
        <v>25</v>
      </c>
      <c r="B12" s="42" t="s">
        <v>32</v>
      </c>
      <c r="C12" s="42" t="s">
        <v>30</v>
      </c>
      <c r="D12" s="43" t="n">
        <v>0</v>
      </c>
      <c r="E12" s="43" t="n">
        <v>0</v>
      </c>
      <c r="F12" s="43" t="n">
        <v>138700000</v>
      </c>
      <c r="G12" s="43" t="n">
        <v>0</v>
      </c>
      <c r="H12" s="34" t="n">
        <f aca="false">SUM(F12:G12)</f>
        <v>138700000</v>
      </c>
      <c r="I12" s="35" t="n">
        <v>0</v>
      </c>
      <c r="J12" s="35" t="n">
        <v>0</v>
      </c>
      <c r="K12" s="34" t="n">
        <f aca="false">SUM(I12:J12)</f>
        <v>0</v>
      </c>
      <c r="L12" s="34" t="n">
        <f aca="false">+K12+H12</f>
        <v>138700000</v>
      </c>
      <c r="M12" s="43"/>
      <c r="N12" s="35" t="n">
        <v>0</v>
      </c>
      <c r="O12" s="35" t="n">
        <v>0</v>
      </c>
      <c r="P12" s="34" t="n">
        <f aca="false">SUM(N12:O12)</f>
        <v>0</v>
      </c>
      <c r="Q12" s="43" t="n">
        <f aca="false">+L12+E12+D12</f>
        <v>138700000</v>
      </c>
      <c r="R12" s="43" t="n">
        <v>0</v>
      </c>
      <c r="S12" s="44" t="s">
        <v>33</v>
      </c>
      <c r="T12" s="45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  <c r="ET12" s="29"/>
      <c r="EU12" s="29"/>
      <c r="EV12" s="29"/>
      <c r="EW12" s="29"/>
      <c r="EX12" s="29"/>
      <c r="EY12" s="29"/>
      <c r="EZ12" s="29"/>
      <c r="FA12" s="29"/>
      <c r="FB12" s="29"/>
      <c r="FC12" s="29"/>
      <c r="FD12" s="29"/>
      <c r="FE12" s="29"/>
      <c r="FF12" s="29"/>
      <c r="FG12" s="29"/>
      <c r="FH12" s="29"/>
      <c r="FI12" s="29"/>
      <c r="FJ12" s="29"/>
      <c r="FK12" s="29"/>
      <c r="FL12" s="29"/>
      <c r="FM12" s="29"/>
      <c r="FN12" s="29"/>
      <c r="FO12" s="29"/>
      <c r="FP12" s="29"/>
      <c r="FQ12" s="29"/>
      <c r="FR12" s="29"/>
      <c r="FS12" s="29"/>
      <c r="FT12" s="29"/>
      <c r="FU12" s="29"/>
      <c r="FV12" s="29"/>
      <c r="FW12" s="29"/>
      <c r="FX12" s="29"/>
      <c r="FY12" s="29"/>
      <c r="FZ12" s="29"/>
      <c r="GA12" s="29"/>
      <c r="GB12" s="29"/>
      <c r="GC12" s="29"/>
      <c r="GD12" s="29"/>
      <c r="GE12" s="29"/>
      <c r="GF12" s="29"/>
      <c r="GG12" s="29"/>
      <c r="GH12" s="29"/>
      <c r="GI12" s="29"/>
      <c r="GJ12" s="29"/>
      <c r="GK12" s="29"/>
      <c r="GL12" s="29"/>
      <c r="GM12" s="29"/>
      <c r="GN12" s="29"/>
      <c r="GO12" s="29"/>
      <c r="GP12" s="29"/>
      <c r="GQ12" s="29"/>
      <c r="GR12" s="29"/>
      <c r="GS12" s="29"/>
      <c r="GT12" s="29"/>
      <c r="GU12" s="29"/>
      <c r="GV12" s="29"/>
      <c r="GW12" s="29"/>
      <c r="GX12" s="29"/>
      <c r="GY12" s="29"/>
      <c r="GZ12" s="29"/>
      <c r="HA12" s="29"/>
      <c r="HB12" s="29"/>
      <c r="HC12" s="29"/>
      <c r="HD12" s="29"/>
      <c r="HE12" s="29"/>
      <c r="HF12" s="29"/>
      <c r="HG12" s="29"/>
      <c r="HH12" s="29"/>
      <c r="HI12" s="29"/>
      <c r="HJ12" s="29"/>
      <c r="HK12" s="29"/>
      <c r="HL12" s="29"/>
      <c r="HM12" s="29"/>
      <c r="HN12" s="29"/>
      <c r="HO12" s="29"/>
      <c r="HP12" s="29"/>
      <c r="HQ12" s="29"/>
      <c r="HR12" s="29"/>
      <c r="HS12" s="29"/>
      <c r="HT12" s="29"/>
      <c r="HU12" s="29"/>
      <c r="HV12" s="29"/>
      <c r="HW12" s="29"/>
      <c r="HX12" s="29"/>
      <c r="HY12" s="29"/>
      <c r="HZ12" s="29"/>
      <c r="IA12" s="29"/>
      <c r="IB12" s="29"/>
      <c r="IC12" s="29"/>
      <c r="ID12" s="29"/>
      <c r="IE12" s="29"/>
      <c r="IF12" s="29"/>
      <c r="IG12" s="29"/>
      <c r="IH12" s="29"/>
      <c r="II12" s="29"/>
      <c r="IJ12" s="29"/>
      <c r="IK12" s="29"/>
      <c r="IL12" s="29"/>
      <c r="IM12" s="29"/>
      <c r="IN12" s="29"/>
      <c r="IO12" s="29"/>
      <c r="IP12" s="29"/>
      <c r="IQ12" s="29"/>
      <c r="IR12" s="29"/>
      <c r="IS12" s="29"/>
      <c r="IT12" s="29"/>
      <c r="IU12" s="29"/>
      <c r="IV12" s="29"/>
      <c r="IW12" s="29"/>
    </row>
    <row r="13" customFormat="false" ht="15.75" hidden="false" customHeight="false" outlineLevel="0" collapsed="false">
      <c r="A13" s="46" t="s">
        <v>25</v>
      </c>
      <c r="B13" s="42" t="s">
        <v>30</v>
      </c>
      <c r="C13" s="47" t="s">
        <v>30</v>
      </c>
      <c r="D13" s="43" t="n">
        <v>0</v>
      </c>
      <c r="E13" s="43" t="n">
        <v>0</v>
      </c>
      <c r="F13" s="43" t="n">
        <v>0</v>
      </c>
      <c r="G13" s="43" t="n">
        <f aca="false">-100000-75000</f>
        <v>-175000</v>
      </c>
      <c r="H13" s="33" t="n">
        <f aca="false">SUM(F13:G13)</f>
        <v>-175000</v>
      </c>
      <c r="I13" s="48" t="n">
        <v>0</v>
      </c>
      <c r="J13" s="48" t="n">
        <v>0</v>
      </c>
      <c r="K13" s="33" t="n">
        <f aca="false">SUM(I13:J13)</f>
        <v>0</v>
      </c>
      <c r="L13" s="33" t="n">
        <f aca="false">+K13+H13</f>
        <v>-175000</v>
      </c>
      <c r="M13" s="43"/>
      <c r="N13" s="48" t="n">
        <v>0</v>
      </c>
      <c r="O13" s="48" t="n">
        <v>0</v>
      </c>
      <c r="P13" s="33" t="n">
        <f aca="false">SUM(N13:O13)</f>
        <v>0</v>
      </c>
      <c r="Q13" s="43" t="n">
        <v>0</v>
      </c>
      <c r="R13" s="36" t="n">
        <f aca="false">+L13+E13</f>
        <v>-175000</v>
      </c>
      <c r="S13" s="49"/>
      <c r="T13" s="45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  <c r="FF13" s="29"/>
      <c r="FG13" s="29"/>
      <c r="FH13" s="29"/>
      <c r="FI13" s="29"/>
      <c r="FJ13" s="29"/>
      <c r="FK13" s="29"/>
      <c r="FL13" s="29"/>
      <c r="FM13" s="29"/>
      <c r="FN13" s="29"/>
      <c r="FO13" s="29"/>
      <c r="FP13" s="29"/>
      <c r="FQ13" s="29"/>
      <c r="FR13" s="29"/>
      <c r="FS13" s="29"/>
      <c r="FT13" s="29"/>
      <c r="FU13" s="29"/>
      <c r="FV13" s="29"/>
      <c r="FW13" s="29"/>
      <c r="FX13" s="29"/>
      <c r="FY13" s="29"/>
      <c r="FZ13" s="29"/>
      <c r="GA13" s="29"/>
      <c r="GB13" s="29"/>
      <c r="GC13" s="29"/>
      <c r="GD13" s="29"/>
      <c r="GE13" s="29"/>
      <c r="GF13" s="29"/>
      <c r="GG13" s="29"/>
      <c r="GH13" s="29"/>
      <c r="GI13" s="29"/>
      <c r="GJ13" s="29"/>
      <c r="GK13" s="29"/>
      <c r="GL13" s="29"/>
      <c r="GM13" s="29"/>
      <c r="GN13" s="29"/>
      <c r="GO13" s="29"/>
      <c r="GP13" s="29"/>
      <c r="GQ13" s="29"/>
      <c r="GR13" s="29"/>
      <c r="GS13" s="29"/>
      <c r="GT13" s="29"/>
      <c r="GU13" s="29"/>
      <c r="GV13" s="29"/>
      <c r="GW13" s="29"/>
      <c r="GX13" s="29"/>
      <c r="GY13" s="29"/>
      <c r="GZ13" s="29"/>
      <c r="HA13" s="29"/>
      <c r="HB13" s="29"/>
      <c r="HC13" s="29"/>
      <c r="HD13" s="29"/>
      <c r="HE13" s="29"/>
      <c r="HF13" s="29"/>
      <c r="HG13" s="29"/>
      <c r="HH13" s="29"/>
      <c r="HI13" s="29"/>
      <c r="HJ13" s="29"/>
      <c r="HK13" s="29"/>
      <c r="HL13" s="29"/>
      <c r="HM13" s="29"/>
      <c r="HN13" s="29"/>
      <c r="HO13" s="29"/>
      <c r="HP13" s="29"/>
      <c r="HQ13" s="29"/>
      <c r="HR13" s="29"/>
      <c r="HS13" s="29"/>
      <c r="HT13" s="29"/>
      <c r="HU13" s="29"/>
      <c r="HV13" s="29"/>
      <c r="HW13" s="29"/>
      <c r="HX13" s="29"/>
      <c r="HY13" s="29"/>
      <c r="HZ13" s="29"/>
      <c r="IA13" s="29"/>
      <c r="IB13" s="29"/>
      <c r="IC13" s="29"/>
      <c r="ID13" s="29"/>
      <c r="IE13" s="29"/>
      <c r="IF13" s="29"/>
      <c r="IG13" s="29"/>
      <c r="IH13" s="29"/>
      <c r="II13" s="29"/>
      <c r="IJ13" s="29"/>
      <c r="IK13" s="29"/>
      <c r="IL13" s="29"/>
      <c r="IM13" s="29"/>
      <c r="IN13" s="29"/>
      <c r="IO13" s="29"/>
      <c r="IP13" s="29"/>
      <c r="IQ13" s="29"/>
      <c r="IR13" s="29"/>
      <c r="IS13" s="29"/>
      <c r="IT13" s="29"/>
      <c r="IU13" s="29"/>
      <c r="IV13" s="29"/>
      <c r="IW13" s="29"/>
    </row>
    <row r="14" customFormat="false" ht="16.5" hidden="false" customHeight="false" outlineLevel="0" collapsed="false">
      <c r="A14" s="46" t="s">
        <v>25</v>
      </c>
      <c r="B14" s="50" t="s">
        <v>34</v>
      </c>
      <c r="C14" s="42" t="s">
        <v>35</v>
      </c>
      <c r="D14" s="51" t="n">
        <v>0</v>
      </c>
      <c r="E14" s="51" t="n">
        <v>0</v>
      </c>
      <c r="F14" s="51" t="n">
        <f aca="false">172801.92+275000</f>
        <v>447801.92</v>
      </c>
      <c r="G14" s="51" t="n">
        <v>0</v>
      </c>
      <c r="H14" s="33" t="n">
        <f aca="false">SUM(F14:G14)</f>
        <v>447801.92</v>
      </c>
      <c r="I14" s="48" t="n">
        <v>0</v>
      </c>
      <c r="J14" s="48" t="n">
        <v>0</v>
      </c>
      <c r="K14" s="33" t="n">
        <f aca="false">SUM(I14:J14)</f>
        <v>0</v>
      </c>
      <c r="L14" s="33" t="n">
        <f aca="false">+K14+H14</f>
        <v>447801.92</v>
      </c>
      <c r="M14" s="51"/>
      <c r="N14" s="48" t="n">
        <v>0</v>
      </c>
      <c r="O14" s="48" t="n">
        <v>0</v>
      </c>
      <c r="P14" s="33" t="n">
        <f aca="false">SUM(N14:O14)</f>
        <v>0</v>
      </c>
      <c r="Q14" s="52" t="n">
        <f aca="false">+L14</f>
        <v>447801.92</v>
      </c>
      <c r="R14" s="52" t="n">
        <v>0</v>
      </c>
      <c r="S14" s="53"/>
      <c r="T14" s="54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29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29"/>
      <c r="ET14" s="29"/>
      <c r="EU14" s="29"/>
      <c r="EV14" s="29"/>
      <c r="EW14" s="29"/>
      <c r="EX14" s="29"/>
      <c r="EY14" s="29"/>
      <c r="EZ14" s="29"/>
      <c r="FA14" s="29"/>
      <c r="FB14" s="29"/>
      <c r="FC14" s="29"/>
      <c r="FD14" s="29"/>
      <c r="FE14" s="29"/>
      <c r="FF14" s="29"/>
      <c r="FG14" s="29"/>
      <c r="FH14" s="29"/>
      <c r="FI14" s="29"/>
      <c r="FJ14" s="29"/>
      <c r="FK14" s="29"/>
      <c r="FL14" s="29"/>
      <c r="FM14" s="29"/>
      <c r="FN14" s="29"/>
      <c r="FO14" s="29"/>
      <c r="FP14" s="29"/>
      <c r="FQ14" s="29"/>
      <c r="FR14" s="29"/>
      <c r="FS14" s="29"/>
      <c r="FT14" s="29"/>
      <c r="FU14" s="29"/>
      <c r="FV14" s="29"/>
      <c r="FW14" s="29"/>
      <c r="FX14" s="29"/>
      <c r="FY14" s="29"/>
      <c r="FZ14" s="29"/>
      <c r="GA14" s="29"/>
      <c r="GB14" s="29"/>
      <c r="GC14" s="29"/>
      <c r="GD14" s="29"/>
      <c r="GE14" s="29"/>
      <c r="GF14" s="29"/>
      <c r="GG14" s="29"/>
      <c r="GH14" s="29"/>
      <c r="GI14" s="29"/>
      <c r="GJ14" s="29"/>
      <c r="GK14" s="29"/>
      <c r="GL14" s="29"/>
      <c r="GM14" s="29"/>
      <c r="GN14" s="29"/>
      <c r="GO14" s="29"/>
      <c r="GP14" s="29"/>
      <c r="GQ14" s="29"/>
      <c r="GR14" s="29"/>
      <c r="GS14" s="29"/>
      <c r="GT14" s="29"/>
      <c r="GU14" s="29"/>
      <c r="GV14" s="29"/>
      <c r="GW14" s="29"/>
      <c r="GX14" s="29"/>
      <c r="GY14" s="29"/>
      <c r="GZ14" s="29"/>
      <c r="HA14" s="29"/>
      <c r="HB14" s="29"/>
      <c r="HC14" s="29"/>
      <c r="HD14" s="29"/>
      <c r="HE14" s="29"/>
      <c r="HF14" s="29"/>
      <c r="HG14" s="29"/>
      <c r="HH14" s="29"/>
      <c r="HI14" s="29"/>
      <c r="HJ14" s="29"/>
      <c r="HK14" s="29"/>
      <c r="HL14" s="29"/>
      <c r="HM14" s="29"/>
      <c r="HN14" s="29"/>
      <c r="HO14" s="29"/>
      <c r="HP14" s="29"/>
      <c r="HQ14" s="29"/>
      <c r="HR14" s="29"/>
      <c r="HS14" s="29"/>
      <c r="HT14" s="29"/>
      <c r="HU14" s="29"/>
      <c r="HV14" s="29"/>
      <c r="HW14" s="29"/>
      <c r="HX14" s="29"/>
      <c r="HY14" s="29"/>
      <c r="HZ14" s="29"/>
      <c r="IA14" s="29"/>
      <c r="IB14" s="29"/>
      <c r="IC14" s="29"/>
      <c r="ID14" s="29"/>
      <c r="IE14" s="29"/>
      <c r="IF14" s="29"/>
      <c r="IG14" s="29"/>
      <c r="IH14" s="29"/>
      <c r="II14" s="29"/>
      <c r="IJ14" s="29"/>
      <c r="IK14" s="29"/>
      <c r="IL14" s="29"/>
      <c r="IM14" s="29"/>
      <c r="IN14" s="29"/>
      <c r="IO14" s="29"/>
      <c r="IP14" s="29"/>
      <c r="IQ14" s="29"/>
      <c r="IR14" s="29"/>
      <c r="IS14" s="29"/>
      <c r="IT14" s="29"/>
      <c r="IU14" s="29"/>
      <c r="IV14" s="29"/>
      <c r="IW14" s="29"/>
    </row>
    <row r="15" customFormat="false" ht="17.25" hidden="false" customHeight="false" outlineLevel="0" collapsed="false">
      <c r="A15" s="55" t="s">
        <v>36</v>
      </c>
      <c r="B15" s="56"/>
      <c r="C15" s="56"/>
      <c r="D15" s="57"/>
      <c r="E15" s="57"/>
      <c r="F15" s="57"/>
      <c r="G15" s="57"/>
      <c r="H15" s="57"/>
      <c r="I15" s="58"/>
      <c r="J15" s="58"/>
      <c r="K15" s="57"/>
      <c r="L15" s="57"/>
      <c r="M15" s="59"/>
      <c r="N15" s="58"/>
      <c r="O15" s="58"/>
      <c r="P15" s="57"/>
      <c r="Q15" s="57" t="n">
        <f aca="false">SUM(Q8:Q14)</f>
        <v>385817217.92</v>
      </c>
      <c r="R15" s="57" t="n">
        <f aca="false">SUM(R8:R14)</f>
        <v>-144604591.71</v>
      </c>
      <c r="S15" s="60" t="n">
        <f aca="false">+Q15+R15</f>
        <v>241212626.21</v>
      </c>
      <c r="T15" s="61"/>
      <c r="U15" s="62"/>
      <c r="V15" s="6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customFormat="false" ht="15.75" hidden="false" customHeight="true" outlineLevel="0" collapsed="false">
      <c r="A16" s="63"/>
      <c r="B16" s="64"/>
      <c r="C16" s="64"/>
      <c r="D16" s="65"/>
      <c r="E16" s="66"/>
      <c r="F16" s="66"/>
      <c r="G16" s="66"/>
      <c r="H16" s="65"/>
      <c r="I16" s="66"/>
      <c r="J16" s="66"/>
      <c r="K16" s="66"/>
      <c r="L16" s="66"/>
      <c r="M16" s="67"/>
      <c r="N16" s="65"/>
      <c r="O16" s="65"/>
      <c r="P16" s="65"/>
      <c r="Q16" s="66"/>
      <c r="R16" s="68"/>
      <c r="S16" s="68"/>
      <c r="T16" s="69"/>
      <c r="U16" s="70"/>
      <c r="V16" s="70"/>
    </row>
    <row r="17" customFormat="false" ht="15.75" hidden="false" customHeight="false" outlineLevel="0" collapsed="false">
      <c r="A17" s="71" t="s">
        <v>37</v>
      </c>
      <c r="B17" s="72" t="s">
        <v>26</v>
      </c>
      <c r="C17" s="73" t="s">
        <v>27</v>
      </c>
      <c r="D17" s="74" t="n">
        <v>0</v>
      </c>
      <c r="E17" s="74" t="n">
        <v>0</v>
      </c>
      <c r="F17" s="74" t="n">
        <v>0</v>
      </c>
      <c r="G17" s="74" t="n">
        <v>0</v>
      </c>
      <c r="H17" s="74" t="n">
        <f aca="false">SUM(F17:G17)</f>
        <v>0</v>
      </c>
      <c r="I17" s="74" t="n">
        <v>0</v>
      </c>
      <c r="J17" s="74" t="n">
        <v>0</v>
      </c>
      <c r="K17" s="74" t="n">
        <f aca="false">SUM(I17:J17)</f>
        <v>0</v>
      </c>
      <c r="L17" s="75" t="n">
        <f aca="false">+K17+H17</f>
        <v>0</v>
      </c>
      <c r="M17" s="74" t="n">
        <v>50460</v>
      </c>
      <c r="N17" s="74" t="n">
        <v>0</v>
      </c>
      <c r="O17" s="74" t="n">
        <v>0</v>
      </c>
      <c r="P17" s="74" t="n">
        <f aca="false">SUM(N17:O17)</f>
        <v>0</v>
      </c>
      <c r="Q17" s="74" t="n">
        <f aca="false">+L17+E17</f>
        <v>0</v>
      </c>
      <c r="R17" s="76" t="n">
        <v>0</v>
      </c>
      <c r="S17" s="76"/>
      <c r="T17" s="77"/>
      <c r="U17" s="78"/>
      <c r="V17" s="78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  <c r="BB17" s="79"/>
      <c r="BC17" s="79"/>
      <c r="BD17" s="79"/>
      <c r="BE17" s="79"/>
      <c r="BF17" s="79"/>
      <c r="BG17" s="79"/>
      <c r="BH17" s="79"/>
      <c r="BI17" s="79"/>
      <c r="BJ17" s="79"/>
      <c r="BK17" s="79"/>
      <c r="BL17" s="79"/>
      <c r="BM17" s="79"/>
      <c r="BN17" s="79"/>
      <c r="BO17" s="79"/>
      <c r="BP17" s="79"/>
      <c r="BQ17" s="79"/>
      <c r="BR17" s="79"/>
      <c r="BS17" s="79"/>
      <c r="BT17" s="79"/>
      <c r="BU17" s="79"/>
      <c r="BV17" s="79"/>
      <c r="BW17" s="79"/>
      <c r="BX17" s="79"/>
      <c r="BY17" s="79"/>
      <c r="BZ17" s="79"/>
      <c r="CA17" s="79"/>
      <c r="CB17" s="79"/>
      <c r="CC17" s="79"/>
      <c r="CD17" s="79"/>
      <c r="CE17" s="79"/>
      <c r="CF17" s="79"/>
      <c r="CG17" s="79"/>
      <c r="CH17" s="79"/>
      <c r="CI17" s="79"/>
      <c r="CJ17" s="79"/>
      <c r="CK17" s="79"/>
      <c r="CL17" s="79"/>
      <c r="CM17" s="79"/>
      <c r="CN17" s="79"/>
      <c r="CO17" s="79"/>
      <c r="CP17" s="79"/>
      <c r="CQ17" s="79"/>
      <c r="CR17" s="79"/>
      <c r="CS17" s="79"/>
      <c r="CT17" s="79"/>
      <c r="CU17" s="79"/>
      <c r="CV17" s="79"/>
      <c r="CW17" s="79"/>
      <c r="CX17" s="79"/>
      <c r="CY17" s="79"/>
      <c r="CZ17" s="79"/>
      <c r="DA17" s="79"/>
      <c r="DB17" s="79"/>
      <c r="DC17" s="79"/>
      <c r="DD17" s="79"/>
      <c r="DE17" s="79"/>
      <c r="DF17" s="79"/>
      <c r="DG17" s="79"/>
      <c r="DH17" s="79"/>
      <c r="DI17" s="79"/>
      <c r="DJ17" s="79"/>
      <c r="DK17" s="79"/>
      <c r="DL17" s="79"/>
      <c r="DM17" s="79"/>
      <c r="DN17" s="79"/>
      <c r="DO17" s="79"/>
      <c r="DP17" s="79"/>
      <c r="DQ17" s="79"/>
      <c r="DR17" s="79"/>
      <c r="DS17" s="79"/>
      <c r="DT17" s="79"/>
      <c r="DU17" s="79"/>
      <c r="DV17" s="79"/>
      <c r="DW17" s="79"/>
      <c r="DX17" s="79"/>
      <c r="DY17" s="79"/>
      <c r="DZ17" s="79"/>
      <c r="EA17" s="79"/>
      <c r="EB17" s="79"/>
      <c r="EC17" s="79"/>
      <c r="ED17" s="79"/>
      <c r="EE17" s="79"/>
      <c r="EF17" s="79"/>
      <c r="EG17" s="79"/>
      <c r="EH17" s="79"/>
      <c r="EI17" s="79"/>
      <c r="EJ17" s="79"/>
      <c r="EK17" s="79"/>
      <c r="EL17" s="79"/>
      <c r="EM17" s="79"/>
      <c r="EN17" s="79"/>
      <c r="EO17" s="79"/>
      <c r="EP17" s="79"/>
      <c r="EQ17" s="79"/>
      <c r="ER17" s="79"/>
      <c r="ES17" s="79"/>
      <c r="ET17" s="79"/>
      <c r="EU17" s="79"/>
      <c r="EV17" s="79"/>
      <c r="EW17" s="79"/>
      <c r="EX17" s="79"/>
      <c r="EY17" s="79"/>
      <c r="EZ17" s="79"/>
      <c r="FA17" s="79"/>
      <c r="FB17" s="79"/>
      <c r="FC17" s="79"/>
      <c r="FD17" s="79"/>
      <c r="FE17" s="79"/>
      <c r="FF17" s="79"/>
      <c r="FG17" s="79"/>
      <c r="FH17" s="79"/>
      <c r="FI17" s="79"/>
      <c r="FJ17" s="79"/>
      <c r="FK17" s="79"/>
      <c r="FL17" s="79"/>
      <c r="FM17" s="79"/>
      <c r="FN17" s="79"/>
      <c r="FO17" s="79"/>
      <c r="FP17" s="79"/>
      <c r="FQ17" s="79"/>
      <c r="FR17" s="79"/>
      <c r="FS17" s="79"/>
      <c r="FT17" s="79"/>
      <c r="FU17" s="79"/>
      <c r="FV17" s="79"/>
      <c r="FW17" s="79"/>
      <c r="FX17" s="79"/>
      <c r="FY17" s="79"/>
      <c r="FZ17" s="79"/>
      <c r="GA17" s="79"/>
      <c r="GB17" s="79"/>
      <c r="GC17" s="79"/>
      <c r="GD17" s="79"/>
      <c r="GE17" s="79"/>
      <c r="GF17" s="79"/>
      <c r="GG17" s="79"/>
      <c r="GH17" s="79"/>
      <c r="GI17" s="79"/>
      <c r="GJ17" s="79"/>
      <c r="GK17" s="79"/>
      <c r="GL17" s="79"/>
      <c r="GM17" s="79"/>
      <c r="GN17" s="79"/>
      <c r="GO17" s="79"/>
      <c r="GP17" s="79"/>
      <c r="GQ17" s="79"/>
      <c r="GR17" s="79"/>
      <c r="GS17" s="79"/>
      <c r="GT17" s="79"/>
      <c r="GU17" s="79"/>
      <c r="GV17" s="79"/>
      <c r="GW17" s="79"/>
      <c r="GX17" s="79"/>
      <c r="GY17" s="79"/>
      <c r="GZ17" s="79"/>
      <c r="HA17" s="79"/>
      <c r="HB17" s="79"/>
      <c r="HC17" s="79"/>
      <c r="HD17" s="79"/>
      <c r="HE17" s="79"/>
      <c r="HF17" s="79"/>
      <c r="HG17" s="79"/>
      <c r="HH17" s="79"/>
      <c r="HI17" s="79"/>
      <c r="HJ17" s="79"/>
      <c r="HK17" s="79"/>
      <c r="HL17" s="79"/>
      <c r="HM17" s="79"/>
      <c r="HN17" s="79"/>
      <c r="HO17" s="79"/>
      <c r="HP17" s="79"/>
      <c r="HQ17" s="79"/>
      <c r="HR17" s="79"/>
      <c r="HS17" s="79"/>
      <c r="HT17" s="79"/>
      <c r="HU17" s="79"/>
      <c r="HV17" s="79"/>
      <c r="HW17" s="79"/>
      <c r="HX17" s="79"/>
      <c r="HY17" s="79"/>
      <c r="HZ17" s="79"/>
      <c r="IA17" s="79"/>
      <c r="IB17" s="79"/>
      <c r="IC17" s="79"/>
      <c r="ID17" s="79"/>
      <c r="IE17" s="79"/>
      <c r="IF17" s="79"/>
      <c r="IG17" s="79"/>
      <c r="IH17" s="79"/>
      <c r="II17" s="79"/>
      <c r="IJ17" s="79"/>
      <c r="IK17" s="79"/>
      <c r="IL17" s="79"/>
      <c r="IM17" s="79"/>
      <c r="IN17" s="79"/>
      <c r="IO17" s="79"/>
      <c r="IP17" s="79"/>
      <c r="IQ17" s="79"/>
      <c r="IR17" s="79"/>
      <c r="IS17" s="79"/>
      <c r="IT17" s="79"/>
      <c r="IU17" s="79"/>
      <c r="IV17" s="79"/>
      <c r="IW17" s="79"/>
    </row>
    <row r="18" customFormat="false" ht="15.75" hidden="false" customHeight="false" outlineLevel="0" collapsed="false">
      <c r="A18" s="80" t="s">
        <v>37</v>
      </c>
      <c r="B18" s="81" t="s">
        <v>28</v>
      </c>
      <c r="C18" s="73" t="s">
        <v>27</v>
      </c>
      <c r="D18" s="74" t="n">
        <v>0</v>
      </c>
      <c r="E18" s="74" t="n">
        <v>0</v>
      </c>
      <c r="F18" s="74" t="n">
        <v>0</v>
      </c>
      <c r="G18" s="74" t="n">
        <v>0</v>
      </c>
      <c r="H18" s="74" t="n">
        <f aca="false">SUM(F18:G18)</f>
        <v>0</v>
      </c>
      <c r="I18" s="74" t="n">
        <v>0</v>
      </c>
      <c r="J18" s="74" t="n">
        <v>0</v>
      </c>
      <c r="K18" s="74" t="n">
        <f aca="false">SUM(I18:J18)</f>
        <v>0</v>
      </c>
      <c r="L18" s="75" t="n">
        <f aca="false">+K18+H18</f>
        <v>0</v>
      </c>
      <c r="M18" s="74" t="n">
        <v>290238</v>
      </c>
      <c r="N18" s="74" t="n">
        <v>0</v>
      </c>
      <c r="O18" s="74" t="n">
        <v>0</v>
      </c>
      <c r="P18" s="74" t="n">
        <f aca="false">SUM(N18:O18)</f>
        <v>0</v>
      </c>
      <c r="Q18" s="74" t="n">
        <v>0</v>
      </c>
      <c r="R18" s="82" t="n">
        <f aca="false">+L18+E18</f>
        <v>0</v>
      </c>
      <c r="S18" s="82"/>
      <c r="T18" s="83"/>
      <c r="U18" s="78"/>
      <c r="V18" s="78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79"/>
      <c r="BL18" s="79"/>
      <c r="BM18" s="79"/>
      <c r="BN18" s="79"/>
      <c r="BO18" s="79"/>
      <c r="BP18" s="79"/>
      <c r="BQ18" s="79"/>
      <c r="BR18" s="79"/>
      <c r="BS18" s="79"/>
      <c r="BT18" s="79"/>
      <c r="BU18" s="79"/>
      <c r="BV18" s="79"/>
      <c r="BW18" s="79"/>
      <c r="BX18" s="79"/>
      <c r="BY18" s="79"/>
      <c r="BZ18" s="79"/>
      <c r="CA18" s="79"/>
      <c r="CB18" s="79"/>
      <c r="CC18" s="79"/>
      <c r="CD18" s="79"/>
      <c r="CE18" s="79"/>
      <c r="CF18" s="79"/>
      <c r="CG18" s="79"/>
      <c r="CH18" s="79"/>
      <c r="CI18" s="79"/>
      <c r="CJ18" s="79"/>
      <c r="CK18" s="79"/>
      <c r="CL18" s="79"/>
      <c r="CM18" s="79"/>
      <c r="CN18" s="79"/>
      <c r="CO18" s="79"/>
      <c r="CP18" s="79"/>
      <c r="CQ18" s="79"/>
      <c r="CR18" s="79"/>
      <c r="CS18" s="79"/>
      <c r="CT18" s="79"/>
      <c r="CU18" s="79"/>
      <c r="CV18" s="79"/>
      <c r="CW18" s="79"/>
      <c r="CX18" s="79"/>
      <c r="CY18" s="79"/>
      <c r="CZ18" s="79"/>
      <c r="DA18" s="79"/>
      <c r="DB18" s="79"/>
      <c r="DC18" s="79"/>
      <c r="DD18" s="79"/>
      <c r="DE18" s="79"/>
      <c r="DF18" s="79"/>
      <c r="DG18" s="79"/>
      <c r="DH18" s="79"/>
      <c r="DI18" s="79"/>
      <c r="DJ18" s="79"/>
      <c r="DK18" s="79"/>
      <c r="DL18" s="79"/>
      <c r="DM18" s="79"/>
      <c r="DN18" s="79"/>
      <c r="DO18" s="79"/>
      <c r="DP18" s="79"/>
      <c r="DQ18" s="79"/>
      <c r="DR18" s="79"/>
      <c r="DS18" s="79"/>
      <c r="DT18" s="79"/>
      <c r="DU18" s="79"/>
      <c r="DV18" s="79"/>
      <c r="DW18" s="79"/>
      <c r="DX18" s="79"/>
      <c r="DY18" s="79"/>
      <c r="DZ18" s="79"/>
      <c r="EA18" s="79"/>
      <c r="EB18" s="79"/>
      <c r="EC18" s="79"/>
      <c r="ED18" s="79"/>
      <c r="EE18" s="79"/>
      <c r="EF18" s="79"/>
      <c r="EG18" s="79"/>
      <c r="EH18" s="79"/>
      <c r="EI18" s="79"/>
      <c r="EJ18" s="79"/>
      <c r="EK18" s="79"/>
      <c r="EL18" s="79"/>
      <c r="EM18" s="79"/>
      <c r="EN18" s="79"/>
      <c r="EO18" s="79"/>
      <c r="EP18" s="79"/>
      <c r="EQ18" s="79"/>
      <c r="ER18" s="79"/>
      <c r="ES18" s="79"/>
      <c r="ET18" s="79"/>
      <c r="EU18" s="79"/>
      <c r="EV18" s="79"/>
      <c r="EW18" s="79"/>
      <c r="EX18" s="79"/>
      <c r="EY18" s="79"/>
      <c r="EZ18" s="79"/>
      <c r="FA18" s="79"/>
      <c r="FB18" s="79"/>
      <c r="FC18" s="79"/>
      <c r="FD18" s="79"/>
      <c r="FE18" s="79"/>
      <c r="FF18" s="79"/>
      <c r="FG18" s="79"/>
      <c r="FH18" s="79"/>
      <c r="FI18" s="79"/>
      <c r="FJ18" s="79"/>
      <c r="FK18" s="79"/>
      <c r="FL18" s="79"/>
      <c r="FM18" s="79"/>
      <c r="FN18" s="79"/>
      <c r="FO18" s="79"/>
      <c r="FP18" s="79"/>
      <c r="FQ18" s="79"/>
      <c r="FR18" s="79"/>
      <c r="FS18" s="79"/>
      <c r="FT18" s="79"/>
      <c r="FU18" s="79"/>
      <c r="FV18" s="79"/>
      <c r="FW18" s="79"/>
      <c r="FX18" s="79"/>
      <c r="FY18" s="79"/>
      <c r="FZ18" s="79"/>
      <c r="GA18" s="79"/>
      <c r="GB18" s="79"/>
      <c r="GC18" s="79"/>
      <c r="GD18" s="79"/>
      <c r="GE18" s="79"/>
      <c r="GF18" s="79"/>
      <c r="GG18" s="79"/>
      <c r="GH18" s="79"/>
      <c r="GI18" s="79"/>
      <c r="GJ18" s="79"/>
      <c r="GK18" s="79"/>
      <c r="GL18" s="79"/>
      <c r="GM18" s="79"/>
      <c r="GN18" s="79"/>
      <c r="GO18" s="79"/>
      <c r="GP18" s="79"/>
      <c r="GQ18" s="79"/>
      <c r="GR18" s="79"/>
      <c r="GS18" s="79"/>
      <c r="GT18" s="79"/>
      <c r="GU18" s="79"/>
      <c r="GV18" s="79"/>
      <c r="GW18" s="79"/>
      <c r="GX18" s="79"/>
      <c r="GY18" s="79"/>
      <c r="GZ18" s="79"/>
      <c r="HA18" s="79"/>
      <c r="HB18" s="79"/>
      <c r="HC18" s="79"/>
      <c r="HD18" s="79"/>
      <c r="HE18" s="79"/>
      <c r="HF18" s="79"/>
      <c r="HG18" s="79"/>
      <c r="HH18" s="79"/>
      <c r="HI18" s="79"/>
      <c r="HJ18" s="79"/>
      <c r="HK18" s="79"/>
      <c r="HL18" s="79"/>
      <c r="HM18" s="79"/>
      <c r="HN18" s="79"/>
      <c r="HO18" s="79"/>
      <c r="HP18" s="79"/>
      <c r="HQ18" s="79"/>
      <c r="HR18" s="79"/>
      <c r="HS18" s="79"/>
      <c r="HT18" s="79"/>
      <c r="HU18" s="79"/>
      <c r="HV18" s="79"/>
      <c r="HW18" s="79"/>
      <c r="HX18" s="79"/>
      <c r="HY18" s="79"/>
      <c r="HZ18" s="79"/>
      <c r="IA18" s="79"/>
      <c r="IB18" s="79"/>
      <c r="IC18" s="79"/>
      <c r="ID18" s="79"/>
      <c r="IE18" s="79"/>
      <c r="IF18" s="79"/>
      <c r="IG18" s="79"/>
      <c r="IH18" s="79"/>
      <c r="II18" s="79"/>
      <c r="IJ18" s="79"/>
      <c r="IK18" s="79"/>
      <c r="IL18" s="79"/>
      <c r="IM18" s="79"/>
      <c r="IN18" s="79"/>
      <c r="IO18" s="79"/>
      <c r="IP18" s="79"/>
      <c r="IQ18" s="79"/>
      <c r="IR18" s="79"/>
      <c r="IS18" s="79"/>
      <c r="IT18" s="79"/>
      <c r="IU18" s="79"/>
      <c r="IV18" s="79"/>
      <c r="IW18" s="79"/>
    </row>
    <row r="19" customFormat="false" ht="15.75" hidden="false" customHeight="false" outlineLevel="0" collapsed="false">
      <c r="A19" s="80" t="s">
        <v>37</v>
      </c>
      <c r="B19" s="81" t="s">
        <v>29</v>
      </c>
      <c r="C19" s="73" t="s">
        <v>27</v>
      </c>
      <c r="D19" s="74" t="n">
        <v>0</v>
      </c>
      <c r="E19" s="74" t="n">
        <v>0</v>
      </c>
      <c r="F19" s="74"/>
      <c r="G19" s="74"/>
      <c r="H19" s="74"/>
      <c r="I19" s="74" t="n">
        <v>0</v>
      </c>
      <c r="J19" s="74" t="n">
        <v>-101150</v>
      </c>
      <c r="K19" s="74" t="n">
        <f aca="false">SUM(I19:J19)</f>
        <v>-101150</v>
      </c>
      <c r="L19" s="75" t="n">
        <f aca="false">+K19+H19</f>
        <v>-101150</v>
      </c>
      <c r="M19" s="74"/>
      <c r="N19" s="74" t="n">
        <v>0</v>
      </c>
      <c r="O19" s="74" t="n">
        <v>0</v>
      </c>
      <c r="P19" s="74" t="n">
        <f aca="false">SUM(N19:O19)</f>
        <v>0</v>
      </c>
      <c r="Q19" s="74" t="n">
        <v>0</v>
      </c>
      <c r="R19" s="82" t="n">
        <f aca="false">+L19</f>
        <v>-101150</v>
      </c>
      <c r="S19" s="82" t="s">
        <v>38</v>
      </c>
      <c r="T19" s="83"/>
      <c r="U19" s="78"/>
      <c r="V19" s="78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79"/>
      <c r="BM19" s="79"/>
      <c r="BN19" s="79"/>
      <c r="BO19" s="79"/>
      <c r="BP19" s="79"/>
      <c r="BQ19" s="79"/>
      <c r="BR19" s="79"/>
      <c r="BS19" s="79"/>
      <c r="BT19" s="79"/>
      <c r="BU19" s="79"/>
      <c r="BV19" s="79"/>
      <c r="BW19" s="79"/>
      <c r="BX19" s="79"/>
      <c r="BY19" s="79"/>
      <c r="BZ19" s="79"/>
      <c r="CA19" s="79"/>
      <c r="CB19" s="79"/>
      <c r="CC19" s="79"/>
      <c r="CD19" s="79"/>
      <c r="CE19" s="79"/>
      <c r="CF19" s="79"/>
      <c r="CG19" s="79"/>
      <c r="CH19" s="79"/>
      <c r="CI19" s="79"/>
      <c r="CJ19" s="79"/>
      <c r="CK19" s="79"/>
      <c r="CL19" s="79"/>
      <c r="CM19" s="79"/>
      <c r="CN19" s="79"/>
      <c r="CO19" s="79"/>
      <c r="CP19" s="79"/>
      <c r="CQ19" s="79"/>
      <c r="CR19" s="79"/>
      <c r="CS19" s="79"/>
      <c r="CT19" s="79"/>
      <c r="CU19" s="79"/>
      <c r="CV19" s="79"/>
      <c r="CW19" s="79"/>
      <c r="CX19" s="79"/>
      <c r="CY19" s="79"/>
      <c r="CZ19" s="79"/>
      <c r="DA19" s="79"/>
      <c r="DB19" s="79"/>
      <c r="DC19" s="79"/>
      <c r="DD19" s="79"/>
      <c r="DE19" s="79"/>
      <c r="DF19" s="79"/>
      <c r="DG19" s="79"/>
      <c r="DH19" s="79"/>
      <c r="DI19" s="79"/>
      <c r="DJ19" s="79"/>
      <c r="DK19" s="79"/>
      <c r="DL19" s="79"/>
      <c r="DM19" s="79"/>
      <c r="DN19" s="79"/>
      <c r="DO19" s="79"/>
      <c r="DP19" s="79"/>
      <c r="DQ19" s="79"/>
      <c r="DR19" s="79"/>
      <c r="DS19" s="79"/>
      <c r="DT19" s="79"/>
      <c r="DU19" s="79"/>
      <c r="DV19" s="79"/>
      <c r="DW19" s="79"/>
      <c r="DX19" s="79"/>
      <c r="DY19" s="79"/>
      <c r="DZ19" s="79"/>
      <c r="EA19" s="79"/>
      <c r="EB19" s="79"/>
      <c r="EC19" s="79"/>
      <c r="ED19" s="79"/>
      <c r="EE19" s="79"/>
      <c r="EF19" s="79"/>
      <c r="EG19" s="79"/>
      <c r="EH19" s="79"/>
      <c r="EI19" s="79"/>
      <c r="EJ19" s="79"/>
      <c r="EK19" s="79"/>
      <c r="EL19" s="79"/>
      <c r="EM19" s="79"/>
      <c r="EN19" s="79"/>
      <c r="EO19" s="79"/>
      <c r="EP19" s="79"/>
      <c r="EQ19" s="79"/>
      <c r="ER19" s="79"/>
      <c r="ES19" s="79"/>
      <c r="ET19" s="79"/>
      <c r="EU19" s="79"/>
      <c r="EV19" s="79"/>
      <c r="EW19" s="79"/>
      <c r="EX19" s="79"/>
      <c r="EY19" s="79"/>
      <c r="EZ19" s="79"/>
      <c r="FA19" s="79"/>
      <c r="FB19" s="79"/>
      <c r="FC19" s="79"/>
      <c r="FD19" s="79"/>
      <c r="FE19" s="79"/>
      <c r="FF19" s="79"/>
      <c r="FG19" s="79"/>
      <c r="FH19" s="79"/>
      <c r="FI19" s="79"/>
      <c r="FJ19" s="79"/>
      <c r="FK19" s="79"/>
      <c r="FL19" s="79"/>
      <c r="FM19" s="79"/>
      <c r="FN19" s="79"/>
      <c r="FO19" s="79"/>
      <c r="FP19" s="79"/>
      <c r="FQ19" s="79"/>
      <c r="FR19" s="79"/>
      <c r="FS19" s="79"/>
      <c r="FT19" s="79"/>
      <c r="FU19" s="79"/>
      <c r="FV19" s="79"/>
      <c r="FW19" s="79"/>
      <c r="FX19" s="79"/>
      <c r="FY19" s="79"/>
      <c r="FZ19" s="79"/>
      <c r="GA19" s="79"/>
      <c r="GB19" s="79"/>
      <c r="GC19" s="79"/>
      <c r="GD19" s="79"/>
      <c r="GE19" s="79"/>
      <c r="GF19" s="79"/>
      <c r="GG19" s="79"/>
      <c r="GH19" s="79"/>
      <c r="GI19" s="79"/>
      <c r="GJ19" s="79"/>
      <c r="GK19" s="79"/>
      <c r="GL19" s="79"/>
      <c r="GM19" s="79"/>
      <c r="GN19" s="79"/>
      <c r="GO19" s="79"/>
      <c r="GP19" s="79"/>
      <c r="GQ19" s="79"/>
      <c r="GR19" s="79"/>
      <c r="GS19" s="79"/>
      <c r="GT19" s="79"/>
      <c r="GU19" s="79"/>
      <c r="GV19" s="79"/>
      <c r="GW19" s="79"/>
      <c r="GX19" s="79"/>
      <c r="GY19" s="79"/>
      <c r="GZ19" s="79"/>
      <c r="HA19" s="79"/>
      <c r="HB19" s="79"/>
      <c r="HC19" s="79"/>
      <c r="HD19" s="79"/>
      <c r="HE19" s="79"/>
      <c r="HF19" s="79"/>
      <c r="HG19" s="79"/>
      <c r="HH19" s="79"/>
      <c r="HI19" s="79"/>
      <c r="HJ19" s="79"/>
      <c r="HK19" s="79"/>
      <c r="HL19" s="79"/>
      <c r="HM19" s="79"/>
      <c r="HN19" s="79"/>
      <c r="HO19" s="79"/>
      <c r="HP19" s="79"/>
      <c r="HQ19" s="79"/>
      <c r="HR19" s="79"/>
      <c r="HS19" s="79"/>
      <c r="HT19" s="79"/>
      <c r="HU19" s="79"/>
      <c r="HV19" s="79"/>
      <c r="HW19" s="79"/>
      <c r="HX19" s="79"/>
      <c r="HY19" s="79"/>
      <c r="HZ19" s="79"/>
      <c r="IA19" s="79"/>
      <c r="IB19" s="79"/>
      <c r="IC19" s="79"/>
      <c r="ID19" s="79"/>
      <c r="IE19" s="79"/>
      <c r="IF19" s="79"/>
      <c r="IG19" s="79"/>
      <c r="IH19" s="79"/>
      <c r="II19" s="79"/>
      <c r="IJ19" s="79"/>
      <c r="IK19" s="79"/>
      <c r="IL19" s="79"/>
      <c r="IM19" s="79"/>
      <c r="IN19" s="79"/>
      <c r="IO19" s="79"/>
      <c r="IP19" s="79"/>
      <c r="IQ19" s="79"/>
      <c r="IR19" s="79"/>
      <c r="IS19" s="79"/>
      <c r="IT19" s="79"/>
      <c r="IU19" s="79"/>
      <c r="IV19" s="79"/>
      <c r="IW19" s="79"/>
    </row>
    <row r="20" customFormat="false" ht="16.5" hidden="false" customHeight="false" outlineLevel="0" collapsed="false">
      <c r="A20" s="80" t="s">
        <v>37</v>
      </c>
      <c r="B20" s="81" t="s">
        <v>39</v>
      </c>
      <c r="C20" s="73" t="s">
        <v>30</v>
      </c>
      <c r="D20" s="74" t="n">
        <v>0</v>
      </c>
      <c r="E20" s="74" t="n">
        <v>0</v>
      </c>
      <c r="F20" s="74" t="n">
        <f aca="false">160213</f>
        <v>160213</v>
      </c>
      <c r="G20" s="74" t="n">
        <v>0</v>
      </c>
      <c r="H20" s="74" t="n">
        <f aca="false">SUM(F20:G20)</f>
        <v>160213</v>
      </c>
      <c r="I20" s="74" t="n">
        <v>0</v>
      </c>
      <c r="J20" s="74" t="n">
        <v>0</v>
      </c>
      <c r="K20" s="74" t="n">
        <f aca="false">SUM(I20:J20)</f>
        <v>0</v>
      </c>
      <c r="L20" s="75" t="n">
        <f aca="false">+K20+H20</f>
        <v>160213</v>
      </c>
      <c r="M20" s="74"/>
      <c r="N20" s="74" t="n">
        <v>0</v>
      </c>
      <c r="O20" s="74" t="n">
        <v>0</v>
      </c>
      <c r="P20" s="74" t="n">
        <f aca="false">SUM(N20:O20)</f>
        <v>0</v>
      </c>
      <c r="Q20" s="74" t="n">
        <f aca="false">+L20+E20</f>
        <v>160213</v>
      </c>
      <c r="R20" s="82" t="n">
        <v>0</v>
      </c>
      <c r="S20" s="84" t="s">
        <v>40</v>
      </c>
      <c r="T20" s="83"/>
      <c r="U20" s="78"/>
      <c r="V20" s="78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D20" s="79"/>
      <c r="BE20" s="79"/>
      <c r="BF20" s="79"/>
      <c r="BG20" s="79"/>
      <c r="BH20" s="79"/>
      <c r="BI20" s="79"/>
      <c r="BJ20" s="79"/>
      <c r="BK20" s="79"/>
      <c r="BL20" s="79"/>
      <c r="BM20" s="79"/>
      <c r="BN20" s="79"/>
      <c r="BO20" s="79"/>
      <c r="BP20" s="79"/>
      <c r="BQ20" s="79"/>
      <c r="BR20" s="79"/>
      <c r="BS20" s="79"/>
      <c r="BT20" s="79"/>
      <c r="BU20" s="79"/>
      <c r="BV20" s="79"/>
      <c r="BW20" s="79"/>
      <c r="BX20" s="79"/>
      <c r="BY20" s="79"/>
      <c r="BZ20" s="79"/>
      <c r="CA20" s="79"/>
      <c r="CB20" s="79"/>
      <c r="CC20" s="79"/>
      <c r="CD20" s="79"/>
      <c r="CE20" s="79"/>
      <c r="CF20" s="79"/>
      <c r="CG20" s="79"/>
      <c r="CH20" s="79"/>
      <c r="CI20" s="79"/>
      <c r="CJ20" s="79"/>
      <c r="CK20" s="79"/>
      <c r="CL20" s="79"/>
      <c r="CM20" s="79"/>
      <c r="CN20" s="79"/>
      <c r="CO20" s="79"/>
      <c r="CP20" s="79"/>
      <c r="CQ20" s="79"/>
      <c r="CR20" s="79"/>
      <c r="CS20" s="79"/>
      <c r="CT20" s="79"/>
      <c r="CU20" s="79"/>
      <c r="CV20" s="79"/>
      <c r="CW20" s="79"/>
      <c r="CX20" s="79"/>
      <c r="CY20" s="79"/>
      <c r="CZ20" s="79"/>
      <c r="DA20" s="79"/>
      <c r="DB20" s="79"/>
      <c r="DC20" s="79"/>
      <c r="DD20" s="79"/>
      <c r="DE20" s="79"/>
      <c r="DF20" s="79"/>
      <c r="DG20" s="79"/>
      <c r="DH20" s="79"/>
      <c r="DI20" s="79"/>
      <c r="DJ20" s="79"/>
      <c r="DK20" s="79"/>
      <c r="DL20" s="79"/>
      <c r="DM20" s="79"/>
      <c r="DN20" s="79"/>
      <c r="DO20" s="79"/>
      <c r="DP20" s="79"/>
      <c r="DQ20" s="79"/>
      <c r="DR20" s="79"/>
      <c r="DS20" s="79"/>
      <c r="DT20" s="79"/>
      <c r="DU20" s="79"/>
      <c r="DV20" s="79"/>
      <c r="DW20" s="79"/>
      <c r="DX20" s="79"/>
      <c r="DY20" s="79"/>
      <c r="DZ20" s="79"/>
      <c r="EA20" s="79"/>
      <c r="EB20" s="79"/>
      <c r="EC20" s="79"/>
      <c r="ED20" s="79"/>
      <c r="EE20" s="79"/>
      <c r="EF20" s="79"/>
      <c r="EG20" s="79"/>
      <c r="EH20" s="79"/>
      <c r="EI20" s="79"/>
      <c r="EJ20" s="79"/>
      <c r="EK20" s="79"/>
      <c r="EL20" s="79"/>
      <c r="EM20" s="79"/>
      <c r="EN20" s="79"/>
      <c r="EO20" s="79"/>
      <c r="EP20" s="79"/>
      <c r="EQ20" s="79"/>
      <c r="ER20" s="79"/>
      <c r="ES20" s="79"/>
      <c r="ET20" s="79"/>
      <c r="EU20" s="79"/>
      <c r="EV20" s="79"/>
      <c r="EW20" s="79"/>
      <c r="EX20" s="79"/>
      <c r="EY20" s="79"/>
      <c r="EZ20" s="79"/>
      <c r="FA20" s="79"/>
      <c r="FB20" s="79"/>
      <c r="FC20" s="79"/>
      <c r="FD20" s="79"/>
      <c r="FE20" s="79"/>
      <c r="FF20" s="79"/>
      <c r="FG20" s="79"/>
      <c r="FH20" s="79"/>
      <c r="FI20" s="79"/>
      <c r="FJ20" s="79"/>
      <c r="FK20" s="79"/>
      <c r="FL20" s="79"/>
      <c r="FM20" s="79"/>
      <c r="FN20" s="79"/>
      <c r="FO20" s="79"/>
      <c r="FP20" s="79"/>
      <c r="FQ20" s="79"/>
      <c r="FR20" s="79"/>
      <c r="FS20" s="79"/>
      <c r="FT20" s="79"/>
      <c r="FU20" s="79"/>
      <c r="FV20" s="79"/>
      <c r="FW20" s="79"/>
      <c r="FX20" s="79"/>
      <c r="FY20" s="79"/>
      <c r="FZ20" s="79"/>
      <c r="GA20" s="79"/>
      <c r="GB20" s="79"/>
      <c r="GC20" s="79"/>
      <c r="GD20" s="79"/>
      <c r="GE20" s="79"/>
      <c r="GF20" s="79"/>
      <c r="GG20" s="79"/>
      <c r="GH20" s="79"/>
      <c r="GI20" s="79"/>
      <c r="GJ20" s="79"/>
      <c r="GK20" s="79"/>
      <c r="GL20" s="79"/>
      <c r="GM20" s="79"/>
      <c r="GN20" s="79"/>
      <c r="GO20" s="79"/>
      <c r="GP20" s="79"/>
      <c r="GQ20" s="79"/>
      <c r="GR20" s="79"/>
      <c r="GS20" s="79"/>
      <c r="GT20" s="79"/>
      <c r="GU20" s="79"/>
      <c r="GV20" s="79"/>
      <c r="GW20" s="79"/>
      <c r="GX20" s="79"/>
      <c r="GY20" s="79"/>
      <c r="GZ20" s="79"/>
      <c r="HA20" s="79"/>
      <c r="HB20" s="79"/>
      <c r="HC20" s="79"/>
      <c r="HD20" s="79"/>
      <c r="HE20" s="79"/>
      <c r="HF20" s="79"/>
      <c r="HG20" s="79"/>
      <c r="HH20" s="79"/>
      <c r="HI20" s="79"/>
      <c r="HJ20" s="79"/>
      <c r="HK20" s="79"/>
      <c r="HL20" s="79"/>
      <c r="HM20" s="79"/>
      <c r="HN20" s="79"/>
      <c r="HO20" s="79"/>
      <c r="HP20" s="79"/>
      <c r="HQ20" s="79"/>
      <c r="HR20" s="79"/>
      <c r="HS20" s="79"/>
      <c r="HT20" s="79"/>
      <c r="HU20" s="79"/>
      <c r="HV20" s="79"/>
      <c r="HW20" s="79"/>
      <c r="HX20" s="79"/>
      <c r="HY20" s="79"/>
      <c r="HZ20" s="79"/>
      <c r="IA20" s="79"/>
      <c r="IB20" s="79"/>
      <c r="IC20" s="79"/>
      <c r="ID20" s="79"/>
      <c r="IE20" s="79"/>
      <c r="IF20" s="79"/>
      <c r="IG20" s="79"/>
      <c r="IH20" s="79"/>
      <c r="II20" s="79"/>
      <c r="IJ20" s="79"/>
      <c r="IK20" s="79"/>
      <c r="IL20" s="79"/>
      <c r="IM20" s="79"/>
      <c r="IN20" s="79"/>
      <c r="IO20" s="79"/>
      <c r="IP20" s="79"/>
      <c r="IQ20" s="79"/>
      <c r="IR20" s="79"/>
      <c r="IS20" s="79"/>
      <c r="IT20" s="79"/>
      <c r="IU20" s="79"/>
      <c r="IV20" s="79"/>
      <c r="IW20" s="79"/>
    </row>
    <row r="21" customFormat="false" ht="17.25" hidden="false" customHeight="false" outlineLevel="0" collapsed="false">
      <c r="A21" s="85" t="s">
        <v>41</v>
      </c>
      <c r="B21" s="86"/>
      <c r="C21" s="86"/>
      <c r="D21" s="57"/>
      <c r="E21" s="87"/>
      <c r="F21" s="87"/>
      <c r="G21" s="87"/>
      <c r="H21" s="57"/>
      <c r="I21" s="87"/>
      <c r="J21" s="87"/>
      <c r="K21" s="87"/>
      <c r="L21" s="87"/>
      <c r="M21" s="59"/>
      <c r="N21" s="57"/>
      <c r="O21" s="57"/>
      <c r="P21" s="57"/>
      <c r="Q21" s="87"/>
      <c r="R21" s="88"/>
      <c r="S21" s="89" t="n">
        <f aca="false">IF(SUM(Q17:Q20)&gt;-SUM(R17:R20),SUM(Q17:Q20),0)</f>
        <v>160213</v>
      </c>
      <c r="T21" s="90"/>
      <c r="U21" s="70" t="s">
        <v>42</v>
      </c>
      <c r="V21" s="70"/>
    </row>
    <row r="22" customFormat="false" ht="15.75" hidden="false" customHeight="false" outlineLevel="0" collapsed="false">
      <c r="A22" s="91"/>
      <c r="B22" s="86"/>
      <c r="C22" s="86"/>
      <c r="D22" s="57"/>
      <c r="E22" s="87"/>
      <c r="F22" s="87"/>
      <c r="G22" s="87"/>
      <c r="H22" s="57"/>
      <c r="I22" s="87"/>
      <c r="J22" s="87"/>
      <c r="K22" s="87"/>
      <c r="L22" s="87"/>
      <c r="M22" s="59"/>
      <c r="N22" s="57"/>
      <c r="O22" s="57"/>
      <c r="P22" s="57"/>
      <c r="Q22" s="87"/>
      <c r="R22" s="88"/>
      <c r="S22" s="88"/>
      <c r="T22" s="90"/>
      <c r="U22" s="70"/>
      <c r="V22" s="70"/>
    </row>
    <row r="23" customFormat="false" ht="18.75" hidden="true" customHeight="true" outlineLevel="0" collapsed="false">
      <c r="A23" s="92" t="s">
        <v>43</v>
      </c>
      <c r="B23" s="93" t="s">
        <v>44</v>
      </c>
      <c r="C23" s="73" t="s">
        <v>27</v>
      </c>
      <c r="D23" s="74" t="n">
        <v>0</v>
      </c>
      <c r="E23" s="74" t="n">
        <v>0</v>
      </c>
      <c r="F23" s="74" t="n">
        <v>0</v>
      </c>
      <c r="G23" s="74" t="n">
        <v>0</v>
      </c>
      <c r="H23" s="74" t="n">
        <f aca="false">SUM(F23:G23)</f>
        <v>0</v>
      </c>
      <c r="I23" s="74" t="n">
        <v>0</v>
      </c>
      <c r="J23" s="74" t="n">
        <v>0</v>
      </c>
      <c r="K23" s="74" t="n">
        <f aca="false">SUM(I23:J23)</f>
        <v>0</v>
      </c>
      <c r="L23" s="75" t="n">
        <f aca="false">+K23+H23</f>
        <v>0</v>
      </c>
      <c r="M23" s="32" t="n">
        <v>0</v>
      </c>
      <c r="N23" s="94" t="n">
        <v>0</v>
      </c>
      <c r="O23" s="94" t="n">
        <v>0</v>
      </c>
      <c r="P23" s="95" t="n">
        <f aca="false">SUM(N23:O23)</f>
        <v>0</v>
      </c>
      <c r="Q23" s="74" t="n">
        <f aca="false">+L23+E23</f>
        <v>0</v>
      </c>
      <c r="R23" s="82" t="n">
        <v>0</v>
      </c>
      <c r="S23" s="82"/>
      <c r="T23" s="83"/>
      <c r="U23" s="78"/>
      <c r="V23" s="78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  <c r="BX23" s="79"/>
      <c r="BY23" s="79"/>
      <c r="BZ23" s="79"/>
      <c r="CA23" s="79"/>
      <c r="CB23" s="79"/>
      <c r="CC23" s="79"/>
      <c r="CD23" s="79"/>
      <c r="CE23" s="79"/>
      <c r="CF23" s="79"/>
      <c r="CG23" s="79"/>
      <c r="CH23" s="79"/>
      <c r="CI23" s="79"/>
      <c r="CJ23" s="79"/>
      <c r="CK23" s="79"/>
      <c r="CL23" s="79"/>
      <c r="CM23" s="79"/>
      <c r="CN23" s="79"/>
      <c r="CO23" s="79"/>
      <c r="CP23" s="79"/>
      <c r="CQ23" s="79"/>
      <c r="CR23" s="79"/>
      <c r="CS23" s="79"/>
      <c r="CT23" s="79"/>
      <c r="CU23" s="79"/>
      <c r="CV23" s="79"/>
      <c r="CW23" s="79"/>
      <c r="CX23" s="79"/>
      <c r="CY23" s="79"/>
      <c r="CZ23" s="79"/>
      <c r="DA23" s="79"/>
      <c r="DB23" s="79"/>
      <c r="DC23" s="79"/>
      <c r="DD23" s="79"/>
      <c r="DE23" s="79"/>
      <c r="DF23" s="79"/>
      <c r="DG23" s="79"/>
      <c r="DH23" s="79"/>
      <c r="DI23" s="79"/>
      <c r="DJ23" s="79"/>
      <c r="DK23" s="79"/>
      <c r="DL23" s="79"/>
      <c r="DM23" s="79"/>
      <c r="DN23" s="79"/>
      <c r="DO23" s="79"/>
      <c r="DP23" s="79"/>
      <c r="DQ23" s="79"/>
      <c r="DR23" s="79"/>
      <c r="DS23" s="79"/>
      <c r="DT23" s="79"/>
      <c r="DU23" s="79"/>
      <c r="DV23" s="79"/>
      <c r="DW23" s="79"/>
      <c r="DX23" s="79"/>
      <c r="DY23" s="79"/>
      <c r="DZ23" s="79"/>
      <c r="EA23" s="79"/>
      <c r="EB23" s="79"/>
      <c r="EC23" s="79"/>
      <c r="ED23" s="79"/>
      <c r="EE23" s="79"/>
      <c r="EF23" s="79"/>
      <c r="EG23" s="79"/>
      <c r="EH23" s="79"/>
      <c r="EI23" s="79"/>
      <c r="EJ23" s="79"/>
      <c r="EK23" s="79"/>
      <c r="EL23" s="79"/>
      <c r="EM23" s="79"/>
      <c r="EN23" s="79"/>
      <c r="EO23" s="79"/>
      <c r="EP23" s="79"/>
      <c r="EQ23" s="79"/>
      <c r="ER23" s="79"/>
      <c r="ES23" s="79"/>
      <c r="ET23" s="79"/>
      <c r="EU23" s="79"/>
      <c r="EV23" s="79"/>
      <c r="EW23" s="79"/>
      <c r="EX23" s="79"/>
      <c r="EY23" s="79"/>
      <c r="EZ23" s="79"/>
      <c r="FA23" s="79"/>
      <c r="FB23" s="79"/>
      <c r="FC23" s="79"/>
      <c r="FD23" s="79"/>
      <c r="FE23" s="79"/>
      <c r="FF23" s="79"/>
      <c r="FG23" s="79"/>
      <c r="FH23" s="79"/>
      <c r="FI23" s="79"/>
      <c r="FJ23" s="79"/>
      <c r="FK23" s="79"/>
      <c r="FL23" s="79"/>
      <c r="FM23" s="79"/>
      <c r="FN23" s="79"/>
      <c r="FO23" s="79"/>
      <c r="FP23" s="79"/>
      <c r="FQ23" s="79"/>
      <c r="FR23" s="79"/>
      <c r="FS23" s="79"/>
      <c r="FT23" s="79"/>
      <c r="FU23" s="79"/>
      <c r="FV23" s="79"/>
      <c r="FW23" s="79"/>
      <c r="FX23" s="79"/>
      <c r="FY23" s="79"/>
      <c r="FZ23" s="79"/>
      <c r="GA23" s="79"/>
      <c r="GB23" s="79"/>
      <c r="GC23" s="79"/>
      <c r="GD23" s="79"/>
      <c r="GE23" s="79"/>
      <c r="GF23" s="79"/>
      <c r="GG23" s="79"/>
      <c r="GH23" s="79"/>
      <c r="GI23" s="79"/>
      <c r="GJ23" s="79"/>
      <c r="GK23" s="79"/>
      <c r="GL23" s="79"/>
      <c r="GM23" s="79"/>
      <c r="GN23" s="79"/>
      <c r="GO23" s="79"/>
      <c r="GP23" s="79"/>
      <c r="GQ23" s="79"/>
      <c r="GR23" s="79"/>
      <c r="GS23" s="79"/>
      <c r="GT23" s="79"/>
      <c r="GU23" s="79"/>
      <c r="GV23" s="79"/>
      <c r="GW23" s="79"/>
      <c r="GX23" s="79"/>
      <c r="GY23" s="79"/>
      <c r="GZ23" s="79"/>
      <c r="HA23" s="79"/>
      <c r="HB23" s="79"/>
      <c r="HC23" s="79"/>
      <c r="HD23" s="79"/>
      <c r="HE23" s="79"/>
      <c r="HF23" s="79"/>
      <c r="HG23" s="79"/>
      <c r="HH23" s="79"/>
      <c r="HI23" s="79"/>
      <c r="HJ23" s="79"/>
      <c r="HK23" s="79"/>
      <c r="HL23" s="79"/>
      <c r="HM23" s="79"/>
      <c r="HN23" s="79"/>
      <c r="HO23" s="79"/>
      <c r="HP23" s="79"/>
      <c r="HQ23" s="79"/>
      <c r="HR23" s="79"/>
      <c r="HS23" s="79"/>
      <c r="HT23" s="79"/>
      <c r="HU23" s="79"/>
      <c r="HV23" s="79"/>
      <c r="HW23" s="79"/>
      <c r="HX23" s="79"/>
      <c r="HY23" s="79"/>
      <c r="HZ23" s="79"/>
      <c r="IA23" s="79"/>
      <c r="IB23" s="79"/>
      <c r="IC23" s="79"/>
      <c r="ID23" s="79"/>
      <c r="IE23" s="79"/>
      <c r="IF23" s="79"/>
      <c r="IG23" s="79"/>
      <c r="IH23" s="79"/>
      <c r="II23" s="79"/>
      <c r="IJ23" s="79"/>
      <c r="IK23" s="79"/>
      <c r="IL23" s="79"/>
      <c r="IM23" s="79"/>
      <c r="IN23" s="79"/>
      <c r="IO23" s="79"/>
      <c r="IP23" s="79"/>
      <c r="IQ23" s="79"/>
      <c r="IR23" s="79"/>
      <c r="IS23" s="79"/>
      <c r="IT23" s="79"/>
      <c r="IU23" s="79"/>
      <c r="IV23" s="79"/>
      <c r="IW23" s="79"/>
    </row>
    <row r="24" customFormat="false" ht="15.75" hidden="false" customHeight="false" outlineLevel="0" collapsed="false">
      <c r="A24" s="80" t="s">
        <v>43</v>
      </c>
      <c r="B24" s="93" t="s">
        <v>45</v>
      </c>
      <c r="C24" s="73" t="s">
        <v>46</v>
      </c>
      <c r="D24" s="74" t="n">
        <v>0</v>
      </c>
      <c r="E24" s="74" t="n">
        <v>308100</v>
      </c>
      <c r="F24" s="74" t="n">
        <v>0</v>
      </c>
      <c r="G24" s="74" t="n">
        <v>0</v>
      </c>
      <c r="H24" s="74" t="n">
        <f aca="false">SUM(F24:G24)</f>
        <v>0</v>
      </c>
      <c r="I24" s="74" t="n">
        <v>0</v>
      </c>
      <c r="J24" s="74" t="n">
        <v>-1765800</v>
      </c>
      <c r="K24" s="74" t="n">
        <f aca="false">SUM(I24:J24)</f>
        <v>-1765800</v>
      </c>
      <c r="L24" s="75" t="n">
        <f aca="false">+K24+H24</f>
        <v>-1765800</v>
      </c>
      <c r="M24" s="74"/>
      <c r="N24" s="94" t="n">
        <v>0</v>
      </c>
      <c r="O24" s="94" t="n">
        <v>0</v>
      </c>
      <c r="P24" s="95" t="n">
        <f aca="false">SUM(N24:O24)</f>
        <v>0</v>
      </c>
      <c r="Q24" s="74" t="n">
        <v>0</v>
      </c>
      <c r="R24" s="82" t="n">
        <f aca="false">+L24+E24</f>
        <v>-1457700</v>
      </c>
      <c r="S24" s="82" t="s">
        <v>47</v>
      </c>
      <c r="T24" s="83"/>
      <c r="U24" s="78"/>
      <c r="V24" s="78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  <c r="BZ24" s="79"/>
      <c r="CA24" s="79"/>
      <c r="CB24" s="79"/>
      <c r="CC24" s="79"/>
      <c r="CD24" s="79"/>
      <c r="CE24" s="79"/>
      <c r="CF24" s="79"/>
      <c r="CG24" s="79"/>
      <c r="CH24" s="79"/>
      <c r="CI24" s="79"/>
      <c r="CJ24" s="79"/>
      <c r="CK24" s="79"/>
      <c r="CL24" s="79"/>
      <c r="CM24" s="79"/>
      <c r="CN24" s="79"/>
      <c r="CO24" s="79"/>
      <c r="CP24" s="79"/>
      <c r="CQ24" s="79"/>
      <c r="CR24" s="79"/>
      <c r="CS24" s="79"/>
      <c r="CT24" s="79"/>
      <c r="CU24" s="79"/>
      <c r="CV24" s="79"/>
      <c r="CW24" s="79"/>
      <c r="CX24" s="79"/>
      <c r="CY24" s="79"/>
      <c r="CZ24" s="79"/>
      <c r="DA24" s="79"/>
      <c r="DB24" s="79"/>
      <c r="DC24" s="79"/>
      <c r="DD24" s="79"/>
      <c r="DE24" s="79"/>
      <c r="DF24" s="79"/>
      <c r="DG24" s="79"/>
      <c r="DH24" s="79"/>
      <c r="DI24" s="79"/>
      <c r="DJ24" s="79"/>
      <c r="DK24" s="79"/>
      <c r="DL24" s="79"/>
      <c r="DM24" s="79"/>
      <c r="DN24" s="79"/>
      <c r="DO24" s="79"/>
      <c r="DP24" s="79"/>
      <c r="DQ24" s="79"/>
      <c r="DR24" s="79"/>
      <c r="DS24" s="79"/>
      <c r="DT24" s="79"/>
      <c r="DU24" s="79"/>
      <c r="DV24" s="79"/>
      <c r="DW24" s="79"/>
      <c r="DX24" s="79"/>
      <c r="DY24" s="79"/>
      <c r="DZ24" s="79"/>
      <c r="EA24" s="79"/>
      <c r="EB24" s="79"/>
      <c r="EC24" s="79"/>
      <c r="ED24" s="79"/>
      <c r="EE24" s="79"/>
      <c r="EF24" s="79"/>
      <c r="EG24" s="79"/>
      <c r="EH24" s="79"/>
      <c r="EI24" s="79"/>
      <c r="EJ24" s="79"/>
      <c r="EK24" s="79"/>
      <c r="EL24" s="79"/>
      <c r="EM24" s="79"/>
      <c r="EN24" s="79"/>
      <c r="EO24" s="79"/>
      <c r="EP24" s="79"/>
      <c r="EQ24" s="79"/>
      <c r="ER24" s="79"/>
      <c r="ES24" s="79"/>
      <c r="ET24" s="79"/>
      <c r="EU24" s="79"/>
      <c r="EV24" s="79"/>
      <c r="EW24" s="79"/>
      <c r="EX24" s="79"/>
      <c r="EY24" s="79"/>
      <c r="EZ24" s="79"/>
      <c r="FA24" s="79"/>
      <c r="FB24" s="79"/>
      <c r="FC24" s="79"/>
      <c r="FD24" s="79"/>
      <c r="FE24" s="79"/>
      <c r="FF24" s="79"/>
      <c r="FG24" s="79"/>
      <c r="FH24" s="79"/>
      <c r="FI24" s="79"/>
      <c r="FJ24" s="79"/>
      <c r="FK24" s="79"/>
      <c r="FL24" s="79"/>
      <c r="FM24" s="79"/>
      <c r="FN24" s="79"/>
      <c r="FO24" s="79"/>
      <c r="FP24" s="79"/>
      <c r="FQ24" s="79"/>
      <c r="FR24" s="79"/>
      <c r="FS24" s="79"/>
      <c r="FT24" s="79"/>
      <c r="FU24" s="79"/>
      <c r="FV24" s="79"/>
      <c r="FW24" s="79"/>
      <c r="FX24" s="79"/>
      <c r="FY24" s="79"/>
      <c r="FZ24" s="79"/>
      <c r="GA24" s="79"/>
      <c r="GB24" s="79"/>
      <c r="GC24" s="79"/>
      <c r="GD24" s="79"/>
      <c r="GE24" s="79"/>
      <c r="GF24" s="79"/>
      <c r="GG24" s="79"/>
      <c r="GH24" s="79"/>
      <c r="GI24" s="79"/>
      <c r="GJ24" s="79"/>
      <c r="GK24" s="79"/>
      <c r="GL24" s="79"/>
      <c r="GM24" s="79"/>
      <c r="GN24" s="79"/>
      <c r="GO24" s="79"/>
      <c r="GP24" s="79"/>
      <c r="GQ24" s="79"/>
      <c r="GR24" s="79"/>
      <c r="GS24" s="79"/>
      <c r="GT24" s="79"/>
      <c r="GU24" s="79"/>
      <c r="GV24" s="79"/>
      <c r="GW24" s="79"/>
      <c r="GX24" s="79"/>
      <c r="GY24" s="79"/>
      <c r="GZ24" s="79"/>
      <c r="HA24" s="79"/>
      <c r="HB24" s="79"/>
      <c r="HC24" s="79"/>
      <c r="HD24" s="79"/>
      <c r="HE24" s="79"/>
      <c r="HF24" s="79"/>
      <c r="HG24" s="79"/>
      <c r="HH24" s="79"/>
      <c r="HI24" s="79"/>
      <c r="HJ24" s="79"/>
      <c r="HK24" s="79"/>
      <c r="HL24" s="79"/>
      <c r="HM24" s="79"/>
      <c r="HN24" s="79"/>
      <c r="HO24" s="79"/>
      <c r="HP24" s="79"/>
      <c r="HQ24" s="79"/>
      <c r="HR24" s="79"/>
      <c r="HS24" s="79"/>
      <c r="HT24" s="79"/>
      <c r="HU24" s="79"/>
      <c r="HV24" s="79"/>
      <c r="HW24" s="79"/>
      <c r="HX24" s="79"/>
      <c r="HY24" s="79"/>
      <c r="HZ24" s="79"/>
      <c r="IA24" s="79"/>
      <c r="IB24" s="79"/>
      <c r="IC24" s="79"/>
      <c r="ID24" s="79"/>
      <c r="IE24" s="79"/>
      <c r="IF24" s="79"/>
      <c r="IG24" s="79"/>
      <c r="IH24" s="79"/>
      <c r="II24" s="79"/>
      <c r="IJ24" s="79"/>
      <c r="IK24" s="79"/>
      <c r="IL24" s="79"/>
      <c r="IM24" s="79"/>
      <c r="IN24" s="79"/>
      <c r="IO24" s="79"/>
      <c r="IP24" s="79"/>
      <c r="IQ24" s="79"/>
      <c r="IR24" s="79"/>
      <c r="IS24" s="79"/>
      <c r="IT24" s="79"/>
      <c r="IU24" s="79"/>
      <c r="IV24" s="79"/>
      <c r="IW24" s="79"/>
    </row>
    <row r="25" customFormat="false" ht="15.75" hidden="false" customHeight="false" outlineLevel="0" collapsed="false">
      <c r="A25" s="80" t="s">
        <v>43</v>
      </c>
      <c r="B25" s="93" t="s">
        <v>28</v>
      </c>
      <c r="C25" s="73" t="s">
        <v>27</v>
      </c>
      <c r="D25" s="74" t="n">
        <v>-4458334</v>
      </c>
      <c r="E25" s="75" t="n">
        <v>0</v>
      </c>
      <c r="F25" s="75" t="n">
        <v>0</v>
      </c>
      <c r="G25" s="75" t="n">
        <v>0</v>
      </c>
      <c r="H25" s="74" t="n">
        <f aca="false">SUM(F25:G25)</f>
        <v>0</v>
      </c>
      <c r="I25" s="75" t="n">
        <v>0</v>
      </c>
      <c r="J25" s="75" t="n">
        <v>0</v>
      </c>
      <c r="K25" s="74" t="n">
        <f aca="false">SUM(I25:J25)</f>
        <v>0</v>
      </c>
      <c r="L25" s="75" t="n">
        <f aca="false">+K25+H25</f>
        <v>0</v>
      </c>
      <c r="M25" s="75" t="n">
        <v>0</v>
      </c>
      <c r="N25" s="94" t="n">
        <v>0</v>
      </c>
      <c r="O25" s="94" t="n">
        <v>0</v>
      </c>
      <c r="P25" s="95" t="n">
        <f aca="false">SUM(N25:O25)</f>
        <v>0</v>
      </c>
      <c r="Q25" s="74" t="n">
        <f aca="false">+L25+E25</f>
        <v>0</v>
      </c>
      <c r="R25" s="82" t="n">
        <f aca="false">+D25</f>
        <v>-4458334</v>
      </c>
      <c r="S25" s="82"/>
      <c r="T25" s="83"/>
      <c r="U25" s="78"/>
      <c r="V25" s="78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  <c r="BM25" s="79"/>
      <c r="BN25" s="79"/>
      <c r="BO25" s="79"/>
      <c r="BP25" s="79"/>
      <c r="BQ25" s="79"/>
      <c r="BR25" s="79"/>
      <c r="BS25" s="79"/>
      <c r="BT25" s="79"/>
      <c r="BU25" s="79"/>
      <c r="BV25" s="79"/>
      <c r="BW25" s="79"/>
      <c r="BX25" s="79"/>
      <c r="BY25" s="79"/>
      <c r="BZ25" s="79"/>
      <c r="CA25" s="79"/>
      <c r="CB25" s="79"/>
      <c r="CC25" s="79"/>
      <c r="CD25" s="79"/>
      <c r="CE25" s="79"/>
      <c r="CF25" s="79"/>
      <c r="CG25" s="79"/>
      <c r="CH25" s="79"/>
      <c r="CI25" s="79"/>
      <c r="CJ25" s="79"/>
      <c r="CK25" s="79"/>
      <c r="CL25" s="79"/>
      <c r="CM25" s="79"/>
      <c r="CN25" s="79"/>
      <c r="CO25" s="79"/>
      <c r="CP25" s="79"/>
      <c r="CQ25" s="79"/>
      <c r="CR25" s="79"/>
      <c r="CS25" s="79"/>
      <c r="CT25" s="79"/>
      <c r="CU25" s="79"/>
      <c r="CV25" s="79"/>
      <c r="CW25" s="79"/>
      <c r="CX25" s="79"/>
      <c r="CY25" s="79"/>
      <c r="CZ25" s="79"/>
      <c r="DA25" s="79"/>
      <c r="DB25" s="79"/>
      <c r="DC25" s="79"/>
      <c r="DD25" s="79"/>
      <c r="DE25" s="79"/>
      <c r="DF25" s="79"/>
      <c r="DG25" s="79"/>
      <c r="DH25" s="79"/>
      <c r="DI25" s="79"/>
      <c r="DJ25" s="79"/>
      <c r="DK25" s="79"/>
      <c r="DL25" s="79"/>
      <c r="DM25" s="79"/>
      <c r="DN25" s="79"/>
      <c r="DO25" s="79"/>
      <c r="DP25" s="79"/>
      <c r="DQ25" s="79"/>
      <c r="DR25" s="79"/>
      <c r="DS25" s="79"/>
      <c r="DT25" s="79"/>
      <c r="DU25" s="79"/>
      <c r="DV25" s="79"/>
      <c r="DW25" s="79"/>
      <c r="DX25" s="79"/>
      <c r="DY25" s="79"/>
      <c r="DZ25" s="79"/>
      <c r="EA25" s="79"/>
      <c r="EB25" s="79"/>
      <c r="EC25" s="79"/>
      <c r="ED25" s="79"/>
      <c r="EE25" s="79"/>
      <c r="EF25" s="79"/>
      <c r="EG25" s="79"/>
      <c r="EH25" s="79"/>
      <c r="EI25" s="79"/>
      <c r="EJ25" s="79"/>
      <c r="EK25" s="79"/>
      <c r="EL25" s="79"/>
      <c r="EM25" s="79"/>
      <c r="EN25" s="79"/>
      <c r="EO25" s="79"/>
      <c r="EP25" s="79"/>
      <c r="EQ25" s="79"/>
      <c r="ER25" s="79"/>
      <c r="ES25" s="79"/>
      <c r="ET25" s="79"/>
      <c r="EU25" s="79"/>
      <c r="EV25" s="79"/>
      <c r="EW25" s="79"/>
      <c r="EX25" s="79"/>
      <c r="EY25" s="79"/>
      <c r="EZ25" s="79"/>
      <c r="FA25" s="79"/>
      <c r="FB25" s="79"/>
      <c r="FC25" s="79"/>
      <c r="FD25" s="79"/>
      <c r="FE25" s="79"/>
      <c r="FF25" s="79"/>
      <c r="FG25" s="79"/>
      <c r="FH25" s="79"/>
      <c r="FI25" s="79"/>
      <c r="FJ25" s="79"/>
      <c r="FK25" s="79"/>
      <c r="FL25" s="79"/>
      <c r="FM25" s="79"/>
      <c r="FN25" s="79"/>
      <c r="FO25" s="79"/>
      <c r="FP25" s="79"/>
      <c r="FQ25" s="79"/>
      <c r="FR25" s="79"/>
      <c r="FS25" s="79"/>
      <c r="FT25" s="79"/>
      <c r="FU25" s="79"/>
      <c r="FV25" s="79"/>
      <c r="FW25" s="79"/>
      <c r="FX25" s="79"/>
      <c r="FY25" s="79"/>
      <c r="FZ25" s="79"/>
      <c r="GA25" s="79"/>
      <c r="GB25" s="79"/>
      <c r="GC25" s="79"/>
      <c r="GD25" s="79"/>
      <c r="GE25" s="79"/>
      <c r="GF25" s="79"/>
      <c r="GG25" s="79"/>
      <c r="GH25" s="79"/>
      <c r="GI25" s="79"/>
      <c r="GJ25" s="79"/>
      <c r="GK25" s="79"/>
      <c r="GL25" s="79"/>
      <c r="GM25" s="79"/>
      <c r="GN25" s="79"/>
      <c r="GO25" s="79"/>
      <c r="GP25" s="79"/>
      <c r="GQ25" s="79"/>
      <c r="GR25" s="79"/>
      <c r="GS25" s="79"/>
      <c r="GT25" s="79"/>
      <c r="GU25" s="79"/>
      <c r="GV25" s="79"/>
      <c r="GW25" s="79"/>
      <c r="GX25" s="79"/>
      <c r="GY25" s="79"/>
      <c r="GZ25" s="79"/>
      <c r="HA25" s="79"/>
      <c r="HB25" s="79"/>
      <c r="HC25" s="79"/>
      <c r="HD25" s="79"/>
      <c r="HE25" s="79"/>
      <c r="HF25" s="79"/>
      <c r="HG25" s="79"/>
      <c r="HH25" s="79"/>
      <c r="HI25" s="79"/>
      <c r="HJ25" s="79"/>
      <c r="HK25" s="79"/>
      <c r="HL25" s="79"/>
      <c r="HM25" s="79"/>
      <c r="HN25" s="79"/>
      <c r="HO25" s="79"/>
      <c r="HP25" s="79"/>
      <c r="HQ25" s="79"/>
      <c r="HR25" s="79"/>
      <c r="HS25" s="79"/>
      <c r="HT25" s="79"/>
      <c r="HU25" s="79"/>
      <c r="HV25" s="79"/>
      <c r="HW25" s="79"/>
      <c r="HX25" s="79"/>
      <c r="HY25" s="79"/>
      <c r="HZ25" s="79"/>
      <c r="IA25" s="79"/>
      <c r="IB25" s="79"/>
      <c r="IC25" s="79"/>
      <c r="ID25" s="79"/>
      <c r="IE25" s="79"/>
      <c r="IF25" s="79"/>
      <c r="IG25" s="79"/>
      <c r="IH25" s="79"/>
      <c r="II25" s="79"/>
      <c r="IJ25" s="79"/>
      <c r="IK25" s="79"/>
      <c r="IL25" s="79"/>
      <c r="IM25" s="79"/>
      <c r="IN25" s="79"/>
      <c r="IO25" s="79"/>
      <c r="IP25" s="79"/>
      <c r="IQ25" s="79"/>
      <c r="IR25" s="79"/>
      <c r="IS25" s="79"/>
      <c r="IT25" s="79"/>
      <c r="IU25" s="79"/>
      <c r="IV25" s="79"/>
      <c r="IW25" s="79"/>
    </row>
    <row r="26" customFormat="false" ht="15.75" hidden="false" customHeight="false" outlineLevel="0" collapsed="false">
      <c r="A26" s="80" t="s">
        <v>43</v>
      </c>
      <c r="B26" s="93" t="s">
        <v>28</v>
      </c>
      <c r="C26" s="73" t="s">
        <v>27</v>
      </c>
      <c r="D26" s="75" t="n">
        <v>0</v>
      </c>
      <c r="E26" s="74" t="n">
        <v>-1251961</v>
      </c>
      <c r="F26" s="78" t="n">
        <v>0</v>
      </c>
      <c r="G26" s="78" t="n">
        <v>0</v>
      </c>
      <c r="H26" s="74" t="n">
        <f aca="false">SUM(F26:G26)</f>
        <v>0</v>
      </c>
      <c r="I26" s="74" t="n">
        <v>0</v>
      </c>
      <c r="J26" s="74" t="n">
        <v>0</v>
      </c>
      <c r="K26" s="74" t="n">
        <f aca="false">SUM(I26:J26)</f>
        <v>0</v>
      </c>
      <c r="L26" s="75" t="n">
        <f aca="false">+K26+H26</f>
        <v>0</v>
      </c>
      <c r="M26" s="74" t="n">
        <v>758150</v>
      </c>
      <c r="N26" s="74" t="n">
        <v>480776</v>
      </c>
      <c r="O26" s="74" t="n">
        <f aca="false">-480776/392250*249750</f>
        <v>-306115.502868069</v>
      </c>
      <c r="P26" s="95" t="n">
        <f aca="false">SUM(N26:O26)</f>
        <v>174660.497131931</v>
      </c>
      <c r="Q26" s="74" t="n">
        <v>0</v>
      </c>
      <c r="R26" s="82" t="n">
        <f aca="false">+L26+E26</f>
        <v>-1251961</v>
      </c>
      <c r="S26" s="82"/>
      <c r="T26" s="83"/>
      <c r="U26" s="78"/>
      <c r="V26" s="78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  <c r="BM26" s="79"/>
      <c r="BN26" s="79"/>
      <c r="BO26" s="79"/>
      <c r="BP26" s="79"/>
      <c r="BQ26" s="79"/>
      <c r="BR26" s="79"/>
      <c r="BS26" s="79"/>
      <c r="BT26" s="79"/>
      <c r="BU26" s="79"/>
      <c r="BV26" s="79"/>
      <c r="BW26" s="79"/>
      <c r="BX26" s="79"/>
      <c r="BY26" s="79"/>
      <c r="BZ26" s="79"/>
      <c r="CA26" s="79"/>
      <c r="CB26" s="79"/>
      <c r="CC26" s="79"/>
      <c r="CD26" s="79"/>
      <c r="CE26" s="79"/>
      <c r="CF26" s="79"/>
      <c r="CG26" s="79"/>
      <c r="CH26" s="79"/>
      <c r="CI26" s="79"/>
      <c r="CJ26" s="79"/>
      <c r="CK26" s="79"/>
      <c r="CL26" s="79"/>
      <c r="CM26" s="79"/>
      <c r="CN26" s="79"/>
      <c r="CO26" s="79"/>
      <c r="CP26" s="79"/>
      <c r="CQ26" s="79"/>
      <c r="CR26" s="79"/>
      <c r="CS26" s="79"/>
      <c r="CT26" s="79"/>
      <c r="CU26" s="79"/>
      <c r="CV26" s="79"/>
      <c r="CW26" s="79"/>
      <c r="CX26" s="79"/>
      <c r="CY26" s="79"/>
      <c r="CZ26" s="79"/>
      <c r="DA26" s="79"/>
      <c r="DB26" s="79"/>
      <c r="DC26" s="79"/>
      <c r="DD26" s="79"/>
      <c r="DE26" s="79"/>
      <c r="DF26" s="79"/>
      <c r="DG26" s="79"/>
      <c r="DH26" s="79"/>
      <c r="DI26" s="79"/>
      <c r="DJ26" s="79"/>
      <c r="DK26" s="79"/>
      <c r="DL26" s="79"/>
      <c r="DM26" s="79"/>
      <c r="DN26" s="79"/>
      <c r="DO26" s="79"/>
      <c r="DP26" s="79"/>
      <c r="DQ26" s="79"/>
      <c r="DR26" s="79"/>
      <c r="DS26" s="79"/>
      <c r="DT26" s="79"/>
      <c r="DU26" s="79"/>
      <c r="DV26" s="79"/>
      <c r="DW26" s="79"/>
      <c r="DX26" s="79"/>
      <c r="DY26" s="79"/>
      <c r="DZ26" s="79"/>
      <c r="EA26" s="79"/>
      <c r="EB26" s="79"/>
      <c r="EC26" s="79"/>
      <c r="ED26" s="79"/>
      <c r="EE26" s="79"/>
      <c r="EF26" s="79"/>
      <c r="EG26" s="79"/>
      <c r="EH26" s="79"/>
      <c r="EI26" s="79"/>
      <c r="EJ26" s="79"/>
      <c r="EK26" s="79"/>
      <c r="EL26" s="79"/>
      <c r="EM26" s="79"/>
      <c r="EN26" s="79"/>
      <c r="EO26" s="79"/>
      <c r="EP26" s="79"/>
      <c r="EQ26" s="79"/>
      <c r="ER26" s="79"/>
      <c r="ES26" s="79"/>
      <c r="ET26" s="79"/>
      <c r="EU26" s="79"/>
      <c r="EV26" s="79"/>
      <c r="EW26" s="79"/>
      <c r="EX26" s="79"/>
      <c r="EY26" s="79"/>
      <c r="EZ26" s="79"/>
      <c r="FA26" s="79"/>
      <c r="FB26" s="79"/>
      <c r="FC26" s="79"/>
      <c r="FD26" s="79"/>
      <c r="FE26" s="79"/>
      <c r="FF26" s="79"/>
      <c r="FG26" s="79"/>
      <c r="FH26" s="79"/>
      <c r="FI26" s="79"/>
      <c r="FJ26" s="79"/>
      <c r="FK26" s="79"/>
      <c r="FL26" s="79"/>
      <c r="FM26" s="79"/>
      <c r="FN26" s="79"/>
      <c r="FO26" s="79"/>
      <c r="FP26" s="79"/>
      <c r="FQ26" s="79"/>
      <c r="FR26" s="79"/>
      <c r="FS26" s="79"/>
      <c r="FT26" s="79"/>
      <c r="FU26" s="79"/>
      <c r="FV26" s="79"/>
      <c r="FW26" s="79"/>
      <c r="FX26" s="79"/>
      <c r="FY26" s="79"/>
      <c r="FZ26" s="79"/>
      <c r="GA26" s="79"/>
      <c r="GB26" s="79"/>
      <c r="GC26" s="79"/>
      <c r="GD26" s="79"/>
      <c r="GE26" s="79"/>
      <c r="GF26" s="79"/>
      <c r="GG26" s="79"/>
      <c r="GH26" s="79"/>
      <c r="GI26" s="79"/>
      <c r="GJ26" s="79"/>
      <c r="GK26" s="79"/>
      <c r="GL26" s="79"/>
      <c r="GM26" s="79"/>
      <c r="GN26" s="79"/>
      <c r="GO26" s="79"/>
      <c r="GP26" s="79"/>
      <c r="GQ26" s="79"/>
      <c r="GR26" s="79"/>
      <c r="GS26" s="79"/>
      <c r="GT26" s="79"/>
      <c r="GU26" s="79"/>
      <c r="GV26" s="79"/>
      <c r="GW26" s="79"/>
      <c r="GX26" s="79"/>
      <c r="GY26" s="79"/>
      <c r="GZ26" s="79"/>
      <c r="HA26" s="79"/>
      <c r="HB26" s="79"/>
      <c r="HC26" s="79"/>
      <c r="HD26" s="79"/>
      <c r="HE26" s="79"/>
      <c r="HF26" s="79"/>
      <c r="HG26" s="79"/>
      <c r="HH26" s="79"/>
      <c r="HI26" s="79"/>
      <c r="HJ26" s="79"/>
      <c r="HK26" s="79"/>
      <c r="HL26" s="79"/>
      <c r="HM26" s="79"/>
      <c r="HN26" s="79"/>
      <c r="HO26" s="79"/>
      <c r="HP26" s="79"/>
      <c r="HQ26" s="79"/>
      <c r="HR26" s="79"/>
      <c r="HS26" s="79"/>
      <c r="HT26" s="79"/>
      <c r="HU26" s="79"/>
      <c r="HV26" s="79"/>
      <c r="HW26" s="79"/>
      <c r="HX26" s="79"/>
      <c r="HY26" s="79"/>
      <c r="HZ26" s="79"/>
      <c r="IA26" s="79"/>
      <c r="IB26" s="79"/>
      <c r="IC26" s="79"/>
      <c r="ID26" s="79"/>
      <c r="IE26" s="79"/>
      <c r="IF26" s="79"/>
      <c r="IG26" s="79"/>
      <c r="IH26" s="79"/>
      <c r="II26" s="79"/>
      <c r="IJ26" s="79"/>
      <c r="IK26" s="79"/>
      <c r="IL26" s="79"/>
      <c r="IM26" s="79"/>
      <c r="IN26" s="79"/>
      <c r="IO26" s="79"/>
      <c r="IP26" s="79"/>
      <c r="IQ26" s="79"/>
      <c r="IR26" s="79"/>
      <c r="IS26" s="79"/>
      <c r="IT26" s="79"/>
      <c r="IU26" s="79"/>
      <c r="IV26" s="79"/>
      <c r="IW26" s="79"/>
    </row>
    <row r="27" customFormat="false" ht="15.75" hidden="false" customHeight="false" outlineLevel="0" collapsed="false">
      <c r="A27" s="80" t="s">
        <v>43</v>
      </c>
      <c r="B27" s="93" t="s">
        <v>32</v>
      </c>
      <c r="C27" s="73" t="s">
        <v>27</v>
      </c>
      <c r="D27" s="75" t="n">
        <v>0</v>
      </c>
      <c r="E27" s="74" t="n">
        <v>32696903</v>
      </c>
      <c r="F27" s="75" t="n">
        <v>1664691</v>
      </c>
      <c r="G27" s="75" t="n">
        <v>0</v>
      </c>
      <c r="H27" s="74" t="n">
        <f aca="false">SUM(F27:G27)</f>
        <v>1664691</v>
      </c>
      <c r="I27" s="75" t="n">
        <v>0</v>
      </c>
      <c r="J27" s="75" t="n">
        <v>0</v>
      </c>
      <c r="K27" s="74" t="n">
        <f aca="false">SUM(I27:J27)</f>
        <v>0</v>
      </c>
      <c r="L27" s="75" t="n">
        <f aca="false">+K27+H27</f>
        <v>1664691</v>
      </c>
      <c r="M27" s="75" t="n">
        <v>0</v>
      </c>
      <c r="N27" s="94" t="n">
        <v>0</v>
      </c>
      <c r="O27" s="94" t="n">
        <v>0</v>
      </c>
      <c r="P27" s="95" t="n">
        <f aca="false">SUM(N27:O27)</f>
        <v>0</v>
      </c>
      <c r="Q27" s="74" t="n">
        <f aca="false">+L27+E27</f>
        <v>34361594</v>
      </c>
      <c r="R27" s="82" t="n">
        <v>0</v>
      </c>
      <c r="S27" s="82"/>
      <c r="T27" s="83"/>
      <c r="U27" s="78"/>
      <c r="V27" s="78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/>
      <c r="BA27" s="79"/>
      <c r="BB27" s="79"/>
      <c r="BC27" s="79"/>
      <c r="BD27" s="79"/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79"/>
      <c r="BR27" s="79"/>
      <c r="BS27" s="79"/>
      <c r="BT27" s="79"/>
      <c r="BU27" s="79"/>
      <c r="BV27" s="79"/>
      <c r="BW27" s="79"/>
      <c r="BX27" s="79"/>
      <c r="BY27" s="79"/>
      <c r="BZ27" s="79"/>
      <c r="CA27" s="79"/>
      <c r="CB27" s="79"/>
      <c r="CC27" s="79"/>
      <c r="CD27" s="79"/>
      <c r="CE27" s="79"/>
      <c r="CF27" s="79"/>
      <c r="CG27" s="79"/>
      <c r="CH27" s="79"/>
      <c r="CI27" s="79"/>
      <c r="CJ27" s="79"/>
      <c r="CK27" s="79"/>
      <c r="CL27" s="79"/>
      <c r="CM27" s="79"/>
      <c r="CN27" s="79"/>
      <c r="CO27" s="79"/>
      <c r="CP27" s="79"/>
      <c r="CQ27" s="79"/>
      <c r="CR27" s="79"/>
      <c r="CS27" s="79"/>
      <c r="CT27" s="79"/>
      <c r="CU27" s="79"/>
      <c r="CV27" s="79"/>
      <c r="CW27" s="79"/>
      <c r="CX27" s="79"/>
      <c r="CY27" s="79"/>
      <c r="CZ27" s="79"/>
      <c r="DA27" s="79"/>
      <c r="DB27" s="79"/>
      <c r="DC27" s="79"/>
      <c r="DD27" s="79"/>
      <c r="DE27" s="79"/>
      <c r="DF27" s="79"/>
      <c r="DG27" s="79"/>
      <c r="DH27" s="79"/>
      <c r="DI27" s="79"/>
      <c r="DJ27" s="79"/>
      <c r="DK27" s="79"/>
      <c r="DL27" s="79"/>
      <c r="DM27" s="79"/>
      <c r="DN27" s="79"/>
      <c r="DO27" s="79"/>
      <c r="DP27" s="79"/>
      <c r="DQ27" s="79"/>
      <c r="DR27" s="79"/>
      <c r="DS27" s="79"/>
      <c r="DT27" s="79"/>
      <c r="DU27" s="79"/>
      <c r="DV27" s="79"/>
      <c r="DW27" s="79"/>
      <c r="DX27" s="79"/>
      <c r="DY27" s="79"/>
      <c r="DZ27" s="79"/>
      <c r="EA27" s="79"/>
      <c r="EB27" s="79"/>
      <c r="EC27" s="79"/>
      <c r="ED27" s="79"/>
      <c r="EE27" s="79"/>
      <c r="EF27" s="79"/>
      <c r="EG27" s="79"/>
      <c r="EH27" s="79"/>
      <c r="EI27" s="79"/>
      <c r="EJ27" s="79"/>
      <c r="EK27" s="79"/>
      <c r="EL27" s="79"/>
      <c r="EM27" s="79"/>
      <c r="EN27" s="79"/>
      <c r="EO27" s="79"/>
      <c r="EP27" s="79"/>
      <c r="EQ27" s="79"/>
      <c r="ER27" s="79"/>
      <c r="ES27" s="79"/>
      <c r="ET27" s="79"/>
      <c r="EU27" s="79"/>
      <c r="EV27" s="79"/>
      <c r="EW27" s="79"/>
      <c r="EX27" s="79"/>
      <c r="EY27" s="79"/>
      <c r="EZ27" s="79"/>
      <c r="FA27" s="79"/>
      <c r="FB27" s="79"/>
      <c r="FC27" s="79"/>
      <c r="FD27" s="79"/>
      <c r="FE27" s="79"/>
      <c r="FF27" s="79"/>
      <c r="FG27" s="79"/>
      <c r="FH27" s="79"/>
      <c r="FI27" s="79"/>
      <c r="FJ27" s="79"/>
      <c r="FK27" s="79"/>
      <c r="FL27" s="79"/>
      <c r="FM27" s="79"/>
      <c r="FN27" s="79"/>
      <c r="FO27" s="79"/>
      <c r="FP27" s="79"/>
      <c r="FQ27" s="79"/>
      <c r="FR27" s="79"/>
      <c r="FS27" s="79"/>
      <c r="FT27" s="79"/>
      <c r="FU27" s="79"/>
      <c r="FV27" s="79"/>
      <c r="FW27" s="79"/>
      <c r="FX27" s="79"/>
      <c r="FY27" s="79"/>
      <c r="FZ27" s="79"/>
      <c r="GA27" s="79"/>
      <c r="GB27" s="79"/>
      <c r="GC27" s="79"/>
      <c r="GD27" s="79"/>
      <c r="GE27" s="79"/>
      <c r="GF27" s="79"/>
      <c r="GG27" s="79"/>
      <c r="GH27" s="79"/>
      <c r="GI27" s="79"/>
      <c r="GJ27" s="79"/>
      <c r="GK27" s="79"/>
      <c r="GL27" s="79"/>
      <c r="GM27" s="79"/>
      <c r="GN27" s="79"/>
      <c r="GO27" s="79"/>
      <c r="GP27" s="79"/>
      <c r="GQ27" s="79"/>
      <c r="GR27" s="79"/>
      <c r="GS27" s="79"/>
      <c r="GT27" s="79"/>
      <c r="GU27" s="79"/>
      <c r="GV27" s="79"/>
      <c r="GW27" s="79"/>
      <c r="GX27" s="79"/>
      <c r="GY27" s="79"/>
      <c r="GZ27" s="79"/>
      <c r="HA27" s="79"/>
      <c r="HB27" s="79"/>
      <c r="HC27" s="79"/>
      <c r="HD27" s="79"/>
      <c r="HE27" s="79"/>
      <c r="HF27" s="79"/>
      <c r="HG27" s="79"/>
      <c r="HH27" s="79"/>
      <c r="HI27" s="79"/>
      <c r="HJ27" s="79"/>
      <c r="HK27" s="79"/>
      <c r="HL27" s="79"/>
      <c r="HM27" s="79"/>
      <c r="HN27" s="79"/>
      <c r="HO27" s="79"/>
      <c r="HP27" s="79"/>
      <c r="HQ27" s="79"/>
      <c r="HR27" s="79"/>
      <c r="HS27" s="79"/>
      <c r="HT27" s="79"/>
      <c r="HU27" s="79"/>
      <c r="HV27" s="79"/>
      <c r="HW27" s="79"/>
      <c r="HX27" s="79"/>
      <c r="HY27" s="79"/>
      <c r="HZ27" s="79"/>
      <c r="IA27" s="79"/>
      <c r="IB27" s="79"/>
      <c r="IC27" s="79"/>
      <c r="ID27" s="79"/>
      <c r="IE27" s="79"/>
      <c r="IF27" s="79"/>
      <c r="IG27" s="79"/>
      <c r="IH27" s="79"/>
      <c r="II27" s="79"/>
      <c r="IJ27" s="79"/>
      <c r="IK27" s="79"/>
      <c r="IL27" s="79"/>
      <c r="IM27" s="79"/>
      <c r="IN27" s="79"/>
      <c r="IO27" s="79"/>
      <c r="IP27" s="79"/>
      <c r="IQ27" s="79"/>
      <c r="IR27" s="79"/>
      <c r="IS27" s="79"/>
      <c r="IT27" s="79"/>
      <c r="IU27" s="79"/>
      <c r="IV27" s="79"/>
      <c r="IW27" s="79"/>
    </row>
    <row r="28" customFormat="false" ht="63.75" hidden="false" customHeight="false" outlineLevel="0" collapsed="false">
      <c r="A28" s="96" t="s">
        <v>43</v>
      </c>
      <c r="B28" s="97" t="s">
        <v>29</v>
      </c>
      <c r="C28" s="98" t="s">
        <v>27</v>
      </c>
      <c r="D28" s="99" t="n">
        <v>0</v>
      </c>
      <c r="E28" s="99" t="n">
        <v>65665724</v>
      </c>
      <c r="F28" s="99" t="n">
        <v>93439247</v>
      </c>
      <c r="G28" s="99" t="n">
        <v>-131865282.82</v>
      </c>
      <c r="H28" s="99" t="n">
        <f aca="false">SUM(F28:G28)</f>
        <v>-38426035.82</v>
      </c>
      <c r="I28" s="99" t="n">
        <v>90926157</v>
      </c>
      <c r="J28" s="99" t="n">
        <v>-111450967</v>
      </c>
      <c r="K28" s="99" t="n">
        <f aca="false">SUM(I28:J28)</f>
        <v>-20524810</v>
      </c>
      <c r="L28" s="95" t="n">
        <f aca="false">+K28+H28</f>
        <v>-58950845.82</v>
      </c>
      <c r="M28" s="99" t="n">
        <v>221533072</v>
      </c>
      <c r="N28" s="94" t="n">
        <f aca="false">2666869+58456978</f>
        <v>61123847</v>
      </c>
      <c r="O28" s="95" t="n">
        <f aca="false">-3791004-58720592</f>
        <v>-62511596</v>
      </c>
      <c r="P28" s="95" t="n">
        <f aca="false">SUM(N28:O28)</f>
        <v>-1387749</v>
      </c>
      <c r="Q28" s="99" t="n">
        <f aca="false">+E28+L28</f>
        <v>6714878.18000001</v>
      </c>
      <c r="R28" s="100" t="n">
        <v>0</v>
      </c>
      <c r="S28" s="101" t="s">
        <v>48</v>
      </c>
      <c r="T28" s="83"/>
      <c r="U28" s="78"/>
      <c r="V28" s="78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79"/>
      <c r="BI28" s="79"/>
      <c r="BJ28" s="79"/>
      <c r="BK28" s="79"/>
      <c r="BL28" s="79"/>
      <c r="BM28" s="79"/>
      <c r="BN28" s="79"/>
      <c r="BO28" s="79"/>
      <c r="BP28" s="79"/>
      <c r="BQ28" s="79"/>
      <c r="BR28" s="79"/>
      <c r="BS28" s="79"/>
      <c r="BT28" s="79"/>
      <c r="BU28" s="79"/>
      <c r="BV28" s="79"/>
      <c r="BW28" s="79"/>
      <c r="BX28" s="79"/>
      <c r="BY28" s="79"/>
      <c r="BZ28" s="79"/>
      <c r="CA28" s="79"/>
      <c r="CB28" s="79"/>
      <c r="CC28" s="79"/>
      <c r="CD28" s="79"/>
      <c r="CE28" s="79"/>
      <c r="CF28" s="79"/>
      <c r="CG28" s="79"/>
      <c r="CH28" s="79"/>
      <c r="CI28" s="79"/>
      <c r="CJ28" s="79"/>
      <c r="CK28" s="79"/>
      <c r="CL28" s="79"/>
      <c r="CM28" s="79"/>
      <c r="CN28" s="79"/>
      <c r="CO28" s="79"/>
      <c r="CP28" s="79"/>
      <c r="CQ28" s="79"/>
      <c r="CR28" s="79"/>
      <c r="CS28" s="79"/>
      <c r="CT28" s="79"/>
      <c r="CU28" s="79"/>
      <c r="CV28" s="79"/>
      <c r="CW28" s="79"/>
      <c r="CX28" s="79"/>
      <c r="CY28" s="79"/>
      <c r="CZ28" s="79"/>
      <c r="DA28" s="79"/>
      <c r="DB28" s="79"/>
      <c r="DC28" s="79"/>
      <c r="DD28" s="79"/>
      <c r="DE28" s="79"/>
      <c r="DF28" s="79"/>
      <c r="DG28" s="79"/>
      <c r="DH28" s="79"/>
      <c r="DI28" s="79"/>
      <c r="DJ28" s="79"/>
      <c r="DK28" s="79"/>
      <c r="DL28" s="79"/>
      <c r="DM28" s="79"/>
      <c r="DN28" s="79"/>
      <c r="DO28" s="79"/>
      <c r="DP28" s="79"/>
      <c r="DQ28" s="79"/>
      <c r="DR28" s="79"/>
      <c r="DS28" s="79"/>
      <c r="DT28" s="79"/>
      <c r="DU28" s="79"/>
      <c r="DV28" s="79"/>
      <c r="DW28" s="79"/>
      <c r="DX28" s="79"/>
      <c r="DY28" s="79"/>
      <c r="DZ28" s="79"/>
      <c r="EA28" s="79"/>
      <c r="EB28" s="79"/>
      <c r="EC28" s="79"/>
      <c r="ED28" s="79"/>
      <c r="EE28" s="79"/>
      <c r="EF28" s="79"/>
      <c r="EG28" s="79"/>
      <c r="EH28" s="79"/>
      <c r="EI28" s="79"/>
      <c r="EJ28" s="79"/>
      <c r="EK28" s="79"/>
      <c r="EL28" s="79"/>
      <c r="EM28" s="79"/>
      <c r="EN28" s="79"/>
      <c r="EO28" s="79"/>
      <c r="EP28" s="79"/>
      <c r="EQ28" s="79"/>
      <c r="ER28" s="79"/>
      <c r="ES28" s="79"/>
      <c r="ET28" s="79"/>
      <c r="EU28" s="79"/>
      <c r="EV28" s="79"/>
      <c r="EW28" s="79"/>
      <c r="EX28" s="79"/>
      <c r="EY28" s="79"/>
      <c r="EZ28" s="79"/>
      <c r="FA28" s="79"/>
      <c r="FB28" s="79"/>
      <c r="FC28" s="79"/>
      <c r="FD28" s="79"/>
      <c r="FE28" s="79"/>
      <c r="FF28" s="79"/>
      <c r="FG28" s="79"/>
      <c r="FH28" s="79"/>
      <c r="FI28" s="79"/>
      <c r="FJ28" s="79"/>
      <c r="FK28" s="79"/>
      <c r="FL28" s="79"/>
      <c r="FM28" s="79"/>
      <c r="FN28" s="79"/>
      <c r="FO28" s="79"/>
      <c r="FP28" s="79"/>
      <c r="FQ28" s="79"/>
      <c r="FR28" s="79"/>
      <c r="FS28" s="79"/>
      <c r="FT28" s="79"/>
      <c r="FU28" s="79"/>
      <c r="FV28" s="79"/>
      <c r="FW28" s="79"/>
      <c r="FX28" s="79"/>
      <c r="FY28" s="79"/>
      <c r="FZ28" s="79"/>
      <c r="GA28" s="79"/>
      <c r="GB28" s="79"/>
      <c r="GC28" s="79"/>
      <c r="GD28" s="79"/>
      <c r="GE28" s="79"/>
      <c r="GF28" s="79"/>
      <c r="GG28" s="79"/>
      <c r="GH28" s="79"/>
      <c r="GI28" s="79"/>
      <c r="GJ28" s="79"/>
      <c r="GK28" s="79"/>
      <c r="GL28" s="79"/>
      <c r="GM28" s="79"/>
      <c r="GN28" s="79"/>
      <c r="GO28" s="79"/>
      <c r="GP28" s="79"/>
      <c r="GQ28" s="79"/>
      <c r="GR28" s="79"/>
      <c r="GS28" s="79"/>
      <c r="GT28" s="79"/>
      <c r="GU28" s="79"/>
      <c r="GV28" s="79"/>
      <c r="GW28" s="79"/>
      <c r="GX28" s="79"/>
      <c r="GY28" s="79"/>
      <c r="GZ28" s="79"/>
      <c r="HA28" s="79"/>
      <c r="HB28" s="79"/>
      <c r="HC28" s="79"/>
      <c r="HD28" s="79"/>
      <c r="HE28" s="79"/>
      <c r="HF28" s="79"/>
      <c r="HG28" s="79"/>
      <c r="HH28" s="79"/>
      <c r="HI28" s="79"/>
      <c r="HJ28" s="79"/>
      <c r="HK28" s="79"/>
      <c r="HL28" s="79"/>
      <c r="HM28" s="79"/>
      <c r="HN28" s="79"/>
      <c r="HO28" s="79"/>
      <c r="HP28" s="79"/>
      <c r="HQ28" s="79"/>
      <c r="HR28" s="79"/>
      <c r="HS28" s="79"/>
      <c r="HT28" s="79"/>
      <c r="HU28" s="79"/>
      <c r="HV28" s="79"/>
      <c r="HW28" s="79"/>
      <c r="HX28" s="79"/>
      <c r="HY28" s="79"/>
      <c r="HZ28" s="79"/>
      <c r="IA28" s="79"/>
      <c r="IB28" s="79"/>
      <c r="IC28" s="79"/>
      <c r="ID28" s="79"/>
      <c r="IE28" s="79"/>
      <c r="IF28" s="79"/>
      <c r="IG28" s="79"/>
      <c r="IH28" s="79"/>
      <c r="II28" s="79"/>
      <c r="IJ28" s="79"/>
      <c r="IK28" s="79"/>
      <c r="IL28" s="79"/>
      <c r="IM28" s="79"/>
      <c r="IN28" s="79"/>
      <c r="IO28" s="79"/>
      <c r="IP28" s="79"/>
      <c r="IQ28" s="79"/>
      <c r="IR28" s="79"/>
      <c r="IS28" s="79"/>
      <c r="IT28" s="79"/>
      <c r="IU28" s="79"/>
      <c r="IV28" s="79"/>
      <c r="IW28" s="79"/>
    </row>
    <row r="29" customFormat="false" ht="17.25" hidden="false" customHeight="false" outlineLevel="0" collapsed="false">
      <c r="A29" s="85" t="s">
        <v>49</v>
      </c>
      <c r="B29" s="102"/>
      <c r="C29" s="102"/>
      <c r="D29" s="57"/>
      <c r="E29" s="87"/>
      <c r="F29" s="87"/>
      <c r="G29" s="87"/>
      <c r="H29" s="57"/>
      <c r="I29" s="87"/>
      <c r="J29" s="87"/>
      <c r="K29" s="87"/>
      <c r="L29" s="87"/>
      <c r="M29" s="59"/>
      <c r="N29" s="57"/>
      <c r="O29" s="57"/>
      <c r="P29" s="57"/>
      <c r="Q29" s="87"/>
      <c r="R29" s="103"/>
      <c r="S29" s="89" t="n">
        <f aca="false">IF(SUM(Q24:Q28)&gt;-SUM(R24:R28),SUM(Q24:Q28),0)</f>
        <v>41076472.18</v>
      </c>
      <c r="T29" s="90"/>
      <c r="U29" s="70" t="s">
        <v>42</v>
      </c>
      <c r="V29" s="70"/>
    </row>
    <row r="30" customFormat="false" ht="16.5" hidden="false" customHeight="false" outlineLevel="0" collapsed="false">
      <c r="A30" s="104"/>
      <c r="B30" s="102"/>
      <c r="C30" s="102"/>
      <c r="D30" s="57"/>
      <c r="E30" s="87"/>
      <c r="F30" s="87"/>
      <c r="G30" s="87"/>
      <c r="H30" s="57"/>
      <c r="I30" s="87"/>
      <c r="J30" s="87"/>
      <c r="K30" s="87"/>
      <c r="L30" s="87"/>
      <c r="M30" s="59"/>
      <c r="N30" s="57"/>
      <c r="O30" s="57"/>
      <c r="P30" s="57"/>
      <c r="Q30" s="87"/>
      <c r="R30" s="103"/>
      <c r="S30" s="103"/>
      <c r="T30" s="90"/>
      <c r="U30" s="70"/>
      <c r="V30" s="70"/>
    </row>
    <row r="31" customFormat="false" ht="30" hidden="false" customHeight="false" outlineLevel="0" collapsed="false">
      <c r="A31" s="105" t="s">
        <v>50</v>
      </c>
      <c r="B31" s="106" t="s">
        <v>32</v>
      </c>
      <c r="C31" s="107" t="s">
        <v>30</v>
      </c>
      <c r="D31" s="95" t="n">
        <v>0</v>
      </c>
      <c r="E31" s="95" t="n">
        <v>0</v>
      </c>
      <c r="F31" s="95" t="n">
        <v>0</v>
      </c>
      <c r="G31" s="95" t="n">
        <v>0</v>
      </c>
      <c r="H31" s="99" t="n">
        <f aca="false">SUM(F31:G31)</f>
        <v>0</v>
      </c>
      <c r="I31" s="95" t="n">
        <v>0</v>
      </c>
      <c r="J31" s="95" t="n">
        <v>0</v>
      </c>
      <c r="K31" s="99" t="n">
        <f aca="false">SUM(I31:J31)</f>
        <v>0</v>
      </c>
      <c r="L31" s="95" t="n">
        <f aca="false">+K31+H31</f>
        <v>0</v>
      </c>
      <c r="M31" s="95"/>
      <c r="N31" s="95" t="n">
        <v>0</v>
      </c>
      <c r="O31" s="95" t="n">
        <v>0</v>
      </c>
      <c r="P31" s="99" t="n">
        <f aca="false">SUM(N31:O31)</f>
        <v>0</v>
      </c>
      <c r="Q31" s="99" t="n">
        <f aca="false">+L31+E31</f>
        <v>0</v>
      </c>
      <c r="R31" s="100" t="n">
        <v>0</v>
      </c>
      <c r="S31" s="108" t="s">
        <v>51</v>
      </c>
      <c r="T31" s="109"/>
      <c r="U31" s="110"/>
      <c r="V31" s="110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1"/>
      <c r="AO31" s="111"/>
      <c r="AP31" s="111"/>
      <c r="AQ31" s="111"/>
      <c r="AR31" s="111"/>
      <c r="AS31" s="111"/>
      <c r="AT31" s="111"/>
      <c r="AU31" s="111"/>
      <c r="AV31" s="111"/>
      <c r="AW31" s="111"/>
      <c r="AX31" s="111"/>
      <c r="AY31" s="111"/>
      <c r="AZ31" s="111"/>
      <c r="BA31" s="111"/>
      <c r="BB31" s="111"/>
      <c r="BC31" s="111"/>
      <c r="BD31" s="111"/>
      <c r="BE31" s="111"/>
      <c r="BF31" s="111"/>
      <c r="BG31" s="111"/>
      <c r="BH31" s="111"/>
      <c r="BI31" s="111"/>
      <c r="BJ31" s="111"/>
      <c r="BK31" s="111"/>
      <c r="BL31" s="111"/>
      <c r="BM31" s="111"/>
      <c r="BN31" s="111"/>
      <c r="BO31" s="111"/>
      <c r="BP31" s="111"/>
      <c r="BQ31" s="111"/>
      <c r="BR31" s="111"/>
      <c r="BS31" s="111"/>
      <c r="BT31" s="111"/>
      <c r="BU31" s="111"/>
      <c r="BV31" s="111"/>
      <c r="BW31" s="111"/>
      <c r="BX31" s="111"/>
      <c r="BY31" s="111"/>
      <c r="BZ31" s="111"/>
      <c r="CA31" s="111"/>
      <c r="CB31" s="111"/>
      <c r="CC31" s="111"/>
      <c r="CD31" s="111"/>
      <c r="CE31" s="111"/>
      <c r="CF31" s="111"/>
      <c r="CG31" s="111"/>
      <c r="CH31" s="111"/>
      <c r="CI31" s="111"/>
      <c r="CJ31" s="111"/>
      <c r="CK31" s="111"/>
      <c r="CL31" s="111"/>
      <c r="CM31" s="111"/>
      <c r="CN31" s="111"/>
      <c r="CO31" s="111"/>
      <c r="CP31" s="111"/>
      <c r="CQ31" s="111"/>
      <c r="CR31" s="111"/>
      <c r="CS31" s="111"/>
      <c r="CT31" s="111"/>
      <c r="CU31" s="111"/>
      <c r="CV31" s="111"/>
      <c r="CW31" s="111"/>
      <c r="CX31" s="111"/>
      <c r="CY31" s="111"/>
      <c r="CZ31" s="111"/>
      <c r="DA31" s="111"/>
      <c r="DB31" s="111"/>
      <c r="DC31" s="111"/>
      <c r="DD31" s="111"/>
      <c r="DE31" s="111"/>
      <c r="DF31" s="111"/>
      <c r="DG31" s="111"/>
      <c r="DH31" s="111"/>
      <c r="DI31" s="111"/>
      <c r="DJ31" s="111"/>
      <c r="DK31" s="111"/>
      <c r="DL31" s="111"/>
      <c r="DM31" s="111"/>
      <c r="DN31" s="111"/>
      <c r="DO31" s="111"/>
      <c r="DP31" s="111"/>
      <c r="DQ31" s="111"/>
      <c r="DR31" s="111"/>
      <c r="DS31" s="111"/>
      <c r="DT31" s="111"/>
      <c r="DU31" s="111"/>
      <c r="DV31" s="111"/>
      <c r="DW31" s="111"/>
      <c r="DX31" s="111"/>
      <c r="DY31" s="111"/>
      <c r="DZ31" s="111"/>
      <c r="EA31" s="111"/>
      <c r="EB31" s="111"/>
      <c r="EC31" s="111"/>
      <c r="ED31" s="111"/>
      <c r="EE31" s="111"/>
      <c r="EF31" s="111"/>
      <c r="EG31" s="111"/>
      <c r="EH31" s="111"/>
      <c r="EI31" s="111"/>
      <c r="EJ31" s="111"/>
      <c r="EK31" s="111"/>
      <c r="EL31" s="111"/>
      <c r="EM31" s="111"/>
      <c r="EN31" s="111"/>
      <c r="EO31" s="111"/>
      <c r="EP31" s="111"/>
      <c r="EQ31" s="111"/>
      <c r="ER31" s="111"/>
      <c r="ES31" s="111"/>
      <c r="ET31" s="111"/>
      <c r="EU31" s="111"/>
      <c r="EV31" s="111"/>
      <c r="EW31" s="111"/>
      <c r="EX31" s="111"/>
      <c r="EY31" s="111"/>
      <c r="EZ31" s="111"/>
      <c r="FA31" s="111"/>
      <c r="FB31" s="111"/>
      <c r="FC31" s="111"/>
      <c r="FD31" s="111"/>
      <c r="FE31" s="111"/>
      <c r="FF31" s="111"/>
      <c r="FG31" s="111"/>
      <c r="FH31" s="111"/>
      <c r="FI31" s="111"/>
      <c r="FJ31" s="111"/>
      <c r="FK31" s="111"/>
      <c r="FL31" s="111"/>
      <c r="FM31" s="111"/>
      <c r="FN31" s="111"/>
      <c r="FO31" s="111"/>
      <c r="FP31" s="111"/>
      <c r="FQ31" s="111"/>
      <c r="FR31" s="111"/>
      <c r="FS31" s="111"/>
      <c r="FT31" s="111"/>
      <c r="FU31" s="111"/>
      <c r="FV31" s="111"/>
      <c r="FW31" s="111"/>
      <c r="FX31" s="111"/>
      <c r="FY31" s="111"/>
      <c r="FZ31" s="111"/>
      <c r="GA31" s="111"/>
      <c r="GB31" s="111"/>
      <c r="GC31" s="111"/>
      <c r="GD31" s="111"/>
      <c r="GE31" s="111"/>
      <c r="GF31" s="111"/>
      <c r="GG31" s="111"/>
      <c r="GH31" s="111"/>
      <c r="GI31" s="111"/>
      <c r="GJ31" s="111"/>
      <c r="GK31" s="111"/>
      <c r="GL31" s="111"/>
      <c r="GM31" s="111"/>
      <c r="GN31" s="111"/>
      <c r="GO31" s="111"/>
      <c r="GP31" s="111"/>
      <c r="GQ31" s="111"/>
      <c r="GR31" s="111"/>
      <c r="GS31" s="111"/>
      <c r="GT31" s="111"/>
      <c r="GU31" s="111"/>
      <c r="GV31" s="111"/>
      <c r="GW31" s="111"/>
      <c r="GX31" s="111"/>
      <c r="GY31" s="111"/>
      <c r="GZ31" s="111"/>
      <c r="HA31" s="111"/>
      <c r="HB31" s="111"/>
      <c r="HC31" s="111"/>
      <c r="HD31" s="111"/>
      <c r="HE31" s="111"/>
      <c r="HF31" s="111"/>
      <c r="HG31" s="111"/>
      <c r="HH31" s="111"/>
      <c r="HI31" s="111"/>
      <c r="HJ31" s="111"/>
      <c r="HK31" s="111"/>
      <c r="HL31" s="111"/>
      <c r="HM31" s="111"/>
      <c r="HN31" s="111"/>
      <c r="HO31" s="111"/>
      <c r="HP31" s="111"/>
      <c r="HQ31" s="111"/>
      <c r="HR31" s="111"/>
      <c r="HS31" s="111"/>
      <c r="HT31" s="111"/>
      <c r="HU31" s="111"/>
      <c r="HV31" s="111"/>
      <c r="HW31" s="111"/>
      <c r="HX31" s="111"/>
      <c r="HY31" s="111"/>
      <c r="HZ31" s="111"/>
      <c r="IA31" s="111"/>
      <c r="IB31" s="111"/>
      <c r="IC31" s="111"/>
      <c r="ID31" s="111"/>
      <c r="IE31" s="111"/>
      <c r="IF31" s="111"/>
      <c r="IG31" s="111"/>
      <c r="IH31" s="111"/>
      <c r="II31" s="111"/>
      <c r="IJ31" s="111"/>
      <c r="IK31" s="111"/>
      <c r="IL31" s="111"/>
      <c r="IM31" s="111"/>
      <c r="IN31" s="111"/>
      <c r="IO31" s="111"/>
      <c r="IP31" s="111"/>
      <c r="IQ31" s="111"/>
      <c r="IR31" s="111"/>
      <c r="IS31" s="111"/>
      <c r="IT31" s="111"/>
      <c r="IU31" s="111"/>
      <c r="IV31" s="111"/>
      <c r="IW31" s="111"/>
    </row>
    <row r="32" customFormat="false" ht="16.5" hidden="false" customHeight="false" outlineLevel="0" collapsed="false">
      <c r="A32" s="112" t="s">
        <v>52</v>
      </c>
      <c r="B32" s="81" t="s">
        <v>28</v>
      </c>
      <c r="C32" s="73" t="s">
        <v>27</v>
      </c>
      <c r="D32" s="74" t="n">
        <v>0</v>
      </c>
      <c r="E32" s="74" t="n">
        <v>0</v>
      </c>
      <c r="F32" s="74" t="n">
        <v>997337</v>
      </c>
      <c r="G32" s="74" t="n">
        <v>-1500</v>
      </c>
      <c r="H32" s="74" t="n">
        <f aca="false">SUM(F32:G32)</f>
        <v>995837</v>
      </c>
      <c r="I32" s="74" t="n">
        <v>0</v>
      </c>
      <c r="J32" s="74" t="n">
        <v>0</v>
      </c>
      <c r="K32" s="74" t="n">
        <f aca="false">SUM(I32:J32)</f>
        <v>0</v>
      </c>
      <c r="L32" s="75" t="n">
        <f aca="false">+K32+H32</f>
        <v>995837</v>
      </c>
      <c r="M32" s="74" t="n">
        <v>997337</v>
      </c>
      <c r="N32" s="74" t="n">
        <v>0</v>
      </c>
      <c r="O32" s="74" t="n">
        <v>0</v>
      </c>
      <c r="P32" s="74" t="n">
        <f aca="false">SUM(N32:O32)</f>
        <v>0</v>
      </c>
      <c r="Q32" s="74" t="n">
        <f aca="false">+L32+E32</f>
        <v>995837</v>
      </c>
      <c r="R32" s="82" t="n">
        <v>0</v>
      </c>
      <c r="S32" s="108"/>
      <c r="T32" s="109"/>
      <c r="U32" s="110"/>
      <c r="V32" s="110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1"/>
      <c r="BC32" s="111"/>
      <c r="BD32" s="111"/>
      <c r="BE32" s="111"/>
      <c r="BF32" s="111"/>
      <c r="BG32" s="111"/>
      <c r="BH32" s="111"/>
      <c r="BI32" s="111"/>
      <c r="BJ32" s="111"/>
      <c r="BK32" s="111"/>
      <c r="BL32" s="111"/>
      <c r="BM32" s="111"/>
      <c r="BN32" s="111"/>
      <c r="BO32" s="111"/>
      <c r="BP32" s="111"/>
      <c r="BQ32" s="111"/>
      <c r="BR32" s="111"/>
      <c r="BS32" s="111"/>
      <c r="BT32" s="111"/>
      <c r="BU32" s="111"/>
      <c r="BV32" s="111"/>
      <c r="BW32" s="111"/>
      <c r="BX32" s="111"/>
      <c r="BY32" s="111"/>
      <c r="BZ32" s="111"/>
      <c r="CA32" s="111"/>
      <c r="CB32" s="111"/>
      <c r="CC32" s="111"/>
      <c r="CD32" s="111"/>
      <c r="CE32" s="111"/>
      <c r="CF32" s="111"/>
      <c r="CG32" s="111"/>
      <c r="CH32" s="111"/>
      <c r="CI32" s="111"/>
      <c r="CJ32" s="111"/>
      <c r="CK32" s="111"/>
      <c r="CL32" s="111"/>
      <c r="CM32" s="111"/>
      <c r="CN32" s="111"/>
      <c r="CO32" s="111"/>
      <c r="CP32" s="111"/>
      <c r="CQ32" s="111"/>
      <c r="CR32" s="111"/>
      <c r="CS32" s="111"/>
      <c r="CT32" s="111"/>
      <c r="CU32" s="111"/>
      <c r="CV32" s="111"/>
      <c r="CW32" s="111"/>
      <c r="CX32" s="111"/>
      <c r="CY32" s="111"/>
      <c r="CZ32" s="111"/>
      <c r="DA32" s="111"/>
      <c r="DB32" s="111"/>
      <c r="DC32" s="111"/>
      <c r="DD32" s="111"/>
      <c r="DE32" s="111"/>
      <c r="DF32" s="111"/>
      <c r="DG32" s="111"/>
      <c r="DH32" s="111"/>
      <c r="DI32" s="111"/>
      <c r="DJ32" s="111"/>
      <c r="DK32" s="111"/>
      <c r="DL32" s="111"/>
      <c r="DM32" s="111"/>
      <c r="DN32" s="111"/>
      <c r="DO32" s="111"/>
      <c r="DP32" s="111"/>
      <c r="DQ32" s="111"/>
      <c r="DR32" s="111"/>
      <c r="DS32" s="111"/>
      <c r="DT32" s="111"/>
      <c r="DU32" s="111"/>
      <c r="DV32" s="111"/>
      <c r="DW32" s="111"/>
      <c r="DX32" s="111"/>
      <c r="DY32" s="111"/>
      <c r="DZ32" s="111"/>
      <c r="EA32" s="111"/>
      <c r="EB32" s="111"/>
      <c r="EC32" s="111"/>
      <c r="ED32" s="111"/>
      <c r="EE32" s="111"/>
      <c r="EF32" s="111"/>
      <c r="EG32" s="111"/>
      <c r="EH32" s="111"/>
      <c r="EI32" s="111"/>
      <c r="EJ32" s="111"/>
      <c r="EK32" s="111"/>
      <c r="EL32" s="111"/>
      <c r="EM32" s="111"/>
      <c r="EN32" s="111"/>
      <c r="EO32" s="111"/>
      <c r="EP32" s="111"/>
      <c r="EQ32" s="111"/>
      <c r="ER32" s="111"/>
      <c r="ES32" s="111"/>
      <c r="ET32" s="111"/>
      <c r="EU32" s="111"/>
      <c r="EV32" s="111"/>
      <c r="EW32" s="111"/>
      <c r="EX32" s="111"/>
      <c r="EY32" s="111"/>
      <c r="EZ32" s="111"/>
      <c r="FA32" s="111"/>
      <c r="FB32" s="111"/>
      <c r="FC32" s="111"/>
      <c r="FD32" s="111"/>
      <c r="FE32" s="111"/>
      <c r="FF32" s="111"/>
      <c r="FG32" s="111"/>
      <c r="FH32" s="111"/>
      <c r="FI32" s="111"/>
      <c r="FJ32" s="111"/>
      <c r="FK32" s="111"/>
      <c r="FL32" s="111"/>
      <c r="FM32" s="111"/>
      <c r="FN32" s="111"/>
      <c r="FO32" s="111"/>
      <c r="FP32" s="111"/>
      <c r="FQ32" s="111"/>
      <c r="FR32" s="111"/>
      <c r="FS32" s="111"/>
      <c r="FT32" s="111"/>
      <c r="FU32" s="111"/>
      <c r="FV32" s="111"/>
      <c r="FW32" s="111"/>
      <c r="FX32" s="111"/>
      <c r="FY32" s="111"/>
      <c r="FZ32" s="111"/>
      <c r="GA32" s="111"/>
      <c r="GB32" s="111"/>
      <c r="GC32" s="111"/>
      <c r="GD32" s="111"/>
      <c r="GE32" s="111"/>
      <c r="GF32" s="111"/>
      <c r="GG32" s="111"/>
      <c r="GH32" s="111"/>
      <c r="GI32" s="111"/>
      <c r="GJ32" s="111"/>
      <c r="GK32" s="111"/>
      <c r="GL32" s="111"/>
      <c r="GM32" s="111"/>
      <c r="GN32" s="111"/>
      <c r="GO32" s="111"/>
      <c r="GP32" s="111"/>
      <c r="GQ32" s="111"/>
      <c r="GR32" s="111"/>
      <c r="GS32" s="111"/>
      <c r="GT32" s="111"/>
      <c r="GU32" s="111"/>
      <c r="GV32" s="111"/>
      <c r="GW32" s="111"/>
      <c r="GX32" s="111"/>
      <c r="GY32" s="111"/>
      <c r="GZ32" s="111"/>
      <c r="HA32" s="111"/>
      <c r="HB32" s="111"/>
      <c r="HC32" s="111"/>
      <c r="HD32" s="111"/>
      <c r="HE32" s="111"/>
      <c r="HF32" s="111"/>
      <c r="HG32" s="111"/>
      <c r="HH32" s="111"/>
      <c r="HI32" s="111"/>
      <c r="HJ32" s="111"/>
      <c r="HK32" s="111"/>
      <c r="HL32" s="111"/>
      <c r="HM32" s="111"/>
      <c r="HN32" s="111"/>
      <c r="HO32" s="111"/>
      <c r="HP32" s="111"/>
      <c r="HQ32" s="111"/>
      <c r="HR32" s="111"/>
      <c r="HS32" s="111"/>
      <c r="HT32" s="111"/>
      <c r="HU32" s="111"/>
      <c r="HV32" s="111"/>
      <c r="HW32" s="111"/>
      <c r="HX32" s="111"/>
      <c r="HY32" s="111"/>
      <c r="HZ32" s="111"/>
      <c r="IA32" s="111"/>
      <c r="IB32" s="111"/>
      <c r="IC32" s="111"/>
      <c r="ID32" s="111"/>
      <c r="IE32" s="111"/>
      <c r="IF32" s="111"/>
      <c r="IG32" s="111"/>
      <c r="IH32" s="111"/>
      <c r="II32" s="111"/>
      <c r="IJ32" s="111"/>
      <c r="IK32" s="111"/>
      <c r="IL32" s="111"/>
      <c r="IM32" s="111"/>
      <c r="IN32" s="111"/>
      <c r="IO32" s="111"/>
      <c r="IP32" s="111"/>
      <c r="IQ32" s="111"/>
      <c r="IR32" s="111"/>
      <c r="IS32" s="111"/>
      <c r="IT32" s="111"/>
      <c r="IU32" s="111"/>
      <c r="IV32" s="111"/>
      <c r="IW32" s="111"/>
    </row>
    <row r="33" customFormat="false" ht="17.25" hidden="false" customHeight="false" outlineLevel="0" collapsed="false">
      <c r="A33" s="113" t="s">
        <v>53</v>
      </c>
      <c r="B33" s="114"/>
      <c r="C33" s="114"/>
      <c r="D33" s="57"/>
      <c r="E33" s="87"/>
      <c r="F33" s="87"/>
      <c r="G33" s="87"/>
      <c r="H33" s="57"/>
      <c r="I33" s="87"/>
      <c r="J33" s="87"/>
      <c r="K33" s="87"/>
      <c r="L33" s="87"/>
      <c r="M33" s="59"/>
      <c r="N33" s="57"/>
      <c r="O33" s="57"/>
      <c r="P33" s="57"/>
      <c r="Q33" s="87"/>
      <c r="R33" s="87"/>
      <c r="S33" s="89" t="n">
        <f aca="false">+Q31+Q32</f>
        <v>995837</v>
      </c>
      <c r="T33" s="90"/>
      <c r="U33" s="70" t="s">
        <v>42</v>
      </c>
      <c r="V33" s="70"/>
      <c r="W33" s="70" t="n">
        <f aca="false">+Q35+Q36+Q38</f>
        <v>22181199.98</v>
      </c>
    </row>
    <row r="34" customFormat="false" ht="15.75" hidden="false" customHeight="false" outlineLevel="0" collapsed="false">
      <c r="A34" s="115"/>
      <c r="B34" s="114"/>
      <c r="C34" s="114"/>
      <c r="D34" s="57"/>
      <c r="E34" s="87"/>
      <c r="F34" s="87"/>
      <c r="G34" s="87"/>
      <c r="H34" s="57"/>
      <c r="I34" s="87"/>
      <c r="J34" s="87"/>
      <c r="K34" s="87"/>
      <c r="L34" s="87"/>
      <c r="M34" s="59"/>
      <c r="N34" s="57"/>
      <c r="O34" s="57"/>
      <c r="P34" s="57"/>
      <c r="Q34" s="87"/>
      <c r="R34" s="88"/>
      <c r="S34" s="88"/>
      <c r="T34" s="90"/>
      <c r="U34" s="70"/>
      <c r="V34" s="70"/>
    </row>
    <row r="35" customFormat="false" ht="78.75" hidden="false" customHeight="false" outlineLevel="0" collapsed="false">
      <c r="A35" s="116" t="s">
        <v>54</v>
      </c>
      <c r="B35" s="117" t="s">
        <v>26</v>
      </c>
      <c r="C35" s="98" t="s">
        <v>27</v>
      </c>
      <c r="D35" s="99" t="n">
        <v>4926766</v>
      </c>
      <c r="E35" s="95" t="n">
        <v>0</v>
      </c>
      <c r="F35" s="95" t="n">
        <v>0</v>
      </c>
      <c r="G35" s="95" t="n">
        <v>0</v>
      </c>
      <c r="H35" s="99" t="n">
        <f aca="false">SUM(F35:G35)</f>
        <v>0</v>
      </c>
      <c r="I35" s="95" t="n">
        <v>0</v>
      </c>
      <c r="J35" s="95" t="n">
        <v>0</v>
      </c>
      <c r="K35" s="99" t="n">
        <f aca="false">SUM(I35:J35)</f>
        <v>0</v>
      </c>
      <c r="L35" s="95" t="n">
        <f aca="false">+K35+H35</f>
        <v>0</v>
      </c>
      <c r="M35" s="95" t="n">
        <v>13062536</v>
      </c>
      <c r="N35" s="94" t="n">
        <v>0</v>
      </c>
      <c r="O35" s="94" t="n">
        <v>0</v>
      </c>
      <c r="P35" s="95" t="n">
        <f aca="false">SUM(N35:O35)</f>
        <v>0</v>
      </c>
      <c r="Q35" s="99" t="n">
        <f aca="false">+L35+D35</f>
        <v>4926766</v>
      </c>
      <c r="R35" s="100" t="n">
        <v>0</v>
      </c>
      <c r="S35" s="118" t="s">
        <v>55</v>
      </c>
      <c r="T35" s="83"/>
      <c r="U35" s="78" t="s">
        <v>56</v>
      </c>
      <c r="V35" s="78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/>
      <c r="BA35" s="79"/>
      <c r="BB35" s="79"/>
      <c r="BC35" s="79"/>
      <c r="BD35" s="79"/>
      <c r="BE35" s="79"/>
      <c r="BF35" s="79"/>
      <c r="BG35" s="79"/>
      <c r="BH35" s="79"/>
      <c r="BI35" s="79"/>
      <c r="BJ35" s="79"/>
      <c r="BK35" s="79"/>
      <c r="BL35" s="79"/>
      <c r="BM35" s="79"/>
      <c r="BN35" s="79"/>
      <c r="BO35" s="79"/>
      <c r="BP35" s="79"/>
      <c r="BQ35" s="79"/>
      <c r="BR35" s="79"/>
      <c r="BS35" s="79"/>
      <c r="BT35" s="79"/>
      <c r="BU35" s="79"/>
      <c r="BV35" s="79"/>
      <c r="BW35" s="79"/>
      <c r="BX35" s="79"/>
      <c r="BY35" s="79"/>
      <c r="BZ35" s="79"/>
      <c r="CA35" s="79"/>
      <c r="CB35" s="79"/>
      <c r="CC35" s="79"/>
      <c r="CD35" s="79"/>
      <c r="CE35" s="79"/>
      <c r="CF35" s="79"/>
      <c r="CG35" s="79"/>
      <c r="CH35" s="79"/>
      <c r="CI35" s="79"/>
      <c r="CJ35" s="79"/>
      <c r="CK35" s="79"/>
      <c r="CL35" s="79"/>
      <c r="CM35" s="79"/>
      <c r="CN35" s="79"/>
      <c r="CO35" s="79"/>
      <c r="CP35" s="79"/>
      <c r="CQ35" s="79"/>
      <c r="CR35" s="79"/>
      <c r="CS35" s="79"/>
      <c r="CT35" s="79"/>
      <c r="CU35" s="79"/>
      <c r="CV35" s="79"/>
      <c r="CW35" s="79"/>
      <c r="CX35" s="79"/>
      <c r="CY35" s="79"/>
      <c r="CZ35" s="79"/>
      <c r="DA35" s="79"/>
      <c r="DB35" s="79"/>
      <c r="DC35" s="79"/>
      <c r="DD35" s="79"/>
      <c r="DE35" s="79"/>
      <c r="DF35" s="79"/>
      <c r="DG35" s="79"/>
      <c r="DH35" s="79"/>
      <c r="DI35" s="79"/>
      <c r="DJ35" s="79"/>
      <c r="DK35" s="79"/>
      <c r="DL35" s="79"/>
      <c r="DM35" s="79"/>
      <c r="DN35" s="79"/>
      <c r="DO35" s="79"/>
      <c r="DP35" s="79"/>
      <c r="DQ35" s="79"/>
      <c r="DR35" s="79"/>
      <c r="DS35" s="79"/>
      <c r="DT35" s="79"/>
      <c r="DU35" s="79"/>
      <c r="DV35" s="79"/>
      <c r="DW35" s="79"/>
      <c r="DX35" s="79"/>
      <c r="DY35" s="79"/>
      <c r="DZ35" s="79"/>
      <c r="EA35" s="79"/>
      <c r="EB35" s="79"/>
      <c r="EC35" s="79"/>
      <c r="ED35" s="79"/>
      <c r="EE35" s="79"/>
      <c r="EF35" s="79"/>
      <c r="EG35" s="79"/>
      <c r="EH35" s="79"/>
      <c r="EI35" s="79"/>
      <c r="EJ35" s="79"/>
      <c r="EK35" s="79"/>
      <c r="EL35" s="79"/>
      <c r="EM35" s="79"/>
      <c r="EN35" s="79"/>
      <c r="EO35" s="79"/>
      <c r="EP35" s="79"/>
      <c r="EQ35" s="79"/>
      <c r="ER35" s="79"/>
      <c r="ES35" s="79"/>
      <c r="ET35" s="79"/>
      <c r="EU35" s="79"/>
      <c r="EV35" s="79"/>
      <c r="EW35" s="79"/>
      <c r="EX35" s="79"/>
      <c r="EY35" s="79"/>
      <c r="EZ35" s="79"/>
      <c r="FA35" s="79"/>
      <c r="FB35" s="79"/>
      <c r="FC35" s="79"/>
      <c r="FD35" s="79"/>
      <c r="FE35" s="79"/>
      <c r="FF35" s="79"/>
      <c r="FG35" s="79"/>
      <c r="FH35" s="79"/>
      <c r="FI35" s="79"/>
      <c r="FJ35" s="79"/>
      <c r="FK35" s="79"/>
      <c r="FL35" s="79"/>
      <c r="FM35" s="79"/>
      <c r="FN35" s="79"/>
      <c r="FO35" s="79"/>
      <c r="FP35" s="79"/>
      <c r="FQ35" s="79"/>
      <c r="FR35" s="79"/>
      <c r="FS35" s="79"/>
      <c r="FT35" s="79"/>
      <c r="FU35" s="79"/>
      <c r="FV35" s="79"/>
      <c r="FW35" s="79"/>
      <c r="FX35" s="79"/>
      <c r="FY35" s="79"/>
      <c r="FZ35" s="79"/>
      <c r="GA35" s="79"/>
      <c r="GB35" s="79"/>
      <c r="GC35" s="79"/>
      <c r="GD35" s="79"/>
      <c r="GE35" s="79"/>
      <c r="GF35" s="79"/>
      <c r="GG35" s="79"/>
      <c r="GH35" s="79"/>
      <c r="GI35" s="79"/>
      <c r="GJ35" s="79"/>
      <c r="GK35" s="79"/>
      <c r="GL35" s="79"/>
      <c r="GM35" s="79"/>
      <c r="GN35" s="79"/>
      <c r="GO35" s="79"/>
      <c r="GP35" s="79"/>
      <c r="GQ35" s="79"/>
      <c r="GR35" s="79"/>
      <c r="GS35" s="79"/>
      <c r="GT35" s="79"/>
      <c r="GU35" s="79"/>
      <c r="GV35" s="79"/>
      <c r="GW35" s="79"/>
      <c r="GX35" s="79"/>
      <c r="GY35" s="79"/>
      <c r="GZ35" s="79"/>
      <c r="HA35" s="79"/>
      <c r="HB35" s="79"/>
      <c r="HC35" s="79"/>
      <c r="HD35" s="79"/>
      <c r="HE35" s="79"/>
      <c r="HF35" s="79"/>
      <c r="HG35" s="79"/>
      <c r="HH35" s="79"/>
      <c r="HI35" s="79"/>
      <c r="HJ35" s="79"/>
      <c r="HK35" s="79"/>
      <c r="HL35" s="79"/>
      <c r="HM35" s="79"/>
      <c r="HN35" s="79"/>
      <c r="HO35" s="79"/>
      <c r="HP35" s="79"/>
      <c r="HQ35" s="79"/>
      <c r="HR35" s="79"/>
      <c r="HS35" s="79"/>
      <c r="HT35" s="79"/>
      <c r="HU35" s="79"/>
      <c r="HV35" s="79"/>
      <c r="HW35" s="79"/>
      <c r="HX35" s="79"/>
      <c r="HY35" s="79"/>
      <c r="HZ35" s="79"/>
      <c r="IA35" s="79"/>
      <c r="IB35" s="79"/>
      <c r="IC35" s="79"/>
      <c r="ID35" s="79"/>
      <c r="IE35" s="79"/>
      <c r="IF35" s="79"/>
      <c r="IG35" s="79"/>
      <c r="IH35" s="79"/>
      <c r="II35" s="79"/>
      <c r="IJ35" s="79"/>
      <c r="IK35" s="79"/>
      <c r="IL35" s="79"/>
      <c r="IM35" s="79"/>
      <c r="IN35" s="79"/>
      <c r="IO35" s="79"/>
      <c r="IP35" s="79"/>
      <c r="IQ35" s="79"/>
      <c r="IR35" s="79"/>
      <c r="IS35" s="79"/>
      <c r="IT35" s="79"/>
      <c r="IU35" s="79"/>
      <c r="IV35" s="79"/>
      <c r="IW35" s="79"/>
    </row>
    <row r="36" customFormat="false" ht="15.75" hidden="false" customHeight="false" outlineLevel="0" collapsed="false">
      <c r="A36" s="116" t="s">
        <v>54</v>
      </c>
      <c r="B36" s="117" t="s">
        <v>26</v>
      </c>
      <c r="C36" s="98" t="s">
        <v>27</v>
      </c>
      <c r="D36" s="95" t="n">
        <v>0</v>
      </c>
      <c r="E36" s="99" t="n">
        <v>-34993799</v>
      </c>
      <c r="F36" s="99" t="n">
        <f aca="false">66136356+4690901.4</f>
        <v>70827257.4</v>
      </c>
      <c r="G36" s="99" t="n">
        <f aca="false">-34220252-4647765.42</f>
        <v>-38868017.42</v>
      </c>
      <c r="H36" s="99" t="n">
        <f aca="false">SUM(F36:G36)</f>
        <v>31959239.98</v>
      </c>
      <c r="I36" s="99" t="n">
        <v>46205153</v>
      </c>
      <c r="J36" s="99" t="n">
        <v>-25916160</v>
      </c>
      <c r="K36" s="99" t="n">
        <f aca="false">SUM(I36:J36)</f>
        <v>20288993</v>
      </c>
      <c r="L36" s="95" t="n">
        <f aca="false">+K36+H36</f>
        <v>52248232.98</v>
      </c>
      <c r="M36" s="99" t="n">
        <v>19833122</v>
      </c>
      <c r="N36" s="94" t="n">
        <v>41826750</v>
      </c>
      <c r="O36" s="94" t="n">
        <v>-27057381</v>
      </c>
      <c r="P36" s="95" t="n">
        <f aca="false">SUM(N36:O36)</f>
        <v>14769369</v>
      </c>
      <c r="Q36" s="99" t="n">
        <f aca="false">+L36+E36</f>
        <v>17254433.98</v>
      </c>
      <c r="R36" s="100" t="n">
        <v>0</v>
      </c>
      <c r="S36" s="118"/>
      <c r="T36" s="83"/>
      <c r="U36" s="78" t="s">
        <v>56</v>
      </c>
      <c r="V36" s="78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79"/>
      <c r="AU36" s="79"/>
      <c r="AV36" s="79"/>
      <c r="AW36" s="79"/>
      <c r="AX36" s="79"/>
      <c r="AY36" s="79"/>
      <c r="AZ36" s="79"/>
      <c r="BA36" s="79"/>
      <c r="BB36" s="79"/>
      <c r="BC36" s="79"/>
      <c r="BD36" s="79"/>
      <c r="BE36" s="79"/>
      <c r="BF36" s="79"/>
      <c r="BG36" s="79"/>
      <c r="BH36" s="79"/>
      <c r="BI36" s="79"/>
      <c r="BJ36" s="79"/>
      <c r="BK36" s="79"/>
      <c r="BL36" s="79"/>
      <c r="BM36" s="79"/>
      <c r="BN36" s="79"/>
      <c r="BO36" s="79"/>
      <c r="BP36" s="79"/>
      <c r="BQ36" s="79"/>
      <c r="BR36" s="79"/>
      <c r="BS36" s="79"/>
      <c r="BT36" s="79"/>
      <c r="BU36" s="79"/>
      <c r="BV36" s="79"/>
      <c r="BW36" s="79"/>
      <c r="BX36" s="79"/>
      <c r="BY36" s="79"/>
      <c r="BZ36" s="79"/>
      <c r="CA36" s="79"/>
      <c r="CB36" s="79"/>
      <c r="CC36" s="79"/>
      <c r="CD36" s="79"/>
      <c r="CE36" s="79"/>
      <c r="CF36" s="79"/>
      <c r="CG36" s="79"/>
      <c r="CH36" s="79"/>
      <c r="CI36" s="79"/>
      <c r="CJ36" s="79"/>
      <c r="CK36" s="79"/>
      <c r="CL36" s="79"/>
      <c r="CM36" s="79"/>
      <c r="CN36" s="79"/>
      <c r="CO36" s="79"/>
      <c r="CP36" s="79"/>
      <c r="CQ36" s="79"/>
      <c r="CR36" s="79"/>
      <c r="CS36" s="79"/>
      <c r="CT36" s="79"/>
      <c r="CU36" s="79"/>
      <c r="CV36" s="79"/>
      <c r="CW36" s="79"/>
      <c r="CX36" s="79"/>
      <c r="CY36" s="79"/>
      <c r="CZ36" s="79"/>
      <c r="DA36" s="79"/>
      <c r="DB36" s="79"/>
      <c r="DC36" s="79"/>
      <c r="DD36" s="79"/>
      <c r="DE36" s="79"/>
      <c r="DF36" s="79"/>
      <c r="DG36" s="79"/>
      <c r="DH36" s="79"/>
      <c r="DI36" s="79"/>
      <c r="DJ36" s="79"/>
      <c r="DK36" s="79"/>
      <c r="DL36" s="79"/>
      <c r="DM36" s="79"/>
      <c r="DN36" s="79"/>
      <c r="DO36" s="79"/>
      <c r="DP36" s="79"/>
      <c r="DQ36" s="79"/>
      <c r="DR36" s="79"/>
      <c r="DS36" s="79"/>
      <c r="DT36" s="79"/>
      <c r="DU36" s="79"/>
      <c r="DV36" s="79"/>
      <c r="DW36" s="79"/>
      <c r="DX36" s="79"/>
      <c r="DY36" s="79"/>
      <c r="DZ36" s="79"/>
      <c r="EA36" s="79"/>
      <c r="EB36" s="79"/>
      <c r="EC36" s="79"/>
      <c r="ED36" s="79"/>
      <c r="EE36" s="79"/>
      <c r="EF36" s="79"/>
      <c r="EG36" s="79"/>
      <c r="EH36" s="79"/>
      <c r="EI36" s="79"/>
      <c r="EJ36" s="79"/>
      <c r="EK36" s="79"/>
      <c r="EL36" s="79"/>
      <c r="EM36" s="79"/>
      <c r="EN36" s="79"/>
      <c r="EO36" s="79"/>
      <c r="EP36" s="79"/>
      <c r="EQ36" s="79"/>
      <c r="ER36" s="79"/>
      <c r="ES36" s="79"/>
      <c r="ET36" s="79"/>
      <c r="EU36" s="79"/>
      <c r="EV36" s="79"/>
      <c r="EW36" s="79"/>
      <c r="EX36" s="79"/>
      <c r="EY36" s="79"/>
      <c r="EZ36" s="79"/>
      <c r="FA36" s="79"/>
      <c r="FB36" s="79"/>
      <c r="FC36" s="79"/>
      <c r="FD36" s="79"/>
      <c r="FE36" s="79"/>
      <c r="FF36" s="79"/>
      <c r="FG36" s="79"/>
      <c r="FH36" s="79"/>
      <c r="FI36" s="79"/>
      <c r="FJ36" s="79"/>
      <c r="FK36" s="79"/>
      <c r="FL36" s="79"/>
      <c r="FM36" s="79"/>
      <c r="FN36" s="79"/>
      <c r="FO36" s="79"/>
      <c r="FP36" s="79"/>
      <c r="FQ36" s="79"/>
      <c r="FR36" s="79"/>
      <c r="FS36" s="79"/>
      <c r="FT36" s="79"/>
      <c r="FU36" s="79"/>
      <c r="FV36" s="79"/>
      <c r="FW36" s="79"/>
      <c r="FX36" s="79"/>
      <c r="FY36" s="79"/>
      <c r="FZ36" s="79"/>
      <c r="GA36" s="79"/>
      <c r="GB36" s="79"/>
      <c r="GC36" s="79"/>
      <c r="GD36" s="79"/>
      <c r="GE36" s="79"/>
      <c r="GF36" s="79"/>
      <c r="GG36" s="79"/>
      <c r="GH36" s="79"/>
      <c r="GI36" s="79"/>
      <c r="GJ36" s="79"/>
      <c r="GK36" s="79"/>
      <c r="GL36" s="79"/>
      <c r="GM36" s="79"/>
      <c r="GN36" s="79"/>
      <c r="GO36" s="79"/>
      <c r="GP36" s="79"/>
      <c r="GQ36" s="79"/>
      <c r="GR36" s="79"/>
      <c r="GS36" s="79"/>
      <c r="GT36" s="79"/>
      <c r="GU36" s="79"/>
      <c r="GV36" s="79"/>
      <c r="GW36" s="79"/>
      <c r="GX36" s="79"/>
      <c r="GY36" s="79"/>
      <c r="GZ36" s="79"/>
      <c r="HA36" s="79"/>
      <c r="HB36" s="79"/>
      <c r="HC36" s="79"/>
      <c r="HD36" s="79"/>
      <c r="HE36" s="79"/>
      <c r="HF36" s="79"/>
      <c r="HG36" s="79"/>
      <c r="HH36" s="79"/>
      <c r="HI36" s="79"/>
      <c r="HJ36" s="79"/>
      <c r="HK36" s="79"/>
      <c r="HL36" s="79"/>
      <c r="HM36" s="79"/>
      <c r="HN36" s="79"/>
      <c r="HO36" s="79"/>
      <c r="HP36" s="79"/>
      <c r="HQ36" s="79"/>
      <c r="HR36" s="79"/>
      <c r="HS36" s="79"/>
      <c r="HT36" s="79"/>
      <c r="HU36" s="79"/>
      <c r="HV36" s="79"/>
      <c r="HW36" s="79"/>
      <c r="HX36" s="79"/>
      <c r="HY36" s="79"/>
      <c r="HZ36" s="79"/>
      <c r="IA36" s="79"/>
      <c r="IB36" s="79"/>
      <c r="IC36" s="79"/>
      <c r="ID36" s="79"/>
      <c r="IE36" s="79"/>
      <c r="IF36" s="79"/>
      <c r="IG36" s="79"/>
      <c r="IH36" s="79"/>
      <c r="II36" s="79"/>
      <c r="IJ36" s="79"/>
      <c r="IK36" s="79"/>
      <c r="IL36" s="79"/>
      <c r="IM36" s="79"/>
      <c r="IN36" s="79"/>
      <c r="IO36" s="79"/>
      <c r="IP36" s="79"/>
      <c r="IQ36" s="79"/>
      <c r="IR36" s="79"/>
      <c r="IS36" s="79"/>
      <c r="IT36" s="79"/>
      <c r="IU36" s="79"/>
      <c r="IV36" s="79"/>
      <c r="IW36" s="79"/>
    </row>
    <row r="37" customFormat="false" ht="15.75" hidden="true" customHeight="false" outlineLevel="0" collapsed="false">
      <c r="A37" s="80" t="s">
        <v>54</v>
      </c>
      <c r="B37" s="93" t="s">
        <v>28</v>
      </c>
      <c r="C37" s="98" t="s">
        <v>27</v>
      </c>
      <c r="D37" s="95" t="n">
        <v>0</v>
      </c>
      <c r="E37" s="99" t="n">
        <v>0</v>
      </c>
      <c r="F37" s="99" t="n">
        <v>0</v>
      </c>
      <c r="G37" s="99" t="n">
        <v>0</v>
      </c>
      <c r="H37" s="99" t="n">
        <f aca="false">SUM(F37:G37)</f>
        <v>0</v>
      </c>
      <c r="I37" s="99" t="n">
        <v>0</v>
      </c>
      <c r="J37" s="99" t="n">
        <v>0</v>
      </c>
      <c r="K37" s="99" t="n">
        <f aca="false">SUM(I37:J37)</f>
        <v>0</v>
      </c>
      <c r="L37" s="95" t="n">
        <f aca="false">+K37+H37</f>
        <v>0</v>
      </c>
      <c r="M37" s="99"/>
      <c r="N37" s="94"/>
      <c r="O37" s="94"/>
      <c r="P37" s="95"/>
      <c r="Q37" s="99" t="n">
        <f aca="false">+L37+D37</f>
        <v>0</v>
      </c>
      <c r="R37" s="100" t="n">
        <v>0</v>
      </c>
      <c r="S37" s="118"/>
      <c r="T37" s="83"/>
      <c r="U37" s="78"/>
      <c r="V37" s="78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/>
      <c r="BA37" s="79"/>
      <c r="BB37" s="79"/>
      <c r="BC37" s="79"/>
      <c r="BD37" s="79"/>
      <c r="BE37" s="79"/>
      <c r="BF37" s="79"/>
      <c r="BG37" s="79"/>
      <c r="BH37" s="79"/>
      <c r="BI37" s="79"/>
      <c r="BJ37" s="79"/>
      <c r="BK37" s="79"/>
      <c r="BL37" s="79"/>
      <c r="BM37" s="79"/>
      <c r="BN37" s="79"/>
      <c r="BO37" s="79"/>
      <c r="BP37" s="79"/>
      <c r="BQ37" s="79"/>
      <c r="BR37" s="79"/>
      <c r="BS37" s="79"/>
      <c r="BT37" s="79"/>
      <c r="BU37" s="79"/>
      <c r="BV37" s="79"/>
      <c r="BW37" s="79"/>
      <c r="BX37" s="79"/>
      <c r="BY37" s="79"/>
      <c r="BZ37" s="79"/>
      <c r="CA37" s="79"/>
      <c r="CB37" s="79"/>
      <c r="CC37" s="79"/>
      <c r="CD37" s="79"/>
      <c r="CE37" s="79"/>
      <c r="CF37" s="79"/>
      <c r="CG37" s="79"/>
      <c r="CH37" s="79"/>
      <c r="CI37" s="79"/>
      <c r="CJ37" s="79"/>
      <c r="CK37" s="79"/>
      <c r="CL37" s="79"/>
      <c r="CM37" s="79"/>
      <c r="CN37" s="79"/>
      <c r="CO37" s="79"/>
      <c r="CP37" s="79"/>
      <c r="CQ37" s="79"/>
      <c r="CR37" s="79"/>
      <c r="CS37" s="79"/>
      <c r="CT37" s="79"/>
      <c r="CU37" s="79"/>
      <c r="CV37" s="79"/>
      <c r="CW37" s="79"/>
      <c r="CX37" s="79"/>
      <c r="CY37" s="79"/>
      <c r="CZ37" s="79"/>
      <c r="DA37" s="79"/>
      <c r="DB37" s="79"/>
      <c r="DC37" s="79"/>
      <c r="DD37" s="79"/>
      <c r="DE37" s="79"/>
      <c r="DF37" s="79"/>
      <c r="DG37" s="79"/>
      <c r="DH37" s="79"/>
      <c r="DI37" s="79"/>
      <c r="DJ37" s="79"/>
      <c r="DK37" s="79"/>
      <c r="DL37" s="79"/>
      <c r="DM37" s="79"/>
      <c r="DN37" s="79"/>
      <c r="DO37" s="79"/>
      <c r="DP37" s="79"/>
      <c r="DQ37" s="79"/>
      <c r="DR37" s="79"/>
      <c r="DS37" s="79"/>
      <c r="DT37" s="79"/>
      <c r="DU37" s="79"/>
      <c r="DV37" s="79"/>
      <c r="DW37" s="79"/>
      <c r="DX37" s="79"/>
      <c r="DY37" s="79"/>
      <c r="DZ37" s="79"/>
      <c r="EA37" s="79"/>
      <c r="EB37" s="79"/>
      <c r="EC37" s="79"/>
      <c r="ED37" s="79"/>
      <c r="EE37" s="79"/>
      <c r="EF37" s="79"/>
      <c r="EG37" s="79"/>
      <c r="EH37" s="79"/>
      <c r="EI37" s="79"/>
      <c r="EJ37" s="79"/>
      <c r="EK37" s="79"/>
      <c r="EL37" s="79"/>
      <c r="EM37" s="79"/>
      <c r="EN37" s="79"/>
      <c r="EO37" s="79"/>
      <c r="EP37" s="79"/>
      <c r="EQ37" s="79"/>
      <c r="ER37" s="79"/>
      <c r="ES37" s="79"/>
      <c r="ET37" s="79"/>
      <c r="EU37" s="79"/>
      <c r="EV37" s="79"/>
      <c r="EW37" s="79"/>
      <c r="EX37" s="79"/>
      <c r="EY37" s="79"/>
      <c r="EZ37" s="79"/>
      <c r="FA37" s="79"/>
      <c r="FB37" s="79"/>
      <c r="FC37" s="79"/>
      <c r="FD37" s="79"/>
      <c r="FE37" s="79"/>
      <c r="FF37" s="79"/>
      <c r="FG37" s="79"/>
      <c r="FH37" s="79"/>
      <c r="FI37" s="79"/>
      <c r="FJ37" s="79"/>
      <c r="FK37" s="79"/>
      <c r="FL37" s="79"/>
      <c r="FM37" s="79"/>
      <c r="FN37" s="79"/>
      <c r="FO37" s="79"/>
      <c r="FP37" s="79"/>
      <c r="FQ37" s="79"/>
      <c r="FR37" s="79"/>
      <c r="FS37" s="79"/>
      <c r="FT37" s="79"/>
      <c r="FU37" s="79"/>
      <c r="FV37" s="79"/>
      <c r="FW37" s="79"/>
      <c r="FX37" s="79"/>
      <c r="FY37" s="79"/>
      <c r="FZ37" s="79"/>
      <c r="GA37" s="79"/>
      <c r="GB37" s="79"/>
      <c r="GC37" s="79"/>
      <c r="GD37" s="79"/>
      <c r="GE37" s="79"/>
      <c r="GF37" s="79"/>
      <c r="GG37" s="79"/>
      <c r="GH37" s="79"/>
      <c r="GI37" s="79"/>
      <c r="GJ37" s="79"/>
      <c r="GK37" s="79"/>
      <c r="GL37" s="79"/>
      <c r="GM37" s="79"/>
      <c r="GN37" s="79"/>
      <c r="GO37" s="79"/>
      <c r="GP37" s="79"/>
      <c r="GQ37" s="79"/>
      <c r="GR37" s="79"/>
      <c r="GS37" s="79"/>
      <c r="GT37" s="79"/>
      <c r="GU37" s="79"/>
      <c r="GV37" s="79"/>
      <c r="GW37" s="79"/>
      <c r="GX37" s="79"/>
      <c r="GY37" s="79"/>
      <c r="GZ37" s="79"/>
      <c r="HA37" s="79"/>
      <c r="HB37" s="79"/>
      <c r="HC37" s="79"/>
      <c r="HD37" s="79"/>
      <c r="HE37" s="79"/>
      <c r="HF37" s="79"/>
      <c r="HG37" s="79"/>
      <c r="HH37" s="79"/>
      <c r="HI37" s="79"/>
      <c r="HJ37" s="79"/>
      <c r="HK37" s="79"/>
      <c r="HL37" s="79"/>
      <c r="HM37" s="79"/>
      <c r="HN37" s="79"/>
      <c r="HO37" s="79"/>
      <c r="HP37" s="79"/>
      <c r="HQ37" s="79"/>
      <c r="HR37" s="79"/>
      <c r="HS37" s="79"/>
      <c r="HT37" s="79"/>
      <c r="HU37" s="79"/>
      <c r="HV37" s="79"/>
      <c r="HW37" s="79"/>
      <c r="HX37" s="79"/>
      <c r="HY37" s="79"/>
      <c r="HZ37" s="79"/>
      <c r="IA37" s="79"/>
      <c r="IB37" s="79"/>
      <c r="IC37" s="79"/>
      <c r="ID37" s="79"/>
      <c r="IE37" s="79"/>
      <c r="IF37" s="79"/>
      <c r="IG37" s="79"/>
      <c r="IH37" s="79"/>
      <c r="II37" s="79"/>
      <c r="IJ37" s="79"/>
      <c r="IK37" s="79"/>
      <c r="IL37" s="79"/>
      <c r="IM37" s="79"/>
      <c r="IN37" s="79"/>
      <c r="IO37" s="79"/>
      <c r="IP37" s="79"/>
      <c r="IQ37" s="79"/>
      <c r="IR37" s="79"/>
      <c r="IS37" s="79"/>
      <c r="IT37" s="79"/>
      <c r="IU37" s="79"/>
      <c r="IV37" s="79"/>
      <c r="IW37" s="79"/>
    </row>
    <row r="38" customFormat="false" ht="16.5" hidden="false" customHeight="false" outlineLevel="0" collapsed="false">
      <c r="A38" s="80" t="s">
        <v>54</v>
      </c>
      <c r="B38" s="93" t="s">
        <v>28</v>
      </c>
      <c r="C38" s="73" t="s">
        <v>27</v>
      </c>
      <c r="D38" s="74" t="n">
        <v>0</v>
      </c>
      <c r="E38" s="74" t="n">
        <v>-105072</v>
      </c>
      <c r="F38" s="74" t="n">
        <v>3700751.22</v>
      </c>
      <c r="G38" s="74" t="n">
        <v>-6815229.61</v>
      </c>
      <c r="H38" s="74" t="n">
        <f aca="false">SUM(F38:G38)</f>
        <v>-3114478.39</v>
      </c>
      <c r="I38" s="74" t="n">
        <v>1851640</v>
      </c>
      <c r="J38" s="74" t="n">
        <v>-3703280</v>
      </c>
      <c r="K38" s="74" t="n">
        <f aca="false">SUM(I38:J38)</f>
        <v>-1851640</v>
      </c>
      <c r="L38" s="75" t="n">
        <f aca="false">+K38+H38</f>
        <v>-4966118.39</v>
      </c>
      <c r="M38" s="74" t="n">
        <v>-3205556</v>
      </c>
      <c r="N38" s="94" t="n">
        <v>1753980</v>
      </c>
      <c r="O38" s="94" t="n">
        <v>-3507960</v>
      </c>
      <c r="P38" s="95" t="n">
        <f aca="false">SUM(N38:O38)</f>
        <v>-1753980</v>
      </c>
      <c r="Q38" s="74" t="n">
        <v>0</v>
      </c>
      <c r="R38" s="82" t="n">
        <f aca="false">+L38+E38+D38</f>
        <v>-5071190.39</v>
      </c>
      <c r="S38" s="82"/>
      <c r="T38" s="83"/>
      <c r="U38" s="78"/>
      <c r="V38" s="78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79"/>
      <c r="AY38" s="79"/>
      <c r="AZ38" s="79"/>
      <c r="BA38" s="79"/>
      <c r="BB38" s="79"/>
      <c r="BC38" s="79"/>
      <c r="BD38" s="79"/>
      <c r="BE38" s="79"/>
      <c r="BF38" s="79"/>
      <c r="BG38" s="79"/>
      <c r="BH38" s="79"/>
      <c r="BI38" s="79"/>
      <c r="BJ38" s="79"/>
      <c r="BK38" s="79"/>
      <c r="BL38" s="79"/>
      <c r="BM38" s="79"/>
      <c r="BN38" s="79"/>
      <c r="BO38" s="79"/>
      <c r="BP38" s="79"/>
      <c r="BQ38" s="79"/>
      <c r="BR38" s="79"/>
      <c r="BS38" s="79"/>
      <c r="BT38" s="79"/>
      <c r="BU38" s="79"/>
      <c r="BV38" s="79"/>
      <c r="BW38" s="79"/>
      <c r="BX38" s="79"/>
      <c r="BY38" s="79"/>
      <c r="BZ38" s="79"/>
      <c r="CA38" s="79"/>
      <c r="CB38" s="79"/>
      <c r="CC38" s="79"/>
      <c r="CD38" s="79"/>
      <c r="CE38" s="79"/>
      <c r="CF38" s="79"/>
      <c r="CG38" s="79"/>
      <c r="CH38" s="79"/>
      <c r="CI38" s="79"/>
      <c r="CJ38" s="79"/>
      <c r="CK38" s="79"/>
      <c r="CL38" s="79"/>
      <c r="CM38" s="79"/>
      <c r="CN38" s="79"/>
      <c r="CO38" s="79"/>
      <c r="CP38" s="79"/>
      <c r="CQ38" s="79"/>
      <c r="CR38" s="79"/>
      <c r="CS38" s="79"/>
      <c r="CT38" s="79"/>
      <c r="CU38" s="79"/>
      <c r="CV38" s="79"/>
      <c r="CW38" s="79"/>
      <c r="CX38" s="79"/>
      <c r="CY38" s="79"/>
      <c r="CZ38" s="79"/>
      <c r="DA38" s="79"/>
      <c r="DB38" s="79"/>
      <c r="DC38" s="79"/>
      <c r="DD38" s="79"/>
      <c r="DE38" s="79"/>
      <c r="DF38" s="79"/>
      <c r="DG38" s="79"/>
      <c r="DH38" s="79"/>
      <c r="DI38" s="79"/>
      <c r="DJ38" s="79"/>
      <c r="DK38" s="79"/>
      <c r="DL38" s="79"/>
      <c r="DM38" s="79"/>
      <c r="DN38" s="79"/>
      <c r="DO38" s="79"/>
      <c r="DP38" s="79"/>
      <c r="DQ38" s="79"/>
      <c r="DR38" s="79"/>
      <c r="DS38" s="79"/>
      <c r="DT38" s="79"/>
      <c r="DU38" s="79"/>
      <c r="DV38" s="79"/>
      <c r="DW38" s="79"/>
      <c r="DX38" s="79"/>
      <c r="DY38" s="79"/>
      <c r="DZ38" s="79"/>
      <c r="EA38" s="79"/>
      <c r="EB38" s="79"/>
      <c r="EC38" s="79"/>
      <c r="ED38" s="79"/>
      <c r="EE38" s="79"/>
      <c r="EF38" s="79"/>
      <c r="EG38" s="79"/>
      <c r="EH38" s="79"/>
      <c r="EI38" s="79"/>
      <c r="EJ38" s="79"/>
      <c r="EK38" s="79"/>
      <c r="EL38" s="79"/>
      <c r="EM38" s="79"/>
      <c r="EN38" s="79"/>
      <c r="EO38" s="79"/>
      <c r="EP38" s="79"/>
      <c r="EQ38" s="79"/>
      <c r="ER38" s="79"/>
      <c r="ES38" s="79"/>
      <c r="ET38" s="79"/>
      <c r="EU38" s="79"/>
      <c r="EV38" s="79"/>
      <c r="EW38" s="79"/>
      <c r="EX38" s="79"/>
      <c r="EY38" s="79"/>
      <c r="EZ38" s="79"/>
      <c r="FA38" s="79"/>
      <c r="FB38" s="79"/>
      <c r="FC38" s="79"/>
      <c r="FD38" s="79"/>
      <c r="FE38" s="79"/>
      <c r="FF38" s="79"/>
      <c r="FG38" s="79"/>
      <c r="FH38" s="79"/>
      <c r="FI38" s="79"/>
      <c r="FJ38" s="79"/>
      <c r="FK38" s="79"/>
      <c r="FL38" s="79"/>
      <c r="FM38" s="79"/>
      <c r="FN38" s="79"/>
      <c r="FO38" s="79"/>
      <c r="FP38" s="79"/>
      <c r="FQ38" s="79"/>
      <c r="FR38" s="79"/>
      <c r="FS38" s="79"/>
      <c r="FT38" s="79"/>
      <c r="FU38" s="79"/>
      <c r="FV38" s="79"/>
      <c r="FW38" s="79"/>
      <c r="FX38" s="79"/>
      <c r="FY38" s="79"/>
      <c r="FZ38" s="79"/>
      <c r="GA38" s="79"/>
      <c r="GB38" s="79"/>
      <c r="GC38" s="79"/>
      <c r="GD38" s="79"/>
      <c r="GE38" s="79"/>
      <c r="GF38" s="79"/>
      <c r="GG38" s="79"/>
      <c r="GH38" s="79"/>
      <c r="GI38" s="79"/>
      <c r="GJ38" s="79"/>
      <c r="GK38" s="79"/>
      <c r="GL38" s="79"/>
      <c r="GM38" s="79"/>
      <c r="GN38" s="79"/>
      <c r="GO38" s="79"/>
      <c r="GP38" s="79"/>
      <c r="GQ38" s="79"/>
      <c r="GR38" s="79"/>
      <c r="GS38" s="79"/>
      <c r="GT38" s="79"/>
      <c r="GU38" s="79"/>
      <c r="GV38" s="79"/>
      <c r="GW38" s="79"/>
      <c r="GX38" s="79"/>
      <c r="GY38" s="79"/>
      <c r="GZ38" s="79"/>
      <c r="HA38" s="79"/>
      <c r="HB38" s="79"/>
      <c r="HC38" s="79"/>
      <c r="HD38" s="79"/>
      <c r="HE38" s="79"/>
      <c r="HF38" s="79"/>
      <c r="HG38" s="79"/>
      <c r="HH38" s="79"/>
      <c r="HI38" s="79"/>
      <c r="HJ38" s="79"/>
      <c r="HK38" s="79"/>
      <c r="HL38" s="79"/>
      <c r="HM38" s="79"/>
      <c r="HN38" s="79"/>
      <c r="HO38" s="79"/>
      <c r="HP38" s="79"/>
      <c r="HQ38" s="79"/>
      <c r="HR38" s="79"/>
      <c r="HS38" s="79"/>
      <c r="HT38" s="79"/>
      <c r="HU38" s="79"/>
      <c r="HV38" s="79"/>
      <c r="HW38" s="79"/>
      <c r="HX38" s="79"/>
      <c r="HY38" s="79"/>
      <c r="HZ38" s="79"/>
      <c r="IA38" s="79"/>
      <c r="IB38" s="79"/>
      <c r="IC38" s="79"/>
      <c r="ID38" s="79"/>
      <c r="IE38" s="79"/>
      <c r="IF38" s="79"/>
      <c r="IG38" s="79"/>
      <c r="IH38" s="79"/>
      <c r="II38" s="79"/>
      <c r="IJ38" s="79"/>
      <c r="IK38" s="79"/>
      <c r="IL38" s="79"/>
      <c r="IM38" s="79"/>
      <c r="IN38" s="79"/>
      <c r="IO38" s="79"/>
      <c r="IP38" s="79"/>
      <c r="IQ38" s="79"/>
      <c r="IR38" s="79"/>
      <c r="IS38" s="79"/>
      <c r="IT38" s="79"/>
      <c r="IU38" s="79"/>
      <c r="IV38" s="79"/>
      <c r="IW38" s="79"/>
    </row>
    <row r="39" customFormat="false" ht="17.25" hidden="false" customHeight="false" outlineLevel="0" collapsed="false">
      <c r="A39" s="91" t="s">
        <v>57</v>
      </c>
      <c r="B39" s="86"/>
      <c r="C39" s="86"/>
      <c r="D39" s="57"/>
      <c r="E39" s="87"/>
      <c r="F39" s="87"/>
      <c r="G39" s="87"/>
      <c r="H39" s="57"/>
      <c r="I39" s="87"/>
      <c r="J39" s="87"/>
      <c r="K39" s="87"/>
      <c r="L39" s="87"/>
      <c r="M39" s="59"/>
      <c r="N39" s="57"/>
      <c r="O39" s="57"/>
      <c r="P39" s="57"/>
      <c r="Q39" s="87"/>
      <c r="R39" s="88"/>
      <c r="S39" s="89" t="n">
        <f aca="false">IF(SUM(Q35:Q38)&gt;-SUM(R35:R38),SUM(Q35:Q38),0)</f>
        <v>22181199.98</v>
      </c>
      <c r="T39" s="90"/>
      <c r="U39" s="70"/>
      <c r="V39" s="70"/>
    </row>
    <row r="40" customFormat="false" ht="15.75" hidden="false" customHeight="false" outlineLevel="0" collapsed="false">
      <c r="A40" s="91"/>
      <c r="B40" s="86"/>
      <c r="C40" s="86"/>
      <c r="D40" s="57"/>
      <c r="E40" s="87"/>
      <c r="F40" s="87"/>
      <c r="G40" s="87"/>
      <c r="H40" s="57"/>
      <c r="I40" s="87"/>
      <c r="J40" s="87"/>
      <c r="K40" s="87"/>
      <c r="L40" s="87"/>
      <c r="M40" s="59"/>
      <c r="N40" s="57"/>
      <c r="O40" s="57"/>
      <c r="P40" s="57"/>
      <c r="Q40" s="87"/>
      <c r="R40" s="88"/>
      <c r="S40" s="88"/>
      <c r="T40" s="90"/>
      <c r="U40" s="70"/>
      <c r="V40" s="70"/>
    </row>
    <row r="41" customFormat="false" ht="15.75" hidden="false" customHeight="false" outlineLevel="0" collapsed="false">
      <c r="A41" s="80" t="s">
        <v>58</v>
      </c>
      <c r="B41" s="81" t="s">
        <v>26</v>
      </c>
      <c r="C41" s="73" t="s">
        <v>27</v>
      </c>
      <c r="D41" s="74" t="n">
        <v>0</v>
      </c>
      <c r="E41" s="74" t="n">
        <v>126909</v>
      </c>
      <c r="F41" s="74" t="n">
        <v>0</v>
      </c>
      <c r="G41" s="74" t="n">
        <v>-1694157.75</v>
      </c>
      <c r="H41" s="74" t="n">
        <f aca="false">SUM(F41:G41)</f>
        <v>-1694157.75</v>
      </c>
      <c r="I41" s="74" t="n">
        <v>0</v>
      </c>
      <c r="J41" s="74" t="n">
        <v>-913920</v>
      </c>
      <c r="K41" s="74" t="n">
        <f aca="false">SUM(I41:J41)</f>
        <v>-913920</v>
      </c>
      <c r="L41" s="75" t="n">
        <f aca="false">+K41+H41</f>
        <v>-2608077.75</v>
      </c>
      <c r="M41" s="74" t="n">
        <v>-2501719</v>
      </c>
      <c r="N41" s="94" t="n">
        <v>0</v>
      </c>
      <c r="O41" s="95" t="n">
        <v>-811115</v>
      </c>
      <c r="P41" s="95" t="n">
        <f aca="false">SUM(N41:O41)</f>
        <v>-811115</v>
      </c>
      <c r="Q41" s="74" t="n">
        <v>0</v>
      </c>
      <c r="R41" s="82" t="n">
        <f aca="false">+L41+E41</f>
        <v>-2481168.75</v>
      </c>
      <c r="S41" s="82"/>
      <c r="T41" s="83"/>
      <c r="U41" s="78"/>
      <c r="V41" s="78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79"/>
      <c r="BB41" s="79"/>
      <c r="BC41" s="79"/>
      <c r="BD41" s="79"/>
      <c r="BE41" s="79"/>
      <c r="BF41" s="79"/>
      <c r="BG41" s="79"/>
      <c r="BH41" s="79"/>
      <c r="BI41" s="79"/>
      <c r="BJ41" s="79"/>
      <c r="BK41" s="79"/>
      <c r="BL41" s="79"/>
      <c r="BM41" s="79"/>
      <c r="BN41" s="79"/>
      <c r="BO41" s="79"/>
      <c r="BP41" s="79"/>
      <c r="BQ41" s="79"/>
      <c r="BR41" s="79"/>
      <c r="BS41" s="79"/>
      <c r="BT41" s="79"/>
      <c r="BU41" s="79"/>
      <c r="BV41" s="79"/>
      <c r="BW41" s="79"/>
      <c r="BX41" s="79"/>
      <c r="BY41" s="79"/>
      <c r="BZ41" s="79"/>
      <c r="CA41" s="79"/>
      <c r="CB41" s="79"/>
      <c r="CC41" s="79"/>
      <c r="CD41" s="79"/>
      <c r="CE41" s="79"/>
      <c r="CF41" s="79"/>
      <c r="CG41" s="79"/>
      <c r="CH41" s="79"/>
      <c r="CI41" s="79"/>
      <c r="CJ41" s="79"/>
      <c r="CK41" s="79"/>
      <c r="CL41" s="79"/>
      <c r="CM41" s="79"/>
      <c r="CN41" s="79"/>
      <c r="CO41" s="79"/>
      <c r="CP41" s="79"/>
      <c r="CQ41" s="79"/>
      <c r="CR41" s="79"/>
      <c r="CS41" s="79"/>
      <c r="CT41" s="79"/>
      <c r="CU41" s="79"/>
      <c r="CV41" s="79"/>
      <c r="CW41" s="79"/>
      <c r="CX41" s="79"/>
      <c r="CY41" s="79"/>
      <c r="CZ41" s="79"/>
      <c r="DA41" s="79"/>
      <c r="DB41" s="79"/>
      <c r="DC41" s="79"/>
      <c r="DD41" s="79"/>
      <c r="DE41" s="79"/>
      <c r="DF41" s="79"/>
      <c r="DG41" s="79"/>
      <c r="DH41" s="79"/>
      <c r="DI41" s="79"/>
      <c r="DJ41" s="79"/>
      <c r="DK41" s="79"/>
      <c r="DL41" s="79"/>
      <c r="DM41" s="79"/>
      <c r="DN41" s="79"/>
      <c r="DO41" s="79"/>
      <c r="DP41" s="79"/>
      <c r="DQ41" s="79"/>
      <c r="DR41" s="79"/>
      <c r="DS41" s="79"/>
      <c r="DT41" s="79"/>
      <c r="DU41" s="79"/>
      <c r="DV41" s="79"/>
      <c r="DW41" s="79"/>
      <c r="DX41" s="79"/>
      <c r="DY41" s="79"/>
      <c r="DZ41" s="79"/>
      <c r="EA41" s="79"/>
      <c r="EB41" s="79"/>
      <c r="EC41" s="79"/>
      <c r="ED41" s="79"/>
      <c r="EE41" s="79"/>
      <c r="EF41" s="79"/>
      <c r="EG41" s="79"/>
      <c r="EH41" s="79"/>
      <c r="EI41" s="79"/>
      <c r="EJ41" s="79"/>
      <c r="EK41" s="79"/>
      <c r="EL41" s="79"/>
      <c r="EM41" s="79"/>
      <c r="EN41" s="79"/>
      <c r="EO41" s="79"/>
      <c r="EP41" s="79"/>
      <c r="EQ41" s="79"/>
      <c r="ER41" s="79"/>
      <c r="ES41" s="79"/>
      <c r="ET41" s="79"/>
      <c r="EU41" s="79"/>
      <c r="EV41" s="79"/>
      <c r="EW41" s="79"/>
      <c r="EX41" s="79"/>
      <c r="EY41" s="79"/>
      <c r="EZ41" s="79"/>
      <c r="FA41" s="79"/>
      <c r="FB41" s="79"/>
      <c r="FC41" s="79"/>
      <c r="FD41" s="79"/>
      <c r="FE41" s="79"/>
      <c r="FF41" s="79"/>
      <c r="FG41" s="79"/>
      <c r="FH41" s="79"/>
      <c r="FI41" s="79"/>
      <c r="FJ41" s="79"/>
      <c r="FK41" s="79"/>
      <c r="FL41" s="79"/>
      <c r="FM41" s="79"/>
      <c r="FN41" s="79"/>
      <c r="FO41" s="79"/>
      <c r="FP41" s="79"/>
      <c r="FQ41" s="79"/>
      <c r="FR41" s="79"/>
      <c r="FS41" s="79"/>
      <c r="FT41" s="79"/>
      <c r="FU41" s="79"/>
      <c r="FV41" s="79"/>
      <c r="FW41" s="79"/>
      <c r="FX41" s="79"/>
      <c r="FY41" s="79"/>
      <c r="FZ41" s="79"/>
      <c r="GA41" s="79"/>
      <c r="GB41" s="79"/>
      <c r="GC41" s="79"/>
      <c r="GD41" s="79"/>
      <c r="GE41" s="79"/>
      <c r="GF41" s="79"/>
      <c r="GG41" s="79"/>
      <c r="GH41" s="79"/>
      <c r="GI41" s="79"/>
      <c r="GJ41" s="79"/>
      <c r="GK41" s="79"/>
      <c r="GL41" s="79"/>
      <c r="GM41" s="79"/>
      <c r="GN41" s="79"/>
      <c r="GO41" s="79"/>
      <c r="GP41" s="79"/>
      <c r="GQ41" s="79"/>
      <c r="GR41" s="79"/>
      <c r="GS41" s="79"/>
      <c r="GT41" s="79"/>
      <c r="GU41" s="79"/>
      <c r="GV41" s="79"/>
      <c r="GW41" s="79"/>
      <c r="GX41" s="79"/>
      <c r="GY41" s="79"/>
      <c r="GZ41" s="79"/>
      <c r="HA41" s="79"/>
      <c r="HB41" s="79"/>
      <c r="HC41" s="79"/>
      <c r="HD41" s="79"/>
      <c r="HE41" s="79"/>
      <c r="HF41" s="79"/>
      <c r="HG41" s="79"/>
      <c r="HH41" s="79"/>
      <c r="HI41" s="79"/>
      <c r="HJ41" s="79"/>
      <c r="HK41" s="79"/>
      <c r="HL41" s="79"/>
      <c r="HM41" s="79"/>
      <c r="HN41" s="79"/>
      <c r="HO41" s="79"/>
      <c r="HP41" s="79"/>
      <c r="HQ41" s="79"/>
      <c r="HR41" s="79"/>
      <c r="HS41" s="79"/>
      <c r="HT41" s="79"/>
      <c r="HU41" s="79"/>
      <c r="HV41" s="79"/>
      <c r="HW41" s="79"/>
      <c r="HX41" s="79"/>
      <c r="HY41" s="79"/>
      <c r="HZ41" s="79"/>
      <c r="IA41" s="79"/>
      <c r="IB41" s="79"/>
      <c r="IC41" s="79"/>
      <c r="ID41" s="79"/>
      <c r="IE41" s="79"/>
      <c r="IF41" s="79"/>
      <c r="IG41" s="79"/>
      <c r="IH41" s="79"/>
      <c r="II41" s="79"/>
      <c r="IJ41" s="79"/>
      <c r="IK41" s="79"/>
      <c r="IL41" s="79"/>
      <c r="IM41" s="79"/>
      <c r="IN41" s="79"/>
      <c r="IO41" s="79"/>
      <c r="IP41" s="79"/>
      <c r="IQ41" s="79"/>
      <c r="IR41" s="79"/>
      <c r="IS41" s="79"/>
      <c r="IT41" s="79"/>
      <c r="IU41" s="79"/>
      <c r="IV41" s="79"/>
      <c r="IW41" s="79"/>
    </row>
    <row r="42" customFormat="false" ht="15.75" hidden="false" customHeight="false" outlineLevel="0" collapsed="false">
      <c r="A42" s="80" t="s">
        <v>58</v>
      </c>
      <c r="B42" s="81" t="s">
        <v>28</v>
      </c>
      <c r="C42" s="73" t="s">
        <v>27</v>
      </c>
      <c r="D42" s="74" t="n">
        <v>51855462</v>
      </c>
      <c r="E42" s="75" t="n">
        <v>0</v>
      </c>
      <c r="F42" s="75" t="n">
        <v>0</v>
      </c>
      <c r="G42" s="75" t="n">
        <v>0</v>
      </c>
      <c r="H42" s="74" t="n">
        <f aca="false">SUM(F42:G42)</f>
        <v>0</v>
      </c>
      <c r="I42" s="75" t="n">
        <v>0</v>
      </c>
      <c r="J42" s="75" t="n">
        <v>0</v>
      </c>
      <c r="K42" s="74" t="n">
        <f aca="false">SUM(I42:J42)</f>
        <v>0</v>
      </c>
      <c r="L42" s="75" t="n">
        <f aca="false">+K42+H42</f>
        <v>0</v>
      </c>
      <c r="M42" s="75" t="n">
        <v>-22486468</v>
      </c>
      <c r="N42" s="94" t="n">
        <v>0</v>
      </c>
      <c r="O42" s="94" t="n">
        <v>0</v>
      </c>
      <c r="P42" s="95" t="n">
        <f aca="false">SUM(N42:O42)</f>
        <v>0</v>
      </c>
      <c r="Q42" s="75" t="n">
        <f aca="false">+L42+E42+D42</f>
        <v>51855462</v>
      </c>
      <c r="R42" s="82" t="n">
        <v>0</v>
      </c>
      <c r="S42" s="82"/>
      <c r="T42" s="83"/>
      <c r="U42" s="78"/>
      <c r="V42" s="78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/>
      <c r="BA42" s="79"/>
      <c r="BB42" s="79"/>
      <c r="BC42" s="79"/>
      <c r="BD42" s="79"/>
      <c r="BE42" s="79"/>
      <c r="BF42" s="79"/>
      <c r="BG42" s="79"/>
      <c r="BH42" s="79"/>
      <c r="BI42" s="79"/>
      <c r="BJ42" s="79"/>
      <c r="BK42" s="79"/>
      <c r="BL42" s="79"/>
      <c r="BM42" s="79"/>
      <c r="BN42" s="79"/>
      <c r="BO42" s="79"/>
      <c r="BP42" s="79"/>
      <c r="BQ42" s="79"/>
      <c r="BR42" s="79"/>
      <c r="BS42" s="79"/>
      <c r="BT42" s="79"/>
      <c r="BU42" s="79"/>
      <c r="BV42" s="79"/>
      <c r="BW42" s="79"/>
      <c r="BX42" s="79"/>
      <c r="BY42" s="79"/>
      <c r="BZ42" s="79"/>
      <c r="CA42" s="79"/>
      <c r="CB42" s="79"/>
      <c r="CC42" s="79"/>
      <c r="CD42" s="79"/>
      <c r="CE42" s="79"/>
      <c r="CF42" s="79"/>
      <c r="CG42" s="79"/>
      <c r="CH42" s="79"/>
      <c r="CI42" s="79"/>
      <c r="CJ42" s="79"/>
      <c r="CK42" s="79"/>
      <c r="CL42" s="79"/>
      <c r="CM42" s="79"/>
      <c r="CN42" s="79"/>
      <c r="CO42" s="79"/>
      <c r="CP42" s="79"/>
      <c r="CQ42" s="79"/>
      <c r="CR42" s="79"/>
      <c r="CS42" s="79"/>
      <c r="CT42" s="79"/>
      <c r="CU42" s="79"/>
      <c r="CV42" s="79"/>
      <c r="CW42" s="79"/>
      <c r="CX42" s="79"/>
      <c r="CY42" s="79"/>
      <c r="CZ42" s="79"/>
      <c r="DA42" s="79"/>
      <c r="DB42" s="79"/>
      <c r="DC42" s="79"/>
      <c r="DD42" s="79"/>
      <c r="DE42" s="79"/>
      <c r="DF42" s="79"/>
      <c r="DG42" s="79"/>
      <c r="DH42" s="79"/>
      <c r="DI42" s="79"/>
      <c r="DJ42" s="79"/>
      <c r="DK42" s="79"/>
      <c r="DL42" s="79"/>
      <c r="DM42" s="79"/>
      <c r="DN42" s="79"/>
      <c r="DO42" s="79"/>
      <c r="DP42" s="79"/>
      <c r="DQ42" s="79"/>
      <c r="DR42" s="79"/>
      <c r="DS42" s="79"/>
      <c r="DT42" s="79"/>
      <c r="DU42" s="79"/>
      <c r="DV42" s="79"/>
      <c r="DW42" s="79"/>
      <c r="DX42" s="79"/>
      <c r="DY42" s="79"/>
      <c r="DZ42" s="79"/>
      <c r="EA42" s="79"/>
      <c r="EB42" s="79"/>
      <c r="EC42" s="79"/>
      <c r="ED42" s="79"/>
      <c r="EE42" s="79"/>
      <c r="EF42" s="79"/>
      <c r="EG42" s="79"/>
      <c r="EH42" s="79"/>
      <c r="EI42" s="79"/>
      <c r="EJ42" s="79"/>
      <c r="EK42" s="79"/>
      <c r="EL42" s="79"/>
      <c r="EM42" s="79"/>
      <c r="EN42" s="79"/>
      <c r="EO42" s="79"/>
      <c r="EP42" s="79"/>
      <c r="EQ42" s="79"/>
      <c r="ER42" s="79"/>
      <c r="ES42" s="79"/>
      <c r="ET42" s="79"/>
      <c r="EU42" s="79"/>
      <c r="EV42" s="79"/>
      <c r="EW42" s="79"/>
      <c r="EX42" s="79"/>
      <c r="EY42" s="79"/>
      <c r="EZ42" s="79"/>
      <c r="FA42" s="79"/>
      <c r="FB42" s="79"/>
      <c r="FC42" s="79"/>
      <c r="FD42" s="79"/>
      <c r="FE42" s="79"/>
      <c r="FF42" s="79"/>
      <c r="FG42" s="79"/>
      <c r="FH42" s="79"/>
      <c r="FI42" s="79"/>
      <c r="FJ42" s="79"/>
      <c r="FK42" s="79"/>
      <c r="FL42" s="79"/>
      <c r="FM42" s="79"/>
      <c r="FN42" s="79"/>
      <c r="FO42" s="79"/>
      <c r="FP42" s="79"/>
      <c r="FQ42" s="79"/>
      <c r="FR42" s="79"/>
      <c r="FS42" s="79"/>
      <c r="FT42" s="79"/>
      <c r="FU42" s="79"/>
      <c r="FV42" s="79"/>
      <c r="FW42" s="79"/>
      <c r="FX42" s="79"/>
      <c r="FY42" s="79"/>
      <c r="FZ42" s="79"/>
      <c r="GA42" s="79"/>
      <c r="GB42" s="79"/>
      <c r="GC42" s="79"/>
      <c r="GD42" s="79"/>
      <c r="GE42" s="79"/>
      <c r="GF42" s="79"/>
      <c r="GG42" s="79"/>
      <c r="GH42" s="79"/>
      <c r="GI42" s="79"/>
      <c r="GJ42" s="79"/>
      <c r="GK42" s="79"/>
      <c r="GL42" s="79"/>
      <c r="GM42" s="79"/>
      <c r="GN42" s="79"/>
      <c r="GO42" s="79"/>
      <c r="GP42" s="79"/>
      <c r="GQ42" s="79"/>
      <c r="GR42" s="79"/>
      <c r="GS42" s="79"/>
      <c r="GT42" s="79"/>
      <c r="GU42" s="79"/>
      <c r="GV42" s="79"/>
      <c r="GW42" s="79"/>
      <c r="GX42" s="79"/>
      <c r="GY42" s="79"/>
      <c r="GZ42" s="79"/>
      <c r="HA42" s="79"/>
      <c r="HB42" s="79"/>
      <c r="HC42" s="79"/>
      <c r="HD42" s="79"/>
      <c r="HE42" s="79"/>
      <c r="HF42" s="79"/>
      <c r="HG42" s="79"/>
      <c r="HH42" s="79"/>
      <c r="HI42" s="79"/>
      <c r="HJ42" s="79"/>
      <c r="HK42" s="79"/>
      <c r="HL42" s="79"/>
      <c r="HM42" s="79"/>
      <c r="HN42" s="79"/>
      <c r="HO42" s="79"/>
      <c r="HP42" s="79"/>
      <c r="HQ42" s="79"/>
      <c r="HR42" s="79"/>
      <c r="HS42" s="79"/>
      <c r="HT42" s="79"/>
      <c r="HU42" s="79"/>
      <c r="HV42" s="79"/>
      <c r="HW42" s="79"/>
      <c r="HX42" s="79"/>
      <c r="HY42" s="79"/>
      <c r="HZ42" s="79"/>
      <c r="IA42" s="79"/>
      <c r="IB42" s="79"/>
      <c r="IC42" s="79"/>
      <c r="ID42" s="79"/>
      <c r="IE42" s="79"/>
      <c r="IF42" s="79"/>
      <c r="IG42" s="79"/>
      <c r="IH42" s="79"/>
      <c r="II42" s="79"/>
      <c r="IJ42" s="79"/>
      <c r="IK42" s="79"/>
      <c r="IL42" s="79"/>
      <c r="IM42" s="79"/>
      <c r="IN42" s="79"/>
      <c r="IO42" s="79"/>
      <c r="IP42" s="79"/>
      <c r="IQ42" s="79"/>
      <c r="IR42" s="79"/>
      <c r="IS42" s="79"/>
      <c r="IT42" s="79"/>
      <c r="IU42" s="79"/>
      <c r="IV42" s="79"/>
      <c r="IW42" s="79"/>
    </row>
    <row r="43" customFormat="false" ht="15.75" hidden="false" customHeight="false" outlineLevel="0" collapsed="false">
      <c r="A43" s="116" t="s">
        <v>58</v>
      </c>
      <c r="B43" s="119" t="s">
        <v>28</v>
      </c>
      <c r="C43" s="98" t="s">
        <v>27</v>
      </c>
      <c r="D43" s="95" t="n">
        <v>0</v>
      </c>
      <c r="E43" s="99" t="n">
        <v>-14961055</v>
      </c>
      <c r="F43" s="99" t="n">
        <v>80398562.6</v>
      </c>
      <c r="G43" s="99" t="n">
        <f aca="false">-70538509.45-17066543</f>
        <v>-87605052.45</v>
      </c>
      <c r="H43" s="99" t="n">
        <f aca="false">SUM(F43:G43)</f>
        <v>-7206489.85000001</v>
      </c>
      <c r="I43" s="99" t="n">
        <v>15267447</v>
      </c>
      <c r="J43" s="99" t="n">
        <v>-32138543</v>
      </c>
      <c r="K43" s="99" t="n">
        <f aca="false">SUM(I43:J43)</f>
        <v>-16871096</v>
      </c>
      <c r="L43" s="95" t="n">
        <f aca="false">+K43+H43</f>
        <v>-24077585.85</v>
      </c>
      <c r="M43" s="99" t="n">
        <v>-14187360</v>
      </c>
      <c r="N43" s="94" t="n">
        <v>23049168</v>
      </c>
      <c r="O43" s="94" t="n">
        <v>-37553339</v>
      </c>
      <c r="P43" s="95" t="n">
        <f aca="false">SUM(N43:O43)</f>
        <v>-14504171</v>
      </c>
      <c r="Q43" s="99" t="n">
        <v>0</v>
      </c>
      <c r="R43" s="100" t="n">
        <f aca="false">+L43+E43</f>
        <v>-39038640.85</v>
      </c>
      <c r="S43" s="118"/>
      <c r="T43" s="83"/>
      <c r="U43" s="78"/>
      <c r="V43" s="78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/>
      <c r="AW43" s="79"/>
      <c r="AX43" s="79"/>
      <c r="AY43" s="79"/>
      <c r="AZ43" s="79"/>
      <c r="BA43" s="79"/>
      <c r="BB43" s="79"/>
      <c r="BC43" s="79"/>
      <c r="BD43" s="79"/>
      <c r="BE43" s="79"/>
      <c r="BF43" s="79"/>
      <c r="BG43" s="79"/>
      <c r="BH43" s="79"/>
      <c r="BI43" s="79"/>
      <c r="BJ43" s="79"/>
      <c r="BK43" s="79"/>
      <c r="BL43" s="79"/>
      <c r="BM43" s="79"/>
      <c r="BN43" s="79"/>
      <c r="BO43" s="79"/>
      <c r="BP43" s="79"/>
      <c r="BQ43" s="79"/>
      <c r="BR43" s="79"/>
      <c r="BS43" s="79"/>
      <c r="BT43" s="79"/>
      <c r="BU43" s="79"/>
      <c r="BV43" s="79"/>
      <c r="BW43" s="79"/>
      <c r="BX43" s="79"/>
      <c r="BY43" s="79"/>
      <c r="BZ43" s="79"/>
      <c r="CA43" s="79"/>
      <c r="CB43" s="79"/>
      <c r="CC43" s="79"/>
      <c r="CD43" s="79"/>
      <c r="CE43" s="79"/>
      <c r="CF43" s="79"/>
      <c r="CG43" s="79"/>
      <c r="CH43" s="79"/>
      <c r="CI43" s="79"/>
      <c r="CJ43" s="79"/>
      <c r="CK43" s="79"/>
      <c r="CL43" s="79"/>
      <c r="CM43" s="79"/>
      <c r="CN43" s="79"/>
      <c r="CO43" s="79"/>
      <c r="CP43" s="79"/>
      <c r="CQ43" s="79"/>
      <c r="CR43" s="79"/>
      <c r="CS43" s="79"/>
      <c r="CT43" s="79"/>
      <c r="CU43" s="79"/>
      <c r="CV43" s="79"/>
      <c r="CW43" s="79"/>
      <c r="CX43" s="79"/>
      <c r="CY43" s="79"/>
      <c r="CZ43" s="79"/>
      <c r="DA43" s="79"/>
      <c r="DB43" s="79"/>
      <c r="DC43" s="79"/>
      <c r="DD43" s="79"/>
      <c r="DE43" s="79"/>
      <c r="DF43" s="79"/>
      <c r="DG43" s="79"/>
      <c r="DH43" s="79"/>
      <c r="DI43" s="79"/>
      <c r="DJ43" s="79"/>
      <c r="DK43" s="79"/>
      <c r="DL43" s="79"/>
      <c r="DM43" s="79"/>
      <c r="DN43" s="79"/>
      <c r="DO43" s="79"/>
      <c r="DP43" s="79"/>
      <c r="DQ43" s="79"/>
      <c r="DR43" s="79"/>
      <c r="DS43" s="79"/>
      <c r="DT43" s="79"/>
      <c r="DU43" s="79"/>
      <c r="DV43" s="79"/>
      <c r="DW43" s="79"/>
      <c r="DX43" s="79"/>
      <c r="DY43" s="79"/>
      <c r="DZ43" s="79"/>
      <c r="EA43" s="79"/>
      <c r="EB43" s="79"/>
      <c r="EC43" s="79"/>
      <c r="ED43" s="79"/>
      <c r="EE43" s="79"/>
      <c r="EF43" s="79"/>
      <c r="EG43" s="79"/>
      <c r="EH43" s="79"/>
      <c r="EI43" s="79"/>
      <c r="EJ43" s="79"/>
      <c r="EK43" s="79"/>
      <c r="EL43" s="79"/>
      <c r="EM43" s="79"/>
      <c r="EN43" s="79"/>
      <c r="EO43" s="79"/>
      <c r="EP43" s="79"/>
      <c r="EQ43" s="79"/>
      <c r="ER43" s="79"/>
      <c r="ES43" s="79"/>
      <c r="ET43" s="79"/>
      <c r="EU43" s="79"/>
      <c r="EV43" s="79"/>
      <c r="EW43" s="79"/>
      <c r="EX43" s="79"/>
      <c r="EY43" s="79"/>
      <c r="EZ43" s="79"/>
      <c r="FA43" s="79"/>
      <c r="FB43" s="79"/>
      <c r="FC43" s="79"/>
      <c r="FD43" s="79"/>
      <c r="FE43" s="79"/>
      <c r="FF43" s="79"/>
      <c r="FG43" s="79"/>
      <c r="FH43" s="79"/>
      <c r="FI43" s="79"/>
      <c r="FJ43" s="79"/>
      <c r="FK43" s="79"/>
      <c r="FL43" s="79"/>
      <c r="FM43" s="79"/>
      <c r="FN43" s="79"/>
      <c r="FO43" s="79"/>
      <c r="FP43" s="79"/>
      <c r="FQ43" s="79"/>
      <c r="FR43" s="79"/>
      <c r="FS43" s="79"/>
      <c r="FT43" s="79"/>
      <c r="FU43" s="79"/>
      <c r="FV43" s="79"/>
      <c r="FW43" s="79"/>
      <c r="FX43" s="79"/>
      <c r="FY43" s="79"/>
      <c r="FZ43" s="79"/>
      <c r="GA43" s="79"/>
      <c r="GB43" s="79"/>
      <c r="GC43" s="79"/>
      <c r="GD43" s="79"/>
      <c r="GE43" s="79"/>
      <c r="GF43" s="79"/>
      <c r="GG43" s="79"/>
      <c r="GH43" s="79"/>
      <c r="GI43" s="79"/>
      <c r="GJ43" s="79"/>
      <c r="GK43" s="79"/>
      <c r="GL43" s="79"/>
      <c r="GM43" s="79"/>
      <c r="GN43" s="79"/>
      <c r="GO43" s="79"/>
      <c r="GP43" s="79"/>
      <c r="GQ43" s="79"/>
      <c r="GR43" s="79"/>
      <c r="GS43" s="79"/>
      <c r="GT43" s="79"/>
      <c r="GU43" s="79"/>
      <c r="GV43" s="79"/>
      <c r="GW43" s="79"/>
      <c r="GX43" s="79"/>
      <c r="GY43" s="79"/>
      <c r="GZ43" s="79"/>
      <c r="HA43" s="79"/>
      <c r="HB43" s="79"/>
      <c r="HC43" s="79"/>
      <c r="HD43" s="79"/>
      <c r="HE43" s="79"/>
      <c r="HF43" s="79"/>
      <c r="HG43" s="79"/>
      <c r="HH43" s="79"/>
      <c r="HI43" s="79"/>
      <c r="HJ43" s="79"/>
      <c r="HK43" s="79"/>
      <c r="HL43" s="79"/>
      <c r="HM43" s="79"/>
      <c r="HN43" s="79"/>
      <c r="HO43" s="79"/>
      <c r="HP43" s="79"/>
      <c r="HQ43" s="79"/>
      <c r="HR43" s="79"/>
      <c r="HS43" s="79"/>
      <c r="HT43" s="79"/>
      <c r="HU43" s="79"/>
      <c r="HV43" s="79"/>
      <c r="HW43" s="79"/>
      <c r="HX43" s="79"/>
      <c r="HY43" s="79"/>
      <c r="HZ43" s="79"/>
      <c r="IA43" s="79"/>
      <c r="IB43" s="79"/>
      <c r="IC43" s="79"/>
      <c r="ID43" s="79"/>
      <c r="IE43" s="79"/>
      <c r="IF43" s="79"/>
      <c r="IG43" s="79"/>
      <c r="IH43" s="79"/>
      <c r="II43" s="79"/>
      <c r="IJ43" s="79"/>
      <c r="IK43" s="79"/>
      <c r="IL43" s="79"/>
      <c r="IM43" s="79"/>
      <c r="IN43" s="79"/>
      <c r="IO43" s="79"/>
      <c r="IP43" s="79"/>
      <c r="IQ43" s="79"/>
      <c r="IR43" s="79"/>
      <c r="IS43" s="79"/>
      <c r="IT43" s="79"/>
      <c r="IU43" s="79"/>
      <c r="IV43" s="79"/>
      <c r="IW43" s="79"/>
    </row>
    <row r="44" customFormat="false" ht="15.75" hidden="false" customHeight="false" outlineLevel="0" collapsed="false">
      <c r="A44" s="80" t="s">
        <v>58</v>
      </c>
      <c r="B44" s="81" t="s">
        <v>59</v>
      </c>
      <c r="C44" s="73" t="s">
        <v>27</v>
      </c>
      <c r="D44" s="74" t="n">
        <v>0</v>
      </c>
      <c r="E44" s="74" t="n">
        <v>-34961</v>
      </c>
      <c r="F44" s="74" t="n">
        <v>3784282</v>
      </c>
      <c r="G44" s="74" t="n">
        <v>-663850</v>
      </c>
      <c r="H44" s="74" t="n">
        <f aca="false">SUM(F44:G44)</f>
        <v>3120432</v>
      </c>
      <c r="I44" s="74" t="n">
        <v>3086822</v>
      </c>
      <c r="J44" s="74" t="n">
        <v>-129450</v>
      </c>
      <c r="K44" s="74" t="n">
        <f aca="false">SUM(I44:J44)</f>
        <v>2957372</v>
      </c>
      <c r="L44" s="75" t="n">
        <f aca="false">+K44+H44</f>
        <v>6077804</v>
      </c>
      <c r="M44" s="74" t="n">
        <v>1507632</v>
      </c>
      <c r="N44" s="94" t="n">
        <v>827435</v>
      </c>
      <c r="O44" s="94" t="n">
        <v>-105500</v>
      </c>
      <c r="P44" s="95" t="n">
        <f aca="false">SUM(N44:O44)</f>
        <v>721935</v>
      </c>
      <c r="Q44" s="74" t="n">
        <f aca="false">+L44+E44</f>
        <v>6042843</v>
      </c>
      <c r="R44" s="82" t="n">
        <v>0</v>
      </c>
      <c r="S44" s="82"/>
      <c r="T44" s="83"/>
      <c r="U44" s="78"/>
      <c r="V44" s="78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/>
      <c r="BA44" s="79"/>
      <c r="BB44" s="79"/>
      <c r="BC44" s="79"/>
      <c r="BD44" s="79"/>
      <c r="BE44" s="79"/>
      <c r="BF44" s="79"/>
      <c r="BG44" s="79"/>
      <c r="BH44" s="79"/>
      <c r="BI44" s="79"/>
      <c r="BJ44" s="79"/>
      <c r="BK44" s="79"/>
      <c r="BL44" s="79"/>
      <c r="BM44" s="79"/>
      <c r="BN44" s="79"/>
      <c r="BO44" s="79"/>
      <c r="BP44" s="79"/>
      <c r="BQ44" s="79"/>
      <c r="BR44" s="79"/>
      <c r="BS44" s="79"/>
      <c r="BT44" s="79"/>
      <c r="BU44" s="79"/>
      <c r="BV44" s="79"/>
      <c r="BW44" s="79"/>
      <c r="BX44" s="79"/>
      <c r="BY44" s="79"/>
      <c r="BZ44" s="79"/>
      <c r="CA44" s="79"/>
      <c r="CB44" s="79"/>
      <c r="CC44" s="79"/>
      <c r="CD44" s="79"/>
      <c r="CE44" s="79"/>
      <c r="CF44" s="79"/>
      <c r="CG44" s="79"/>
      <c r="CH44" s="79"/>
      <c r="CI44" s="79"/>
      <c r="CJ44" s="79"/>
      <c r="CK44" s="79"/>
      <c r="CL44" s="79"/>
      <c r="CM44" s="79"/>
      <c r="CN44" s="79"/>
      <c r="CO44" s="79"/>
      <c r="CP44" s="79"/>
      <c r="CQ44" s="79"/>
      <c r="CR44" s="79"/>
      <c r="CS44" s="79"/>
      <c r="CT44" s="79"/>
      <c r="CU44" s="79"/>
      <c r="CV44" s="79"/>
      <c r="CW44" s="79"/>
      <c r="CX44" s="79"/>
      <c r="CY44" s="79"/>
      <c r="CZ44" s="79"/>
      <c r="DA44" s="79"/>
      <c r="DB44" s="79"/>
      <c r="DC44" s="79"/>
      <c r="DD44" s="79"/>
      <c r="DE44" s="79"/>
      <c r="DF44" s="79"/>
      <c r="DG44" s="79"/>
      <c r="DH44" s="79"/>
      <c r="DI44" s="79"/>
      <c r="DJ44" s="79"/>
      <c r="DK44" s="79"/>
      <c r="DL44" s="79"/>
      <c r="DM44" s="79"/>
      <c r="DN44" s="79"/>
      <c r="DO44" s="79"/>
      <c r="DP44" s="79"/>
      <c r="DQ44" s="79"/>
      <c r="DR44" s="79"/>
      <c r="DS44" s="79"/>
      <c r="DT44" s="79"/>
      <c r="DU44" s="79"/>
      <c r="DV44" s="79"/>
      <c r="DW44" s="79"/>
      <c r="DX44" s="79"/>
      <c r="DY44" s="79"/>
      <c r="DZ44" s="79"/>
      <c r="EA44" s="79"/>
      <c r="EB44" s="79"/>
      <c r="EC44" s="79"/>
      <c r="ED44" s="79"/>
      <c r="EE44" s="79"/>
      <c r="EF44" s="79"/>
      <c r="EG44" s="79"/>
      <c r="EH44" s="79"/>
      <c r="EI44" s="79"/>
      <c r="EJ44" s="79"/>
      <c r="EK44" s="79"/>
      <c r="EL44" s="79"/>
      <c r="EM44" s="79"/>
      <c r="EN44" s="79"/>
      <c r="EO44" s="79"/>
      <c r="EP44" s="79"/>
      <c r="EQ44" s="79"/>
      <c r="ER44" s="79"/>
      <c r="ES44" s="79"/>
      <c r="ET44" s="79"/>
      <c r="EU44" s="79"/>
      <c r="EV44" s="79"/>
      <c r="EW44" s="79"/>
      <c r="EX44" s="79"/>
      <c r="EY44" s="79"/>
      <c r="EZ44" s="79"/>
      <c r="FA44" s="79"/>
      <c r="FB44" s="79"/>
      <c r="FC44" s="79"/>
      <c r="FD44" s="79"/>
      <c r="FE44" s="79"/>
      <c r="FF44" s="79"/>
      <c r="FG44" s="79"/>
      <c r="FH44" s="79"/>
      <c r="FI44" s="79"/>
      <c r="FJ44" s="79"/>
      <c r="FK44" s="79"/>
      <c r="FL44" s="79"/>
      <c r="FM44" s="79"/>
      <c r="FN44" s="79"/>
      <c r="FO44" s="79"/>
      <c r="FP44" s="79"/>
      <c r="FQ44" s="79"/>
      <c r="FR44" s="79"/>
      <c r="FS44" s="79"/>
      <c r="FT44" s="79"/>
      <c r="FU44" s="79"/>
      <c r="FV44" s="79"/>
      <c r="FW44" s="79"/>
      <c r="FX44" s="79"/>
      <c r="FY44" s="79"/>
      <c r="FZ44" s="79"/>
      <c r="GA44" s="79"/>
      <c r="GB44" s="79"/>
      <c r="GC44" s="79"/>
      <c r="GD44" s="79"/>
      <c r="GE44" s="79"/>
      <c r="GF44" s="79"/>
      <c r="GG44" s="79"/>
      <c r="GH44" s="79"/>
      <c r="GI44" s="79"/>
      <c r="GJ44" s="79"/>
      <c r="GK44" s="79"/>
      <c r="GL44" s="79"/>
      <c r="GM44" s="79"/>
      <c r="GN44" s="79"/>
      <c r="GO44" s="79"/>
      <c r="GP44" s="79"/>
      <c r="GQ44" s="79"/>
      <c r="GR44" s="79"/>
      <c r="GS44" s="79"/>
      <c r="GT44" s="79"/>
      <c r="GU44" s="79"/>
      <c r="GV44" s="79"/>
      <c r="GW44" s="79"/>
      <c r="GX44" s="79"/>
      <c r="GY44" s="79"/>
      <c r="GZ44" s="79"/>
      <c r="HA44" s="79"/>
      <c r="HB44" s="79"/>
      <c r="HC44" s="79"/>
      <c r="HD44" s="79"/>
      <c r="HE44" s="79"/>
      <c r="HF44" s="79"/>
      <c r="HG44" s="79"/>
      <c r="HH44" s="79"/>
      <c r="HI44" s="79"/>
      <c r="HJ44" s="79"/>
      <c r="HK44" s="79"/>
      <c r="HL44" s="79"/>
      <c r="HM44" s="79"/>
      <c r="HN44" s="79"/>
      <c r="HO44" s="79"/>
      <c r="HP44" s="79"/>
      <c r="HQ44" s="79"/>
      <c r="HR44" s="79"/>
      <c r="HS44" s="79"/>
      <c r="HT44" s="79"/>
      <c r="HU44" s="79"/>
      <c r="HV44" s="79"/>
      <c r="HW44" s="79"/>
      <c r="HX44" s="79"/>
      <c r="HY44" s="79"/>
      <c r="HZ44" s="79"/>
      <c r="IA44" s="79"/>
      <c r="IB44" s="79"/>
      <c r="IC44" s="79"/>
      <c r="ID44" s="79"/>
      <c r="IE44" s="79"/>
      <c r="IF44" s="79"/>
      <c r="IG44" s="79"/>
      <c r="IH44" s="79"/>
      <c r="II44" s="79"/>
      <c r="IJ44" s="79"/>
      <c r="IK44" s="79"/>
      <c r="IL44" s="79"/>
      <c r="IM44" s="79"/>
      <c r="IN44" s="79"/>
      <c r="IO44" s="79"/>
      <c r="IP44" s="79"/>
      <c r="IQ44" s="79"/>
      <c r="IR44" s="79"/>
      <c r="IS44" s="79"/>
      <c r="IT44" s="79"/>
      <c r="IU44" s="79"/>
      <c r="IV44" s="79"/>
      <c r="IW44" s="79"/>
    </row>
    <row r="45" customFormat="false" ht="16.5" hidden="false" customHeight="false" outlineLevel="0" collapsed="false">
      <c r="A45" s="120" t="s">
        <v>60</v>
      </c>
      <c r="B45" s="121" t="s">
        <v>61</v>
      </c>
      <c r="C45" s="122" t="s">
        <v>30</v>
      </c>
      <c r="D45" s="75" t="n">
        <v>0</v>
      </c>
      <c r="E45" s="75" t="n">
        <v>135802</v>
      </c>
      <c r="F45" s="75" t="n">
        <v>3060384</v>
      </c>
      <c r="G45" s="75" t="n">
        <f aca="false">-488037-316230</f>
        <v>-804267</v>
      </c>
      <c r="H45" s="74" t="n">
        <f aca="false">SUM(F45:G45)</f>
        <v>2256117</v>
      </c>
      <c r="I45" s="75" t="n">
        <v>0</v>
      </c>
      <c r="J45" s="75" t="n">
        <v>0</v>
      </c>
      <c r="K45" s="74" t="n">
        <f aca="false">SUM(I45:J45)</f>
        <v>0</v>
      </c>
      <c r="L45" s="75" t="n">
        <f aca="false">+K45+H45</f>
        <v>2256117</v>
      </c>
      <c r="M45" s="75"/>
      <c r="N45" s="94" t="n">
        <v>0</v>
      </c>
      <c r="O45" s="94" t="n">
        <v>0</v>
      </c>
      <c r="P45" s="95" t="n">
        <f aca="false">SUM(N45:O45)</f>
        <v>0</v>
      </c>
      <c r="Q45" s="75" t="n">
        <f aca="false">+L45+E45</f>
        <v>2391919</v>
      </c>
      <c r="R45" s="82" t="n">
        <v>0</v>
      </c>
      <c r="S45" s="123" t="s">
        <v>62</v>
      </c>
      <c r="T45" s="83"/>
      <c r="U45" s="78"/>
      <c r="V45" s="78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/>
      <c r="BA45" s="79"/>
      <c r="BB45" s="79"/>
      <c r="BC45" s="79"/>
      <c r="BD45" s="79"/>
      <c r="BE45" s="79"/>
      <c r="BF45" s="79"/>
      <c r="BG45" s="79"/>
      <c r="BH45" s="79"/>
      <c r="BI45" s="79"/>
      <c r="BJ45" s="79"/>
      <c r="BK45" s="79"/>
      <c r="BL45" s="79"/>
      <c r="BM45" s="79"/>
      <c r="BN45" s="79"/>
      <c r="BO45" s="79"/>
      <c r="BP45" s="79"/>
      <c r="BQ45" s="79"/>
      <c r="BR45" s="79"/>
      <c r="BS45" s="79"/>
      <c r="BT45" s="79"/>
      <c r="BU45" s="79"/>
      <c r="BV45" s="79"/>
      <c r="BW45" s="79"/>
      <c r="BX45" s="79"/>
      <c r="BY45" s="79"/>
      <c r="BZ45" s="79"/>
      <c r="CA45" s="79"/>
      <c r="CB45" s="79"/>
      <c r="CC45" s="79"/>
      <c r="CD45" s="79"/>
      <c r="CE45" s="79"/>
      <c r="CF45" s="79"/>
      <c r="CG45" s="79"/>
      <c r="CH45" s="79"/>
      <c r="CI45" s="79"/>
      <c r="CJ45" s="79"/>
      <c r="CK45" s="79"/>
      <c r="CL45" s="79"/>
      <c r="CM45" s="79"/>
      <c r="CN45" s="79"/>
      <c r="CO45" s="79"/>
      <c r="CP45" s="79"/>
      <c r="CQ45" s="79"/>
      <c r="CR45" s="79"/>
      <c r="CS45" s="79"/>
      <c r="CT45" s="79"/>
      <c r="CU45" s="79"/>
      <c r="CV45" s="79"/>
      <c r="CW45" s="79"/>
      <c r="CX45" s="79"/>
      <c r="CY45" s="79"/>
      <c r="CZ45" s="79"/>
      <c r="DA45" s="79"/>
      <c r="DB45" s="79"/>
      <c r="DC45" s="79"/>
      <c r="DD45" s="79"/>
      <c r="DE45" s="79"/>
      <c r="DF45" s="79"/>
      <c r="DG45" s="79"/>
      <c r="DH45" s="79"/>
      <c r="DI45" s="79"/>
      <c r="DJ45" s="79"/>
      <c r="DK45" s="79"/>
      <c r="DL45" s="79"/>
      <c r="DM45" s="79"/>
      <c r="DN45" s="79"/>
      <c r="DO45" s="79"/>
      <c r="DP45" s="79"/>
      <c r="DQ45" s="79"/>
      <c r="DR45" s="79"/>
      <c r="DS45" s="79"/>
      <c r="DT45" s="79"/>
      <c r="DU45" s="79"/>
      <c r="DV45" s="79"/>
      <c r="DW45" s="79"/>
      <c r="DX45" s="79"/>
      <c r="DY45" s="79"/>
      <c r="DZ45" s="79"/>
      <c r="EA45" s="79"/>
      <c r="EB45" s="79"/>
      <c r="EC45" s="79"/>
      <c r="ED45" s="79"/>
      <c r="EE45" s="79"/>
      <c r="EF45" s="79"/>
      <c r="EG45" s="79"/>
      <c r="EH45" s="79"/>
      <c r="EI45" s="79"/>
      <c r="EJ45" s="79"/>
      <c r="EK45" s="79"/>
      <c r="EL45" s="79"/>
      <c r="EM45" s="79"/>
      <c r="EN45" s="79"/>
      <c r="EO45" s="79"/>
      <c r="EP45" s="79"/>
      <c r="EQ45" s="79"/>
      <c r="ER45" s="79"/>
      <c r="ES45" s="79"/>
      <c r="ET45" s="79"/>
      <c r="EU45" s="79"/>
      <c r="EV45" s="79"/>
      <c r="EW45" s="79"/>
      <c r="EX45" s="79"/>
      <c r="EY45" s="79"/>
      <c r="EZ45" s="79"/>
      <c r="FA45" s="79"/>
      <c r="FB45" s="79"/>
      <c r="FC45" s="79"/>
      <c r="FD45" s="79"/>
      <c r="FE45" s="79"/>
      <c r="FF45" s="79"/>
      <c r="FG45" s="79"/>
      <c r="FH45" s="79"/>
      <c r="FI45" s="79"/>
      <c r="FJ45" s="79"/>
      <c r="FK45" s="79"/>
      <c r="FL45" s="79"/>
      <c r="FM45" s="79"/>
      <c r="FN45" s="79"/>
      <c r="FO45" s="79"/>
      <c r="FP45" s="79"/>
      <c r="FQ45" s="79"/>
      <c r="FR45" s="79"/>
      <c r="FS45" s="79"/>
      <c r="FT45" s="79"/>
      <c r="FU45" s="79"/>
      <c r="FV45" s="79"/>
      <c r="FW45" s="79"/>
      <c r="FX45" s="79"/>
      <c r="FY45" s="79"/>
      <c r="FZ45" s="79"/>
      <c r="GA45" s="79"/>
      <c r="GB45" s="79"/>
      <c r="GC45" s="79"/>
      <c r="GD45" s="79"/>
      <c r="GE45" s="79"/>
      <c r="GF45" s="79"/>
      <c r="GG45" s="79"/>
      <c r="GH45" s="79"/>
      <c r="GI45" s="79"/>
      <c r="GJ45" s="79"/>
      <c r="GK45" s="79"/>
      <c r="GL45" s="79"/>
      <c r="GM45" s="79"/>
      <c r="GN45" s="79"/>
      <c r="GO45" s="79"/>
      <c r="GP45" s="79"/>
      <c r="GQ45" s="79"/>
      <c r="GR45" s="79"/>
      <c r="GS45" s="79"/>
      <c r="GT45" s="79"/>
      <c r="GU45" s="79"/>
      <c r="GV45" s="79"/>
      <c r="GW45" s="79"/>
      <c r="GX45" s="79"/>
      <c r="GY45" s="79"/>
      <c r="GZ45" s="79"/>
      <c r="HA45" s="79"/>
      <c r="HB45" s="79"/>
      <c r="HC45" s="79"/>
      <c r="HD45" s="79"/>
      <c r="HE45" s="79"/>
      <c r="HF45" s="79"/>
      <c r="HG45" s="79"/>
      <c r="HH45" s="79"/>
      <c r="HI45" s="79"/>
      <c r="HJ45" s="79"/>
      <c r="HK45" s="79"/>
      <c r="HL45" s="79"/>
      <c r="HM45" s="79"/>
      <c r="HN45" s="79"/>
      <c r="HO45" s="79"/>
      <c r="HP45" s="79"/>
      <c r="HQ45" s="79"/>
      <c r="HR45" s="79"/>
      <c r="HS45" s="79"/>
      <c r="HT45" s="79"/>
      <c r="HU45" s="79"/>
      <c r="HV45" s="79"/>
      <c r="HW45" s="79"/>
      <c r="HX45" s="79"/>
      <c r="HY45" s="79"/>
      <c r="HZ45" s="79"/>
      <c r="IA45" s="79"/>
      <c r="IB45" s="79"/>
      <c r="IC45" s="79"/>
      <c r="ID45" s="79"/>
      <c r="IE45" s="79"/>
      <c r="IF45" s="79"/>
      <c r="IG45" s="79"/>
      <c r="IH45" s="79"/>
      <c r="II45" s="79"/>
      <c r="IJ45" s="79"/>
      <c r="IK45" s="79"/>
      <c r="IL45" s="79"/>
      <c r="IM45" s="79"/>
      <c r="IN45" s="79"/>
      <c r="IO45" s="79"/>
      <c r="IP45" s="79"/>
      <c r="IQ45" s="79"/>
      <c r="IR45" s="79"/>
      <c r="IS45" s="79"/>
      <c r="IT45" s="79"/>
      <c r="IU45" s="79"/>
      <c r="IV45" s="79"/>
      <c r="IW45" s="79"/>
    </row>
    <row r="46" customFormat="false" ht="17.25" hidden="false" customHeight="false" outlineLevel="0" collapsed="false">
      <c r="A46" s="124" t="s">
        <v>63</v>
      </c>
      <c r="B46" s="86"/>
      <c r="C46" s="86"/>
      <c r="D46" s="57"/>
      <c r="E46" s="87"/>
      <c r="F46" s="87"/>
      <c r="G46" s="57"/>
      <c r="H46" s="57"/>
      <c r="I46" s="87"/>
      <c r="J46" s="87"/>
      <c r="K46" s="87"/>
      <c r="L46" s="57"/>
      <c r="M46" s="59"/>
      <c r="N46" s="57"/>
      <c r="O46" s="57"/>
      <c r="P46" s="57"/>
      <c r="Q46" s="125"/>
      <c r="R46" s="126"/>
      <c r="S46" s="89" t="n">
        <f aca="false">IF(SUM(Q41:Q45)&gt;-SUM(R41:R45),SUM(Q41:Q45),0)</f>
        <v>60290224</v>
      </c>
      <c r="T46" s="90"/>
      <c r="U46" s="70" t="s">
        <v>42</v>
      </c>
      <c r="V46" s="70"/>
    </row>
    <row r="47" customFormat="false" ht="16.5" hidden="false" customHeight="false" outlineLevel="0" collapsed="false">
      <c r="A47" s="85" t="s">
        <v>64</v>
      </c>
      <c r="B47" s="86"/>
      <c r="C47" s="86"/>
      <c r="D47" s="57"/>
      <c r="E47" s="87"/>
      <c r="F47" s="87"/>
      <c r="G47" s="57"/>
      <c r="H47" s="57"/>
      <c r="I47" s="87"/>
      <c r="J47" s="87"/>
      <c r="K47" s="87"/>
      <c r="L47" s="57"/>
      <c r="M47" s="59"/>
      <c r="N47" s="57"/>
      <c r="O47" s="57"/>
      <c r="P47" s="57"/>
      <c r="Q47" s="87" t="n">
        <f aca="false">SUM(Q17:Q45)</f>
        <v>124703946.16</v>
      </c>
      <c r="R47" s="87" t="n">
        <f aca="false">SUM(R17:R45)</f>
        <v>-53860144.99</v>
      </c>
      <c r="S47" s="88"/>
      <c r="T47" s="90"/>
      <c r="U47" s="70"/>
      <c r="V47" s="70"/>
    </row>
    <row r="48" customFormat="false" ht="15.75" hidden="false" customHeight="false" outlineLevel="0" collapsed="false">
      <c r="A48" s="85"/>
      <c r="B48" s="86"/>
      <c r="C48" s="86"/>
      <c r="D48" s="57"/>
      <c r="E48" s="87"/>
      <c r="F48" s="87"/>
      <c r="G48" s="57"/>
      <c r="H48" s="57"/>
      <c r="I48" s="87"/>
      <c r="J48" s="87"/>
      <c r="K48" s="87"/>
      <c r="L48" s="57"/>
      <c r="M48" s="59"/>
      <c r="N48" s="57"/>
      <c r="O48" s="57"/>
      <c r="P48" s="57"/>
      <c r="Q48" s="87"/>
      <c r="R48" s="87"/>
      <c r="S48" s="88"/>
      <c r="T48" s="90"/>
      <c r="U48" s="70"/>
      <c r="V48" s="70"/>
    </row>
    <row r="49" customFormat="false" ht="15.75" hidden="false" customHeight="false" outlineLevel="0" collapsed="false">
      <c r="A49" s="127" t="s">
        <v>65</v>
      </c>
      <c r="B49" s="128"/>
      <c r="C49" s="128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30"/>
      <c r="S49" s="131" t="n">
        <f aca="false">+S46+S39+S33+S29+S21</f>
        <v>124703946.16</v>
      </c>
      <c r="T49" s="132"/>
      <c r="U49" s="133"/>
      <c r="V49" s="134"/>
      <c r="W49" s="134"/>
      <c r="X49" s="133"/>
      <c r="Y49" s="133"/>
      <c r="Z49" s="133"/>
      <c r="AA49" s="133"/>
      <c r="AB49" s="133"/>
      <c r="AC49" s="133"/>
      <c r="AD49" s="133"/>
      <c r="AE49" s="133"/>
      <c r="AF49" s="133"/>
      <c r="AG49" s="133"/>
      <c r="AH49" s="133"/>
      <c r="AI49" s="133"/>
      <c r="AJ49" s="133"/>
      <c r="AK49" s="133"/>
      <c r="AL49" s="133"/>
      <c r="AM49" s="133"/>
      <c r="AN49" s="133"/>
      <c r="AO49" s="133"/>
      <c r="AP49" s="133"/>
      <c r="AQ49" s="133"/>
      <c r="AR49" s="133"/>
      <c r="AS49" s="133"/>
      <c r="AT49" s="133"/>
      <c r="AU49" s="133"/>
      <c r="AV49" s="133"/>
      <c r="AW49" s="133"/>
      <c r="AX49" s="133"/>
      <c r="AY49" s="133"/>
      <c r="AZ49" s="133"/>
      <c r="BA49" s="133"/>
      <c r="BB49" s="133"/>
      <c r="BC49" s="133"/>
      <c r="BD49" s="133"/>
      <c r="BE49" s="133"/>
      <c r="BF49" s="133"/>
      <c r="BG49" s="133"/>
      <c r="BH49" s="133"/>
      <c r="BI49" s="133"/>
      <c r="BJ49" s="133"/>
      <c r="BK49" s="133"/>
      <c r="BL49" s="133"/>
      <c r="BM49" s="133"/>
      <c r="BN49" s="133"/>
      <c r="BO49" s="133"/>
      <c r="BP49" s="133"/>
      <c r="BQ49" s="133"/>
      <c r="BR49" s="133"/>
      <c r="BS49" s="133"/>
      <c r="BT49" s="133"/>
      <c r="BU49" s="133"/>
      <c r="BV49" s="133"/>
      <c r="BW49" s="133"/>
      <c r="BX49" s="133"/>
      <c r="BY49" s="133"/>
      <c r="BZ49" s="133"/>
      <c r="CA49" s="133"/>
      <c r="CB49" s="133"/>
      <c r="CC49" s="133"/>
      <c r="CD49" s="133"/>
      <c r="CE49" s="133"/>
      <c r="CF49" s="133"/>
      <c r="CG49" s="133"/>
      <c r="CH49" s="133"/>
      <c r="CI49" s="133"/>
      <c r="CJ49" s="133"/>
      <c r="CK49" s="133"/>
      <c r="CL49" s="133"/>
      <c r="CM49" s="133"/>
      <c r="CN49" s="133"/>
      <c r="CO49" s="133"/>
      <c r="CP49" s="133"/>
      <c r="CQ49" s="133"/>
      <c r="CR49" s="133"/>
      <c r="CS49" s="133"/>
      <c r="CT49" s="133"/>
      <c r="CU49" s="133"/>
      <c r="CV49" s="133"/>
      <c r="CW49" s="133"/>
      <c r="CX49" s="133"/>
      <c r="CY49" s="133"/>
      <c r="CZ49" s="133"/>
      <c r="DA49" s="133"/>
      <c r="DB49" s="133"/>
      <c r="DC49" s="133"/>
      <c r="DD49" s="133"/>
      <c r="DE49" s="133"/>
      <c r="DF49" s="133"/>
      <c r="DG49" s="133"/>
      <c r="DH49" s="133"/>
      <c r="DI49" s="133"/>
      <c r="DJ49" s="133"/>
      <c r="DK49" s="133"/>
      <c r="DL49" s="133"/>
      <c r="DM49" s="133"/>
      <c r="DN49" s="133"/>
      <c r="DO49" s="133"/>
      <c r="DP49" s="133"/>
      <c r="DQ49" s="133"/>
      <c r="DR49" s="133"/>
      <c r="DS49" s="133"/>
      <c r="DT49" s="133"/>
      <c r="DU49" s="133"/>
      <c r="DV49" s="133"/>
      <c r="DW49" s="133"/>
      <c r="DX49" s="133"/>
      <c r="DY49" s="133"/>
      <c r="DZ49" s="133"/>
      <c r="EA49" s="133"/>
      <c r="EB49" s="133"/>
      <c r="EC49" s="133"/>
      <c r="ED49" s="133"/>
      <c r="EE49" s="133"/>
      <c r="EF49" s="133"/>
      <c r="EG49" s="133"/>
      <c r="EH49" s="133"/>
      <c r="EI49" s="133"/>
      <c r="EJ49" s="133"/>
      <c r="EK49" s="133"/>
      <c r="EL49" s="133"/>
      <c r="EM49" s="133"/>
      <c r="EN49" s="133"/>
      <c r="EO49" s="133"/>
      <c r="EP49" s="133"/>
      <c r="EQ49" s="133"/>
      <c r="ER49" s="133"/>
      <c r="ES49" s="133"/>
      <c r="ET49" s="133"/>
      <c r="EU49" s="133"/>
      <c r="EV49" s="133"/>
      <c r="EW49" s="133"/>
      <c r="EX49" s="133"/>
      <c r="EY49" s="133"/>
      <c r="EZ49" s="133"/>
      <c r="FA49" s="133"/>
      <c r="FB49" s="133"/>
      <c r="FC49" s="133"/>
      <c r="FD49" s="133"/>
      <c r="FE49" s="133"/>
      <c r="FF49" s="133"/>
      <c r="FG49" s="133"/>
      <c r="FH49" s="133"/>
      <c r="FI49" s="133"/>
      <c r="FJ49" s="133"/>
      <c r="FK49" s="133"/>
      <c r="FL49" s="133"/>
      <c r="FM49" s="133"/>
      <c r="FN49" s="133"/>
      <c r="FO49" s="133"/>
      <c r="FP49" s="133"/>
      <c r="FQ49" s="133"/>
      <c r="FR49" s="133"/>
      <c r="FS49" s="133"/>
      <c r="FT49" s="133"/>
      <c r="FU49" s="133"/>
      <c r="FV49" s="133"/>
      <c r="FW49" s="133"/>
      <c r="FX49" s="133"/>
      <c r="FY49" s="133"/>
      <c r="FZ49" s="133"/>
      <c r="GA49" s="133"/>
      <c r="GB49" s="133"/>
      <c r="GC49" s="133"/>
      <c r="GD49" s="133"/>
      <c r="GE49" s="133"/>
      <c r="GF49" s="133"/>
      <c r="GG49" s="133"/>
      <c r="GH49" s="133"/>
      <c r="GI49" s="133"/>
      <c r="GJ49" s="133"/>
      <c r="GK49" s="133"/>
      <c r="GL49" s="133"/>
      <c r="GM49" s="133"/>
      <c r="GN49" s="133"/>
      <c r="GO49" s="133"/>
      <c r="GP49" s="133"/>
      <c r="GQ49" s="133"/>
      <c r="GR49" s="133"/>
      <c r="GS49" s="133"/>
      <c r="GT49" s="133"/>
      <c r="GU49" s="133"/>
      <c r="GV49" s="133"/>
      <c r="GW49" s="133"/>
      <c r="GX49" s="133"/>
      <c r="GY49" s="133"/>
      <c r="GZ49" s="133"/>
      <c r="HA49" s="133"/>
      <c r="HB49" s="133"/>
      <c r="HC49" s="133"/>
      <c r="HD49" s="133"/>
      <c r="HE49" s="133"/>
      <c r="HF49" s="133"/>
      <c r="HG49" s="133"/>
      <c r="HH49" s="133"/>
      <c r="HI49" s="133"/>
      <c r="HJ49" s="133"/>
      <c r="HK49" s="133"/>
      <c r="HL49" s="133"/>
      <c r="HM49" s="133"/>
      <c r="HN49" s="133"/>
      <c r="HO49" s="133"/>
      <c r="HP49" s="133"/>
      <c r="HQ49" s="133"/>
      <c r="HR49" s="133"/>
      <c r="HS49" s="133"/>
      <c r="HT49" s="133"/>
      <c r="HU49" s="133"/>
      <c r="HV49" s="133"/>
      <c r="HW49" s="133"/>
      <c r="HX49" s="133"/>
      <c r="HY49" s="133"/>
      <c r="HZ49" s="133"/>
      <c r="IA49" s="133"/>
      <c r="IB49" s="133"/>
      <c r="IC49" s="133"/>
      <c r="ID49" s="133"/>
      <c r="IE49" s="133"/>
      <c r="IF49" s="133"/>
      <c r="IG49" s="133"/>
      <c r="IH49" s="133"/>
      <c r="II49" s="133"/>
      <c r="IJ49" s="133"/>
      <c r="IK49" s="133"/>
      <c r="IL49" s="133"/>
      <c r="IM49" s="133"/>
      <c r="IN49" s="133"/>
      <c r="IO49" s="133"/>
      <c r="IP49" s="133"/>
      <c r="IQ49" s="133"/>
      <c r="IR49" s="133"/>
      <c r="IS49" s="133"/>
      <c r="IT49" s="133"/>
      <c r="IU49" s="133"/>
      <c r="IV49" s="133"/>
      <c r="IW49" s="133"/>
    </row>
    <row r="50" customFormat="false" ht="15.75" hidden="false" customHeight="false" outlineLevel="0" collapsed="false">
      <c r="A50" s="127" t="s">
        <v>66</v>
      </c>
      <c r="B50" s="128"/>
      <c r="C50" s="128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30"/>
      <c r="S50" s="135" t="n">
        <f aca="false">+SUM(R17:R28)+SUM(R31:R32)+R38</f>
        <v>-12340335.39</v>
      </c>
      <c r="T50" s="132"/>
      <c r="U50" s="134"/>
      <c r="V50" s="134"/>
      <c r="W50" s="134"/>
      <c r="X50" s="133"/>
      <c r="Y50" s="133"/>
      <c r="Z50" s="133"/>
      <c r="AA50" s="133"/>
      <c r="AB50" s="133"/>
      <c r="AC50" s="133"/>
      <c r="AD50" s="133"/>
      <c r="AE50" s="133"/>
      <c r="AF50" s="133"/>
      <c r="AG50" s="133"/>
      <c r="AH50" s="133"/>
      <c r="AI50" s="133"/>
      <c r="AJ50" s="133"/>
      <c r="AK50" s="133"/>
      <c r="AL50" s="133"/>
      <c r="AM50" s="133"/>
      <c r="AN50" s="133"/>
      <c r="AO50" s="133"/>
      <c r="AP50" s="133"/>
      <c r="AQ50" s="133"/>
      <c r="AR50" s="133"/>
      <c r="AS50" s="133"/>
      <c r="AT50" s="133"/>
      <c r="AU50" s="133"/>
      <c r="AV50" s="133"/>
      <c r="AW50" s="133"/>
      <c r="AX50" s="133"/>
      <c r="AY50" s="133"/>
      <c r="AZ50" s="133"/>
      <c r="BA50" s="133"/>
      <c r="BB50" s="133"/>
      <c r="BC50" s="133"/>
      <c r="BD50" s="133"/>
      <c r="BE50" s="133"/>
      <c r="BF50" s="133"/>
      <c r="BG50" s="133"/>
      <c r="BH50" s="133"/>
      <c r="BI50" s="133"/>
      <c r="BJ50" s="133"/>
      <c r="BK50" s="133"/>
      <c r="BL50" s="133"/>
      <c r="BM50" s="133"/>
      <c r="BN50" s="133"/>
      <c r="BO50" s="133"/>
      <c r="BP50" s="133"/>
      <c r="BQ50" s="133"/>
      <c r="BR50" s="133"/>
      <c r="BS50" s="133"/>
      <c r="BT50" s="133"/>
      <c r="BU50" s="133"/>
      <c r="BV50" s="133"/>
      <c r="BW50" s="133"/>
      <c r="BX50" s="133"/>
      <c r="BY50" s="133"/>
      <c r="BZ50" s="133"/>
      <c r="CA50" s="133"/>
      <c r="CB50" s="133"/>
      <c r="CC50" s="133"/>
      <c r="CD50" s="133"/>
      <c r="CE50" s="133"/>
      <c r="CF50" s="133"/>
      <c r="CG50" s="133"/>
      <c r="CH50" s="133"/>
      <c r="CI50" s="133"/>
      <c r="CJ50" s="133"/>
      <c r="CK50" s="133"/>
      <c r="CL50" s="133"/>
      <c r="CM50" s="133"/>
      <c r="CN50" s="133"/>
      <c r="CO50" s="133"/>
      <c r="CP50" s="133"/>
      <c r="CQ50" s="133"/>
      <c r="CR50" s="133"/>
      <c r="CS50" s="133"/>
      <c r="CT50" s="133"/>
      <c r="CU50" s="133"/>
      <c r="CV50" s="133"/>
      <c r="CW50" s="133"/>
      <c r="CX50" s="133"/>
      <c r="CY50" s="133"/>
      <c r="CZ50" s="133"/>
      <c r="DA50" s="133"/>
      <c r="DB50" s="133"/>
      <c r="DC50" s="133"/>
      <c r="DD50" s="133"/>
      <c r="DE50" s="133"/>
      <c r="DF50" s="133"/>
      <c r="DG50" s="133"/>
      <c r="DH50" s="133"/>
      <c r="DI50" s="133"/>
      <c r="DJ50" s="133"/>
      <c r="DK50" s="133"/>
      <c r="DL50" s="133"/>
      <c r="DM50" s="133"/>
      <c r="DN50" s="133"/>
      <c r="DO50" s="133"/>
      <c r="DP50" s="133"/>
      <c r="DQ50" s="133"/>
      <c r="DR50" s="133"/>
      <c r="DS50" s="133"/>
      <c r="DT50" s="133"/>
      <c r="DU50" s="133"/>
      <c r="DV50" s="133"/>
      <c r="DW50" s="133"/>
      <c r="DX50" s="133"/>
      <c r="DY50" s="133"/>
      <c r="DZ50" s="133"/>
      <c r="EA50" s="133"/>
      <c r="EB50" s="133"/>
      <c r="EC50" s="133"/>
      <c r="ED50" s="133"/>
      <c r="EE50" s="133"/>
      <c r="EF50" s="133"/>
      <c r="EG50" s="133"/>
      <c r="EH50" s="133"/>
      <c r="EI50" s="133"/>
      <c r="EJ50" s="133"/>
      <c r="EK50" s="133"/>
      <c r="EL50" s="133"/>
      <c r="EM50" s="133"/>
      <c r="EN50" s="133"/>
      <c r="EO50" s="133"/>
      <c r="EP50" s="133"/>
      <c r="EQ50" s="133"/>
      <c r="ER50" s="133"/>
      <c r="ES50" s="133"/>
      <c r="ET50" s="133"/>
      <c r="EU50" s="133"/>
      <c r="EV50" s="133"/>
      <c r="EW50" s="133"/>
      <c r="EX50" s="133"/>
      <c r="EY50" s="133"/>
      <c r="EZ50" s="133"/>
      <c r="FA50" s="133"/>
      <c r="FB50" s="133"/>
      <c r="FC50" s="133"/>
      <c r="FD50" s="133"/>
      <c r="FE50" s="133"/>
      <c r="FF50" s="133"/>
      <c r="FG50" s="133"/>
      <c r="FH50" s="133"/>
      <c r="FI50" s="133"/>
      <c r="FJ50" s="133"/>
      <c r="FK50" s="133"/>
      <c r="FL50" s="133"/>
      <c r="FM50" s="133"/>
      <c r="FN50" s="133"/>
      <c r="FO50" s="133"/>
      <c r="FP50" s="133"/>
      <c r="FQ50" s="133"/>
      <c r="FR50" s="133"/>
      <c r="FS50" s="133"/>
      <c r="FT50" s="133"/>
      <c r="FU50" s="133"/>
      <c r="FV50" s="133"/>
      <c r="FW50" s="133"/>
      <c r="FX50" s="133"/>
      <c r="FY50" s="133"/>
      <c r="FZ50" s="133"/>
      <c r="GA50" s="133"/>
      <c r="GB50" s="133"/>
      <c r="GC50" s="133"/>
      <c r="GD50" s="133"/>
      <c r="GE50" s="133"/>
      <c r="GF50" s="133"/>
      <c r="GG50" s="133"/>
      <c r="GH50" s="133"/>
      <c r="GI50" s="133"/>
      <c r="GJ50" s="133"/>
      <c r="GK50" s="133"/>
      <c r="GL50" s="133"/>
      <c r="GM50" s="133"/>
      <c r="GN50" s="133"/>
      <c r="GO50" s="133"/>
      <c r="GP50" s="133"/>
      <c r="GQ50" s="133"/>
      <c r="GR50" s="133"/>
      <c r="GS50" s="133"/>
      <c r="GT50" s="133"/>
      <c r="GU50" s="133"/>
      <c r="GV50" s="133"/>
      <c r="GW50" s="133"/>
      <c r="GX50" s="133"/>
      <c r="GY50" s="133"/>
      <c r="GZ50" s="133"/>
      <c r="HA50" s="133"/>
      <c r="HB50" s="133"/>
      <c r="HC50" s="133"/>
      <c r="HD50" s="133"/>
      <c r="HE50" s="133"/>
      <c r="HF50" s="133"/>
      <c r="HG50" s="133"/>
      <c r="HH50" s="133"/>
      <c r="HI50" s="133"/>
      <c r="HJ50" s="133"/>
      <c r="HK50" s="133"/>
      <c r="HL50" s="133"/>
      <c r="HM50" s="133"/>
      <c r="HN50" s="133"/>
      <c r="HO50" s="133"/>
      <c r="HP50" s="133"/>
      <c r="HQ50" s="133"/>
      <c r="HR50" s="133"/>
      <c r="HS50" s="133"/>
      <c r="HT50" s="133"/>
      <c r="HU50" s="133"/>
      <c r="HV50" s="133"/>
      <c r="HW50" s="133"/>
      <c r="HX50" s="133"/>
      <c r="HY50" s="133"/>
      <c r="HZ50" s="133"/>
      <c r="IA50" s="133"/>
      <c r="IB50" s="133"/>
      <c r="IC50" s="133"/>
      <c r="ID50" s="133"/>
      <c r="IE50" s="133"/>
      <c r="IF50" s="133"/>
      <c r="IG50" s="133"/>
      <c r="IH50" s="133"/>
      <c r="II50" s="133"/>
      <c r="IJ50" s="133"/>
      <c r="IK50" s="133"/>
      <c r="IL50" s="133"/>
      <c r="IM50" s="133"/>
      <c r="IN50" s="133"/>
      <c r="IO50" s="133"/>
      <c r="IP50" s="133"/>
      <c r="IQ50" s="133"/>
      <c r="IR50" s="133"/>
      <c r="IS50" s="133"/>
      <c r="IT50" s="133"/>
      <c r="IU50" s="133"/>
      <c r="IV50" s="133"/>
      <c r="IW50" s="133"/>
    </row>
    <row r="51" customFormat="false" ht="16.5" hidden="false" customHeight="false" outlineLevel="0" collapsed="false">
      <c r="A51" s="127" t="s">
        <v>67</v>
      </c>
      <c r="B51" s="128"/>
      <c r="C51" s="128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30"/>
      <c r="S51" s="136" t="n">
        <f aca="false">+S49+S50</f>
        <v>112363610.77</v>
      </c>
      <c r="T51" s="132"/>
      <c r="U51" s="134"/>
      <c r="V51" s="134"/>
      <c r="W51" s="134"/>
      <c r="X51" s="133"/>
      <c r="Y51" s="133"/>
      <c r="Z51" s="133"/>
      <c r="AA51" s="133"/>
      <c r="AB51" s="133"/>
      <c r="AC51" s="133"/>
      <c r="AD51" s="133"/>
      <c r="AE51" s="133"/>
      <c r="AF51" s="133"/>
      <c r="AG51" s="133"/>
      <c r="AH51" s="133"/>
      <c r="AI51" s="133"/>
      <c r="AJ51" s="133"/>
      <c r="AK51" s="133"/>
      <c r="AL51" s="133"/>
      <c r="AM51" s="133"/>
      <c r="AN51" s="133"/>
      <c r="AO51" s="133"/>
      <c r="AP51" s="133"/>
      <c r="AQ51" s="133"/>
      <c r="AR51" s="133"/>
      <c r="AS51" s="133"/>
      <c r="AT51" s="133"/>
      <c r="AU51" s="133"/>
      <c r="AV51" s="133"/>
      <c r="AW51" s="133"/>
      <c r="AX51" s="133"/>
      <c r="AY51" s="133"/>
      <c r="AZ51" s="133"/>
      <c r="BA51" s="133"/>
      <c r="BB51" s="133"/>
      <c r="BC51" s="133"/>
      <c r="BD51" s="133"/>
      <c r="BE51" s="133"/>
      <c r="BF51" s="133"/>
      <c r="BG51" s="133"/>
      <c r="BH51" s="133"/>
      <c r="BI51" s="133"/>
      <c r="BJ51" s="133"/>
      <c r="BK51" s="133"/>
      <c r="BL51" s="133"/>
      <c r="BM51" s="133"/>
      <c r="BN51" s="133"/>
      <c r="BO51" s="133"/>
      <c r="BP51" s="133"/>
      <c r="BQ51" s="133"/>
      <c r="BR51" s="133"/>
      <c r="BS51" s="133"/>
      <c r="BT51" s="133"/>
      <c r="BU51" s="133"/>
      <c r="BV51" s="133"/>
      <c r="BW51" s="133"/>
      <c r="BX51" s="133"/>
      <c r="BY51" s="133"/>
      <c r="BZ51" s="133"/>
      <c r="CA51" s="133"/>
      <c r="CB51" s="133"/>
      <c r="CC51" s="133"/>
      <c r="CD51" s="133"/>
      <c r="CE51" s="133"/>
      <c r="CF51" s="133"/>
      <c r="CG51" s="133"/>
      <c r="CH51" s="133"/>
      <c r="CI51" s="133"/>
      <c r="CJ51" s="133"/>
      <c r="CK51" s="133"/>
      <c r="CL51" s="133"/>
      <c r="CM51" s="133"/>
      <c r="CN51" s="133"/>
      <c r="CO51" s="133"/>
      <c r="CP51" s="133"/>
      <c r="CQ51" s="133"/>
      <c r="CR51" s="133"/>
      <c r="CS51" s="133"/>
      <c r="CT51" s="133"/>
      <c r="CU51" s="133"/>
      <c r="CV51" s="133"/>
      <c r="CW51" s="133"/>
      <c r="CX51" s="133"/>
      <c r="CY51" s="133"/>
      <c r="CZ51" s="133"/>
      <c r="DA51" s="133"/>
      <c r="DB51" s="133"/>
      <c r="DC51" s="133"/>
      <c r="DD51" s="133"/>
      <c r="DE51" s="133"/>
      <c r="DF51" s="133"/>
      <c r="DG51" s="133"/>
      <c r="DH51" s="133"/>
      <c r="DI51" s="133"/>
      <c r="DJ51" s="133"/>
      <c r="DK51" s="133"/>
      <c r="DL51" s="133"/>
      <c r="DM51" s="133"/>
      <c r="DN51" s="133"/>
      <c r="DO51" s="133"/>
      <c r="DP51" s="133"/>
      <c r="DQ51" s="133"/>
      <c r="DR51" s="133"/>
      <c r="DS51" s="133"/>
      <c r="DT51" s="133"/>
      <c r="DU51" s="133"/>
      <c r="DV51" s="133"/>
      <c r="DW51" s="133"/>
      <c r="DX51" s="133"/>
      <c r="DY51" s="133"/>
      <c r="DZ51" s="133"/>
      <c r="EA51" s="133"/>
      <c r="EB51" s="133"/>
      <c r="EC51" s="133"/>
      <c r="ED51" s="133"/>
      <c r="EE51" s="133"/>
      <c r="EF51" s="133"/>
      <c r="EG51" s="133"/>
      <c r="EH51" s="133"/>
      <c r="EI51" s="133"/>
      <c r="EJ51" s="133"/>
      <c r="EK51" s="133"/>
      <c r="EL51" s="133"/>
      <c r="EM51" s="133"/>
      <c r="EN51" s="133"/>
      <c r="EO51" s="133"/>
      <c r="EP51" s="133"/>
      <c r="EQ51" s="133"/>
      <c r="ER51" s="133"/>
      <c r="ES51" s="133"/>
      <c r="ET51" s="133"/>
      <c r="EU51" s="133"/>
      <c r="EV51" s="133"/>
      <c r="EW51" s="133"/>
      <c r="EX51" s="133"/>
      <c r="EY51" s="133"/>
      <c r="EZ51" s="133"/>
      <c r="FA51" s="133"/>
      <c r="FB51" s="133"/>
      <c r="FC51" s="133"/>
      <c r="FD51" s="133"/>
      <c r="FE51" s="133"/>
      <c r="FF51" s="133"/>
      <c r="FG51" s="133"/>
      <c r="FH51" s="133"/>
      <c r="FI51" s="133"/>
      <c r="FJ51" s="133"/>
      <c r="FK51" s="133"/>
      <c r="FL51" s="133"/>
      <c r="FM51" s="133"/>
      <c r="FN51" s="133"/>
      <c r="FO51" s="133"/>
      <c r="FP51" s="133"/>
      <c r="FQ51" s="133"/>
      <c r="FR51" s="133"/>
      <c r="FS51" s="133"/>
      <c r="FT51" s="133"/>
      <c r="FU51" s="133"/>
      <c r="FV51" s="133"/>
      <c r="FW51" s="133"/>
      <c r="FX51" s="133"/>
      <c r="FY51" s="133"/>
      <c r="FZ51" s="133"/>
      <c r="GA51" s="133"/>
      <c r="GB51" s="133"/>
      <c r="GC51" s="133"/>
      <c r="GD51" s="133"/>
      <c r="GE51" s="133"/>
      <c r="GF51" s="133"/>
      <c r="GG51" s="133"/>
      <c r="GH51" s="133"/>
      <c r="GI51" s="133"/>
      <c r="GJ51" s="133"/>
      <c r="GK51" s="133"/>
      <c r="GL51" s="133"/>
      <c r="GM51" s="133"/>
      <c r="GN51" s="133"/>
      <c r="GO51" s="133"/>
      <c r="GP51" s="133"/>
      <c r="GQ51" s="133"/>
      <c r="GR51" s="133"/>
      <c r="GS51" s="133"/>
      <c r="GT51" s="133"/>
      <c r="GU51" s="133"/>
      <c r="GV51" s="133"/>
      <c r="GW51" s="133"/>
      <c r="GX51" s="133"/>
      <c r="GY51" s="133"/>
      <c r="GZ51" s="133"/>
      <c r="HA51" s="133"/>
      <c r="HB51" s="133"/>
      <c r="HC51" s="133"/>
      <c r="HD51" s="133"/>
      <c r="HE51" s="133"/>
      <c r="HF51" s="133"/>
      <c r="HG51" s="133"/>
      <c r="HH51" s="133"/>
      <c r="HI51" s="133"/>
      <c r="HJ51" s="133"/>
      <c r="HK51" s="133"/>
      <c r="HL51" s="133"/>
      <c r="HM51" s="133"/>
      <c r="HN51" s="133"/>
      <c r="HO51" s="133"/>
      <c r="HP51" s="133"/>
      <c r="HQ51" s="133"/>
      <c r="HR51" s="133"/>
      <c r="HS51" s="133"/>
      <c r="HT51" s="133"/>
      <c r="HU51" s="133"/>
      <c r="HV51" s="133"/>
      <c r="HW51" s="133"/>
      <c r="HX51" s="133"/>
      <c r="HY51" s="133"/>
      <c r="HZ51" s="133"/>
      <c r="IA51" s="133"/>
      <c r="IB51" s="133"/>
      <c r="IC51" s="133"/>
      <c r="ID51" s="133"/>
      <c r="IE51" s="133"/>
      <c r="IF51" s="133"/>
      <c r="IG51" s="133"/>
      <c r="IH51" s="133"/>
      <c r="II51" s="133"/>
      <c r="IJ51" s="133"/>
      <c r="IK51" s="133"/>
      <c r="IL51" s="133"/>
      <c r="IM51" s="133"/>
      <c r="IN51" s="133"/>
      <c r="IO51" s="133"/>
      <c r="IP51" s="133"/>
      <c r="IQ51" s="133"/>
      <c r="IR51" s="133"/>
      <c r="IS51" s="133"/>
      <c r="IT51" s="133"/>
      <c r="IU51" s="133"/>
      <c r="IV51" s="133"/>
      <c r="IW51" s="133"/>
    </row>
    <row r="52" customFormat="false" ht="17.25" hidden="false" customHeight="false" outlineLevel="0" collapsed="false">
      <c r="A52" s="137"/>
      <c r="B52" s="64"/>
      <c r="C52" s="64"/>
      <c r="D52" s="65"/>
      <c r="E52" s="66"/>
      <c r="F52" s="66"/>
      <c r="G52" s="65"/>
      <c r="H52" s="65"/>
      <c r="I52" s="66"/>
      <c r="J52" s="66"/>
      <c r="K52" s="66"/>
      <c r="L52" s="65"/>
      <c r="M52" s="67"/>
      <c r="N52" s="65"/>
      <c r="O52" s="65"/>
      <c r="P52" s="65"/>
      <c r="Q52" s="66"/>
      <c r="R52" s="68"/>
      <c r="S52" s="138"/>
      <c r="T52" s="69"/>
      <c r="U52" s="70"/>
      <c r="V52" s="70"/>
    </row>
    <row r="53" customFormat="false" ht="15.75" hidden="false" customHeight="false" outlineLevel="0" collapsed="false">
      <c r="A53" s="112" t="s">
        <v>68</v>
      </c>
      <c r="B53" s="81" t="s">
        <v>28</v>
      </c>
      <c r="C53" s="73" t="s">
        <v>27</v>
      </c>
      <c r="D53" s="74" t="n">
        <v>0</v>
      </c>
      <c r="E53" s="74" t="n">
        <v>75576964</v>
      </c>
      <c r="F53" s="74" t="n">
        <v>0</v>
      </c>
      <c r="G53" s="74" t="n">
        <v>-875864.27</v>
      </c>
      <c r="H53" s="74" t="n">
        <f aca="false">SUM(F53:G53)</f>
        <v>-875864.27</v>
      </c>
      <c r="I53" s="74" t="n">
        <v>0</v>
      </c>
      <c r="J53" s="74" t="n">
        <v>0</v>
      </c>
      <c r="K53" s="74" t="n">
        <f aca="false">SUM(I53:J53)</f>
        <v>0</v>
      </c>
      <c r="L53" s="75" t="n">
        <f aca="false">+K53+H53</f>
        <v>-875864.27</v>
      </c>
      <c r="M53" s="74" t="n">
        <v>-18574001</v>
      </c>
      <c r="N53" s="74" t="n">
        <v>0</v>
      </c>
      <c r="O53" s="74" t="n">
        <v>0</v>
      </c>
      <c r="P53" s="74" t="n">
        <f aca="false">SUM(N53:O53)</f>
        <v>0</v>
      </c>
      <c r="Q53" s="139" t="n">
        <f aca="false">+L53+E53</f>
        <v>74701099.73</v>
      </c>
      <c r="R53" s="140" t="n">
        <v>0</v>
      </c>
      <c r="S53" s="82"/>
      <c r="T53" s="83"/>
      <c r="U53" s="78"/>
      <c r="V53" s="78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  <c r="BM53" s="79"/>
      <c r="BN53" s="79"/>
      <c r="BO53" s="79"/>
      <c r="BP53" s="79"/>
      <c r="BQ53" s="79"/>
      <c r="BR53" s="79"/>
      <c r="BS53" s="79"/>
      <c r="BT53" s="79"/>
      <c r="BU53" s="79"/>
      <c r="BV53" s="79"/>
      <c r="BW53" s="79"/>
      <c r="BX53" s="79"/>
      <c r="BY53" s="79"/>
      <c r="BZ53" s="79"/>
      <c r="CA53" s="79"/>
      <c r="CB53" s="79"/>
      <c r="CC53" s="79"/>
      <c r="CD53" s="79"/>
      <c r="CE53" s="79"/>
      <c r="CF53" s="79"/>
      <c r="CG53" s="79"/>
      <c r="CH53" s="79"/>
      <c r="CI53" s="79"/>
      <c r="CJ53" s="79"/>
      <c r="CK53" s="79"/>
      <c r="CL53" s="79"/>
      <c r="CM53" s="79"/>
      <c r="CN53" s="79"/>
      <c r="CO53" s="79"/>
      <c r="CP53" s="79"/>
      <c r="CQ53" s="79"/>
      <c r="CR53" s="79"/>
      <c r="CS53" s="79"/>
      <c r="CT53" s="79"/>
      <c r="CU53" s="79"/>
      <c r="CV53" s="79"/>
      <c r="CW53" s="79"/>
      <c r="CX53" s="79"/>
      <c r="CY53" s="79"/>
      <c r="CZ53" s="79"/>
      <c r="DA53" s="79"/>
      <c r="DB53" s="79"/>
      <c r="DC53" s="79"/>
      <c r="DD53" s="79"/>
      <c r="DE53" s="79"/>
      <c r="DF53" s="79"/>
      <c r="DG53" s="79"/>
      <c r="DH53" s="79"/>
      <c r="DI53" s="79"/>
      <c r="DJ53" s="79"/>
      <c r="DK53" s="79"/>
      <c r="DL53" s="79"/>
      <c r="DM53" s="79"/>
      <c r="DN53" s="79"/>
      <c r="DO53" s="79"/>
      <c r="DP53" s="79"/>
      <c r="DQ53" s="79"/>
      <c r="DR53" s="79"/>
      <c r="DS53" s="79"/>
      <c r="DT53" s="79"/>
      <c r="DU53" s="79"/>
      <c r="DV53" s="79"/>
      <c r="DW53" s="79"/>
      <c r="DX53" s="79"/>
      <c r="DY53" s="79"/>
      <c r="DZ53" s="79"/>
      <c r="EA53" s="79"/>
      <c r="EB53" s="79"/>
      <c r="EC53" s="79"/>
      <c r="ED53" s="79"/>
      <c r="EE53" s="79"/>
      <c r="EF53" s="79"/>
      <c r="EG53" s="79"/>
      <c r="EH53" s="79"/>
      <c r="EI53" s="79"/>
      <c r="EJ53" s="79"/>
      <c r="EK53" s="79"/>
      <c r="EL53" s="79"/>
      <c r="EM53" s="79"/>
      <c r="EN53" s="79"/>
      <c r="EO53" s="79"/>
      <c r="EP53" s="79"/>
      <c r="EQ53" s="79"/>
      <c r="ER53" s="79"/>
      <c r="ES53" s="79"/>
      <c r="ET53" s="79"/>
      <c r="EU53" s="79"/>
      <c r="EV53" s="79"/>
      <c r="EW53" s="79"/>
      <c r="EX53" s="79"/>
      <c r="EY53" s="79"/>
      <c r="EZ53" s="79"/>
      <c r="FA53" s="79"/>
      <c r="FB53" s="79"/>
      <c r="FC53" s="79"/>
      <c r="FD53" s="79"/>
      <c r="FE53" s="79"/>
      <c r="FF53" s="79"/>
      <c r="FG53" s="79"/>
      <c r="FH53" s="79"/>
      <c r="FI53" s="79"/>
      <c r="FJ53" s="79"/>
      <c r="FK53" s="79"/>
      <c r="FL53" s="79"/>
      <c r="FM53" s="79"/>
      <c r="FN53" s="79"/>
      <c r="FO53" s="79"/>
      <c r="FP53" s="79"/>
      <c r="FQ53" s="79"/>
      <c r="FR53" s="79"/>
      <c r="FS53" s="79"/>
      <c r="FT53" s="79"/>
      <c r="FU53" s="79"/>
      <c r="FV53" s="79"/>
      <c r="FW53" s="79"/>
      <c r="FX53" s="79"/>
      <c r="FY53" s="79"/>
      <c r="FZ53" s="79"/>
      <c r="GA53" s="79"/>
      <c r="GB53" s="79"/>
      <c r="GC53" s="79"/>
      <c r="GD53" s="79"/>
      <c r="GE53" s="79"/>
      <c r="GF53" s="79"/>
      <c r="GG53" s="79"/>
      <c r="GH53" s="79"/>
      <c r="GI53" s="79"/>
      <c r="GJ53" s="79"/>
      <c r="GK53" s="79"/>
      <c r="GL53" s="79"/>
      <c r="GM53" s="79"/>
      <c r="GN53" s="79"/>
      <c r="GO53" s="79"/>
      <c r="GP53" s="79"/>
      <c r="GQ53" s="79"/>
      <c r="GR53" s="79"/>
      <c r="GS53" s="79"/>
      <c r="GT53" s="79"/>
      <c r="GU53" s="79"/>
      <c r="GV53" s="79"/>
      <c r="GW53" s="79"/>
      <c r="GX53" s="79"/>
      <c r="GY53" s="79"/>
      <c r="GZ53" s="79"/>
      <c r="HA53" s="79"/>
      <c r="HB53" s="79"/>
      <c r="HC53" s="79"/>
      <c r="HD53" s="79"/>
      <c r="HE53" s="79"/>
      <c r="HF53" s="79"/>
      <c r="HG53" s="79"/>
      <c r="HH53" s="79"/>
      <c r="HI53" s="79"/>
      <c r="HJ53" s="79"/>
      <c r="HK53" s="79"/>
      <c r="HL53" s="79"/>
      <c r="HM53" s="79"/>
      <c r="HN53" s="79"/>
      <c r="HO53" s="79"/>
      <c r="HP53" s="79"/>
      <c r="HQ53" s="79"/>
      <c r="HR53" s="79"/>
      <c r="HS53" s="79"/>
      <c r="HT53" s="79"/>
      <c r="HU53" s="79"/>
      <c r="HV53" s="79"/>
      <c r="HW53" s="79"/>
      <c r="HX53" s="79"/>
      <c r="HY53" s="79"/>
      <c r="HZ53" s="79"/>
      <c r="IA53" s="79"/>
      <c r="IB53" s="79"/>
      <c r="IC53" s="79"/>
      <c r="ID53" s="79"/>
      <c r="IE53" s="79"/>
      <c r="IF53" s="79"/>
      <c r="IG53" s="79"/>
      <c r="IH53" s="79"/>
      <c r="II53" s="79"/>
      <c r="IJ53" s="79"/>
      <c r="IK53" s="79"/>
      <c r="IL53" s="79"/>
      <c r="IM53" s="79"/>
      <c r="IN53" s="79"/>
      <c r="IO53" s="79"/>
      <c r="IP53" s="79"/>
      <c r="IQ53" s="79"/>
      <c r="IR53" s="79"/>
      <c r="IS53" s="79"/>
      <c r="IT53" s="79"/>
      <c r="IU53" s="79"/>
      <c r="IV53" s="79"/>
      <c r="IW53" s="79"/>
    </row>
    <row r="54" customFormat="false" ht="16.5" hidden="false" customHeight="false" outlineLevel="0" collapsed="false">
      <c r="A54" s="85"/>
      <c r="B54" s="86"/>
      <c r="C54" s="86"/>
      <c r="D54" s="57"/>
      <c r="E54" s="87"/>
      <c r="F54" s="87"/>
      <c r="G54" s="87"/>
      <c r="H54" s="57"/>
      <c r="I54" s="87"/>
      <c r="J54" s="87"/>
      <c r="K54" s="87"/>
      <c r="L54" s="57"/>
      <c r="M54" s="59"/>
      <c r="N54" s="57"/>
      <c r="O54" s="57"/>
      <c r="P54" s="57"/>
      <c r="Q54" s="87" t="n">
        <f aca="false">SUM(Q53)</f>
        <v>74701099.73</v>
      </c>
      <c r="R54" s="88" t="n">
        <f aca="false">SUM(R53)</f>
        <v>0</v>
      </c>
      <c r="S54" s="141"/>
      <c r="T54" s="90"/>
      <c r="U54" s="70"/>
      <c r="V54" s="70"/>
    </row>
    <row r="55" customFormat="false" ht="17.25" hidden="false" customHeight="false" outlineLevel="0" collapsed="false">
      <c r="A55" s="142"/>
      <c r="B55" s="141"/>
      <c r="C55" s="141"/>
      <c r="D55" s="143"/>
      <c r="E55" s="88"/>
      <c r="F55" s="88"/>
      <c r="G55" s="88"/>
      <c r="H55" s="143"/>
      <c r="I55" s="88"/>
      <c r="J55" s="88"/>
      <c r="K55" s="88"/>
      <c r="L55" s="143"/>
      <c r="M55" s="144"/>
      <c r="N55" s="143"/>
      <c r="O55" s="143"/>
      <c r="P55" s="143"/>
      <c r="Q55" s="141"/>
      <c r="R55" s="141"/>
      <c r="S55" s="145" t="n">
        <f aca="false">+Q54</f>
        <v>74701099.73</v>
      </c>
      <c r="T55" s="90"/>
      <c r="U55" s="70" t="s">
        <v>42</v>
      </c>
      <c r="V55" s="70"/>
    </row>
    <row r="56" customFormat="false" ht="17.25" hidden="false" customHeight="false" outlineLevel="0" collapsed="false">
      <c r="A56" s="142"/>
      <c r="B56" s="141"/>
      <c r="C56" s="141"/>
      <c r="D56" s="143"/>
      <c r="E56" s="88"/>
      <c r="F56" s="88"/>
      <c r="G56" s="88"/>
      <c r="H56" s="143"/>
      <c r="I56" s="88"/>
      <c r="J56" s="88"/>
      <c r="K56" s="88"/>
      <c r="L56" s="143"/>
      <c r="M56" s="144"/>
      <c r="N56" s="143"/>
      <c r="O56" s="143"/>
      <c r="P56" s="143"/>
      <c r="Q56" s="141"/>
      <c r="R56" s="141"/>
      <c r="S56" s="146"/>
      <c r="T56" s="90"/>
      <c r="U56" s="70"/>
      <c r="V56" s="70"/>
    </row>
    <row r="57" customFormat="false" ht="18.75" hidden="false" customHeight="true" outlineLevel="0" collapsed="false">
      <c r="A57" s="147" t="s">
        <v>69</v>
      </c>
      <c r="B57" s="148" t="s">
        <v>28</v>
      </c>
      <c r="C57" s="23" t="s">
        <v>27</v>
      </c>
      <c r="D57" s="149" t="n">
        <v>0</v>
      </c>
      <c r="E57" s="149" t="n">
        <v>0</v>
      </c>
      <c r="F57" s="149" t="n">
        <v>0</v>
      </c>
      <c r="G57" s="149" t="n">
        <v>0</v>
      </c>
      <c r="H57" s="24" t="n">
        <f aca="false">SUM(F57:G57)</f>
        <v>0</v>
      </c>
      <c r="I57" s="149" t="n">
        <v>0</v>
      </c>
      <c r="J57" s="149" t="n">
        <v>0</v>
      </c>
      <c r="K57" s="24" t="n">
        <f aca="false">SUM(I57:J57)</f>
        <v>0</v>
      </c>
      <c r="L57" s="24" t="n">
        <f aca="false">+K57+H57</f>
        <v>0</v>
      </c>
      <c r="M57" s="149"/>
      <c r="N57" s="149" t="n">
        <v>0</v>
      </c>
      <c r="O57" s="149" t="n">
        <v>0</v>
      </c>
      <c r="P57" s="24" t="n">
        <f aca="false">SUM(N57:O57)</f>
        <v>0</v>
      </c>
      <c r="Q57" s="149" t="n">
        <f aca="false">+L57</f>
        <v>0</v>
      </c>
      <c r="R57" s="150" t="n">
        <v>0</v>
      </c>
      <c r="S57" s="151"/>
      <c r="T57" s="27" t="s">
        <v>70</v>
      </c>
      <c r="U57" s="28"/>
      <c r="V57" s="28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  <c r="CN57" s="29"/>
      <c r="CO57" s="29"/>
      <c r="CP57" s="29"/>
      <c r="CQ57" s="29"/>
      <c r="CR57" s="29"/>
      <c r="CS57" s="29"/>
      <c r="CT57" s="29"/>
      <c r="CU57" s="29"/>
      <c r="CV57" s="29"/>
      <c r="CW57" s="29"/>
      <c r="CX57" s="29"/>
      <c r="CY57" s="29"/>
      <c r="CZ57" s="29"/>
      <c r="DA57" s="29"/>
      <c r="DB57" s="29"/>
      <c r="DC57" s="29"/>
      <c r="DD57" s="29"/>
      <c r="DE57" s="29"/>
      <c r="DF57" s="29"/>
      <c r="DG57" s="29"/>
      <c r="DH57" s="29"/>
      <c r="DI57" s="29"/>
      <c r="DJ57" s="29"/>
      <c r="DK57" s="29"/>
      <c r="DL57" s="29"/>
      <c r="DM57" s="29"/>
      <c r="DN57" s="29"/>
      <c r="DO57" s="29"/>
      <c r="DP57" s="29"/>
      <c r="DQ57" s="29"/>
      <c r="DR57" s="29"/>
      <c r="DS57" s="29"/>
      <c r="DT57" s="29"/>
      <c r="DU57" s="29"/>
      <c r="DV57" s="29"/>
      <c r="DW57" s="29"/>
      <c r="DX57" s="29"/>
      <c r="DY57" s="29"/>
      <c r="DZ57" s="29"/>
      <c r="EA57" s="29"/>
      <c r="EB57" s="29"/>
      <c r="EC57" s="29"/>
      <c r="ED57" s="29"/>
      <c r="EE57" s="29"/>
      <c r="EF57" s="29"/>
      <c r="EG57" s="29"/>
      <c r="EH57" s="29"/>
      <c r="EI57" s="29"/>
      <c r="EJ57" s="29"/>
      <c r="EK57" s="29"/>
      <c r="EL57" s="29"/>
      <c r="EM57" s="29"/>
      <c r="EN57" s="29"/>
      <c r="EO57" s="29"/>
      <c r="EP57" s="29"/>
      <c r="EQ57" s="29"/>
      <c r="ER57" s="29"/>
      <c r="ES57" s="29"/>
      <c r="ET57" s="29"/>
      <c r="EU57" s="29"/>
      <c r="EV57" s="29"/>
      <c r="EW57" s="29"/>
      <c r="EX57" s="29"/>
      <c r="EY57" s="29"/>
      <c r="EZ57" s="29"/>
      <c r="FA57" s="29"/>
      <c r="FB57" s="29"/>
      <c r="FC57" s="29"/>
      <c r="FD57" s="29"/>
      <c r="FE57" s="29"/>
      <c r="FF57" s="29"/>
      <c r="FG57" s="29"/>
      <c r="FH57" s="29"/>
      <c r="FI57" s="29"/>
      <c r="FJ57" s="29"/>
      <c r="FK57" s="29"/>
      <c r="FL57" s="29"/>
      <c r="FM57" s="29"/>
      <c r="FN57" s="29"/>
      <c r="FO57" s="29"/>
      <c r="FP57" s="29"/>
      <c r="FQ57" s="29"/>
      <c r="FR57" s="29"/>
      <c r="FS57" s="29"/>
      <c r="FT57" s="29"/>
      <c r="FU57" s="29"/>
      <c r="FV57" s="29"/>
      <c r="FW57" s="29"/>
      <c r="FX57" s="29"/>
      <c r="FY57" s="29"/>
      <c r="FZ57" s="29"/>
      <c r="GA57" s="29"/>
      <c r="GB57" s="29"/>
      <c r="GC57" s="29"/>
      <c r="GD57" s="29"/>
      <c r="GE57" s="29"/>
      <c r="GF57" s="29"/>
      <c r="GG57" s="29"/>
      <c r="GH57" s="29"/>
      <c r="GI57" s="29"/>
      <c r="GJ57" s="29"/>
      <c r="GK57" s="29"/>
      <c r="GL57" s="29"/>
      <c r="GM57" s="29"/>
      <c r="GN57" s="29"/>
      <c r="GO57" s="29"/>
      <c r="GP57" s="29"/>
      <c r="GQ57" s="29"/>
      <c r="GR57" s="29"/>
      <c r="GS57" s="29"/>
      <c r="GT57" s="29"/>
      <c r="GU57" s="29"/>
      <c r="GV57" s="29"/>
      <c r="GW57" s="29"/>
      <c r="GX57" s="29"/>
      <c r="GY57" s="29"/>
      <c r="GZ57" s="29"/>
      <c r="HA57" s="29"/>
      <c r="HB57" s="29"/>
      <c r="HC57" s="29"/>
      <c r="HD57" s="29"/>
      <c r="HE57" s="29"/>
      <c r="HF57" s="29"/>
      <c r="HG57" s="29"/>
      <c r="HH57" s="29"/>
      <c r="HI57" s="29"/>
      <c r="HJ57" s="29"/>
      <c r="HK57" s="29"/>
      <c r="HL57" s="29"/>
      <c r="HM57" s="29"/>
      <c r="HN57" s="29"/>
      <c r="HO57" s="29"/>
      <c r="HP57" s="29"/>
      <c r="HQ57" s="29"/>
      <c r="HR57" s="29"/>
      <c r="HS57" s="29"/>
      <c r="HT57" s="29"/>
      <c r="HU57" s="29"/>
      <c r="HV57" s="29"/>
      <c r="HW57" s="29"/>
      <c r="HX57" s="29"/>
      <c r="HY57" s="29"/>
      <c r="HZ57" s="29"/>
      <c r="IA57" s="29"/>
      <c r="IB57" s="29"/>
      <c r="IC57" s="29"/>
      <c r="ID57" s="29"/>
      <c r="IE57" s="29"/>
      <c r="IF57" s="29"/>
      <c r="IG57" s="29"/>
      <c r="IH57" s="29"/>
      <c r="II57" s="29"/>
      <c r="IJ57" s="29"/>
      <c r="IK57" s="29"/>
      <c r="IL57" s="29"/>
      <c r="IM57" s="29"/>
      <c r="IN57" s="29"/>
      <c r="IO57" s="29"/>
      <c r="IP57" s="29"/>
      <c r="IQ57" s="29"/>
      <c r="IR57" s="29"/>
      <c r="IS57" s="29"/>
      <c r="IT57" s="29"/>
      <c r="IU57" s="29"/>
      <c r="IV57" s="29"/>
      <c r="IW57" s="29"/>
    </row>
    <row r="58" customFormat="false" ht="16.5" hidden="false" customHeight="false" outlineLevel="0" collapsed="false">
      <c r="A58" s="152"/>
      <c r="B58" s="153"/>
      <c r="C58" s="154" t="s">
        <v>27</v>
      </c>
      <c r="D58" s="155"/>
      <c r="E58" s="155"/>
      <c r="F58" s="155"/>
      <c r="G58" s="155"/>
      <c r="H58" s="155"/>
      <c r="I58" s="155"/>
      <c r="J58" s="155"/>
      <c r="K58" s="155"/>
      <c r="L58" s="156"/>
      <c r="M58" s="155"/>
      <c r="N58" s="155"/>
      <c r="O58" s="155"/>
      <c r="P58" s="155"/>
      <c r="Q58" s="36"/>
      <c r="R58" s="155"/>
      <c r="S58" s="153"/>
      <c r="T58" s="157"/>
      <c r="U58" s="28"/>
      <c r="V58" s="28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  <c r="CC58" s="29"/>
      <c r="CD58" s="29"/>
      <c r="CE58" s="29"/>
      <c r="CF58" s="29"/>
      <c r="CG58" s="29"/>
      <c r="CH58" s="29"/>
      <c r="CI58" s="29"/>
      <c r="CJ58" s="29"/>
      <c r="CK58" s="29"/>
      <c r="CL58" s="29"/>
      <c r="CM58" s="29"/>
      <c r="CN58" s="29"/>
      <c r="CO58" s="29"/>
      <c r="CP58" s="29"/>
      <c r="CQ58" s="29"/>
      <c r="CR58" s="29"/>
      <c r="CS58" s="29"/>
      <c r="CT58" s="29"/>
      <c r="CU58" s="29"/>
      <c r="CV58" s="29"/>
      <c r="CW58" s="29"/>
      <c r="CX58" s="29"/>
      <c r="CY58" s="29"/>
      <c r="CZ58" s="29"/>
      <c r="DA58" s="29"/>
      <c r="DB58" s="29"/>
      <c r="DC58" s="29"/>
      <c r="DD58" s="29"/>
      <c r="DE58" s="29"/>
      <c r="DF58" s="29"/>
      <c r="DG58" s="29"/>
      <c r="DH58" s="29"/>
      <c r="DI58" s="29"/>
      <c r="DJ58" s="29"/>
      <c r="DK58" s="29"/>
      <c r="DL58" s="29"/>
      <c r="DM58" s="29"/>
      <c r="DN58" s="29"/>
      <c r="DO58" s="29"/>
      <c r="DP58" s="29"/>
      <c r="DQ58" s="29"/>
      <c r="DR58" s="29"/>
      <c r="DS58" s="29"/>
      <c r="DT58" s="29"/>
      <c r="DU58" s="29"/>
      <c r="DV58" s="29"/>
      <c r="DW58" s="29"/>
      <c r="DX58" s="29"/>
      <c r="DY58" s="29"/>
      <c r="DZ58" s="29"/>
      <c r="EA58" s="29"/>
      <c r="EB58" s="29"/>
      <c r="EC58" s="29"/>
      <c r="ED58" s="29"/>
      <c r="EE58" s="29"/>
      <c r="EF58" s="29"/>
      <c r="EG58" s="29"/>
      <c r="EH58" s="29"/>
      <c r="EI58" s="29"/>
      <c r="EJ58" s="29"/>
      <c r="EK58" s="29"/>
      <c r="EL58" s="29"/>
      <c r="EM58" s="29"/>
      <c r="EN58" s="29"/>
      <c r="EO58" s="29"/>
      <c r="EP58" s="29"/>
      <c r="EQ58" s="29"/>
      <c r="ER58" s="29"/>
      <c r="ES58" s="29"/>
      <c r="ET58" s="29"/>
      <c r="EU58" s="29"/>
      <c r="EV58" s="29"/>
      <c r="EW58" s="29"/>
      <c r="EX58" s="29"/>
      <c r="EY58" s="29"/>
      <c r="EZ58" s="29"/>
      <c r="FA58" s="29"/>
      <c r="FB58" s="29"/>
      <c r="FC58" s="29"/>
      <c r="FD58" s="29"/>
      <c r="FE58" s="29"/>
      <c r="FF58" s="29"/>
      <c r="FG58" s="29"/>
      <c r="FH58" s="29"/>
      <c r="FI58" s="29"/>
      <c r="FJ58" s="29"/>
      <c r="FK58" s="29"/>
      <c r="FL58" s="29"/>
      <c r="FM58" s="29"/>
      <c r="FN58" s="29"/>
      <c r="FO58" s="29"/>
      <c r="FP58" s="29"/>
      <c r="FQ58" s="29"/>
      <c r="FR58" s="29"/>
      <c r="FS58" s="29"/>
      <c r="FT58" s="29"/>
      <c r="FU58" s="29"/>
      <c r="FV58" s="29"/>
      <c r="FW58" s="29"/>
      <c r="FX58" s="29"/>
      <c r="FY58" s="29"/>
      <c r="FZ58" s="29"/>
      <c r="GA58" s="29"/>
      <c r="GB58" s="29"/>
      <c r="GC58" s="29"/>
      <c r="GD58" s="29"/>
      <c r="GE58" s="29"/>
      <c r="GF58" s="29"/>
      <c r="GG58" s="29"/>
      <c r="GH58" s="29"/>
      <c r="GI58" s="29"/>
      <c r="GJ58" s="29"/>
      <c r="GK58" s="29"/>
      <c r="GL58" s="29"/>
      <c r="GM58" s="29"/>
      <c r="GN58" s="29"/>
      <c r="GO58" s="29"/>
      <c r="GP58" s="29"/>
      <c r="GQ58" s="29"/>
      <c r="GR58" s="29"/>
      <c r="GS58" s="29"/>
      <c r="GT58" s="29"/>
      <c r="GU58" s="29"/>
      <c r="GV58" s="29"/>
      <c r="GW58" s="29"/>
      <c r="GX58" s="29"/>
      <c r="GY58" s="29"/>
      <c r="GZ58" s="29"/>
      <c r="HA58" s="29"/>
      <c r="HB58" s="29"/>
      <c r="HC58" s="29"/>
      <c r="HD58" s="29"/>
      <c r="HE58" s="29"/>
      <c r="HF58" s="29"/>
      <c r="HG58" s="29"/>
      <c r="HH58" s="29"/>
      <c r="HI58" s="29"/>
      <c r="HJ58" s="29"/>
      <c r="HK58" s="29"/>
      <c r="HL58" s="29"/>
      <c r="HM58" s="29"/>
      <c r="HN58" s="29"/>
      <c r="HO58" s="29"/>
      <c r="HP58" s="29"/>
      <c r="HQ58" s="29"/>
      <c r="HR58" s="29"/>
      <c r="HS58" s="29"/>
      <c r="HT58" s="29"/>
      <c r="HU58" s="29"/>
      <c r="HV58" s="29"/>
      <c r="HW58" s="29"/>
      <c r="HX58" s="29"/>
      <c r="HY58" s="29"/>
      <c r="HZ58" s="29"/>
      <c r="IA58" s="29"/>
      <c r="IB58" s="29"/>
      <c r="IC58" s="29"/>
      <c r="ID58" s="29"/>
      <c r="IE58" s="29"/>
      <c r="IF58" s="29"/>
      <c r="IG58" s="29"/>
      <c r="IH58" s="29"/>
      <c r="II58" s="29"/>
      <c r="IJ58" s="29"/>
      <c r="IK58" s="29"/>
      <c r="IL58" s="29"/>
      <c r="IM58" s="29"/>
      <c r="IN58" s="29"/>
      <c r="IO58" s="29"/>
      <c r="IP58" s="29"/>
      <c r="IQ58" s="29"/>
      <c r="IR58" s="29"/>
      <c r="IS58" s="29"/>
      <c r="IT58" s="29"/>
      <c r="IU58" s="29"/>
      <c r="IV58" s="29"/>
      <c r="IW58" s="29"/>
    </row>
    <row r="59" customFormat="false" ht="16.5" hidden="false" customHeight="false" outlineLevel="0" collapsed="false">
      <c r="A59" s="91"/>
      <c r="B59" s="141"/>
      <c r="C59" s="141"/>
      <c r="D59" s="143"/>
      <c r="E59" s="88"/>
      <c r="F59" s="88"/>
      <c r="G59" s="88"/>
      <c r="H59" s="88"/>
      <c r="I59" s="88"/>
      <c r="J59" s="88"/>
      <c r="K59" s="88"/>
      <c r="L59" s="158"/>
      <c r="M59" s="144"/>
      <c r="N59" s="88"/>
      <c r="O59" s="88"/>
      <c r="P59" s="88"/>
      <c r="Q59" s="159"/>
      <c r="R59" s="88"/>
      <c r="S59" s="160"/>
      <c r="T59" s="90"/>
      <c r="U59" s="70"/>
      <c r="V59" s="70"/>
    </row>
    <row r="60" customFormat="false" ht="15" hidden="false" customHeight="false" outlineLevel="0" collapsed="false">
      <c r="A60" s="161"/>
      <c r="B60" s="162"/>
      <c r="C60" s="162"/>
      <c r="D60" s="163"/>
      <c r="E60" s="163"/>
      <c r="F60" s="163"/>
      <c r="G60" s="163"/>
      <c r="H60" s="163"/>
      <c r="I60" s="163"/>
      <c r="J60" s="163"/>
      <c r="K60" s="163"/>
      <c r="L60" s="163"/>
      <c r="M60" s="163"/>
      <c r="N60" s="163"/>
      <c r="O60" s="163"/>
      <c r="P60" s="163"/>
      <c r="Q60" s="163"/>
      <c r="R60" s="163"/>
      <c r="S60" s="130"/>
      <c r="T60" s="164"/>
      <c r="U60" s="134"/>
      <c r="V60" s="134"/>
      <c r="W60" s="133"/>
      <c r="X60" s="133"/>
      <c r="Y60" s="133"/>
      <c r="Z60" s="133"/>
      <c r="AA60" s="133"/>
      <c r="AB60" s="133"/>
      <c r="AC60" s="133"/>
      <c r="AD60" s="133"/>
      <c r="AE60" s="133"/>
      <c r="AF60" s="133"/>
      <c r="AG60" s="133"/>
      <c r="AH60" s="133"/>
      <c r="AI60" s="133"/>
      <c r="AJ60" s="133"/>
      <c r="AK60" s="133"/>
      <c r="AL60" s="133"/>
      <c r="AM60" s="133"/>
      <c r="AN60" s="133"/>
      <c r="AO60" s="133"/>
      <c r="AP60" s="133"/>
      <c r="AQ60" s="133"/>
      <c r="AR60" s="133"/>
      <c r="AS60" s="133"/>
      <c r="AT60" s="133"/>
      <c r="AU60" s="133"/>
      <c r="AV60" s="133"/>
      <c r="AW60" s="133"/>
      <c r="AX60" s="133"/>
      <c r="AY60" s="133"/>
      <c r="AZ60" s="133"/>
      <c r="BA60" s="133"/>
      <c r="BB60" s="133"/>
      <c r="BC60" s="133"/>
      <c r="BD60" s="133"/>
      <c r="BE60" s="133"/>
      <c r="BF60" s="133"/>
      <c r="BG60" s="133"/>
      <c r="BH60" s="133"/>
      <c r="BI60" s="133"/>
      <c r="BJ60" s="133"/>
      <c r="BK60" s="133"/>
      <c r="BL60" s="133"/>
      <c r="BM60" s="133"/>
      <c r="BN60" s="133"/>
      <c r="BO60" s="133"/>
      <c r="BP60" s="133"/>
      <c r="BQ60" s="133"/>
      <c r="BR60" s="133"/>
      <c r="BS60" s="133"/>
      <c r="BT60" s="133"/>
      <c r="BU60" s="133"/>
      <c r="BV60" s="133"/>
      <c r="BW60" s="133"/>
      <c r="BX60" s="133"/>
      <c r="BY60" s="133"/>
      <c r="BZ60" s="133"/>
      <c r="CA60" s="133"/>
      <c r="CB60" s="133"/>
      <c r="CC60" s="133"/>
      <c r="CD60" s="133"/>
      <c r="CE60" s="133"/>
      <c r="CF60" s="133"/>
      <c r="CG60" s="133"/>
      <c r="CH60" s="133"/>
      <c r="CI60" s="133"/>
      <c r="CJ60" s="133"/>
      <c r="CK60" s="133"/>
      <c r="CL60" s="133"/>
      <c r="CM60" s="133"/>
      <c r="CN60" s="133"/>
      <c r="CO60" s="133"/>
      <c r="CP60" s="133"/>
      <c r="CQ60" s="133"/>
      <c r="CR60" s="133"/>
      <c r="CS60" s="133"/>
      <c r="CT60" s="133"/>
      <c r="CU60" s="133"/>
      <c r="CV60" s="133"/>
      <c r="CW60" s="133"/>
      <c r="CX60" s="133"/>
      <c r="CY60" s="133"/>
      <c r="CZ60" s="133"/>
      <c r="DA60" s="133"/>
      <c r="DB60" s="133"/>
      <c r="DC60" s="133"/>
      <c r="DD60" s="133"/>
      <c r="DE60" s="133"/>
      <c r="DF60" s="133"/>
      <c r="DG60" s="133"/>
      <c r="DH60" s="133"/>
      <c r="DI60" s="133"/>
      <c r="DJ60" s="133"/>
      <c r="DK60" s="133"/>
      <c r="DL60" s="133"/>
      <c r="DM60" s="133"/>
      <c r="DN60" s="133"/>
      <c r="DO60" s="133"/>
      <c r="DP60" s="133"/>
      <c r="DQ60" s="133"/>
      <c r="DR60" s="133"/>
      <c r="DS60" s="133"/>
      <c r="DT60" s="133"/>
      <c r="DU60" s="133"/>
      <c r="DV60" s="133"/>
      <c r="DW60" s="133"/>
      <c r="DX60" s="133"/>
      <c r="DY60" s="133"/>
      <c r="DZ60" s="133"/>
      <c r="EA60" s="133"/>
      <c r="EB60" s="133"/>
      <c r="EC60" s="133"/>
      <c r="ED60" s="133"/>
      <c r="EE60" s="133"/>
      <c r="EF60" s="133"/>
      <c r="EG60" s="133"/>
      <c r="EH60" s="133"/>
      <c r="EI60" s="133"/>
      <c r="EJ60" s="133"/>
      <c r="EK60" s="133"/>
      <c r="EL60" s="133"/>
      <c r="EM60" s="133"/>
      <c r="EN60" s="133"/>
      <c r="EO60" s="133"/>
      <c r="EP60" s="133"/>
      <c r="EQ60" s="133"/>
      <c r="ER60" s="133"/>
      <c r="ES60" s="133"/>
      <c r="ET60" s="133"/>
      <c r="EU60" s="133"/>
      <c r="EV60" s="133"/>
      <c r="EW60" s="133"/>
      <c r="EX60" s="133"/>
      <c r="EY60" s="133"/>
      <c r="EZ60" s="133"/>
      <c r="FA60" s="133"/>
      <c r="FB60" s="133"/>
      <c r="FC60" s="133"/>
      <c r="FD60" s="133"/>
      <c r="FE60" s="133"/>
      <c r="FF60" s="133"/>
      <c r="FG60" s="133"/>
      <c r="FH60" s="133"/>
      <c r="FI60" s="133"/>
      <c r="FJ60" s="133"/>
      <c r="FK60" s="133"/>
      <c r="FL60" s="133"/>
      <c r="FM60" s="133"/>
      <c r="FN60" s="133"/>
      <c r="FO60" s="133"/>
      <c r="FP60" s="133"/>
      <c r="FQ60" s="133"/>
      <c r="FR60" s="133"/>
      <c r="FS60" s="133"/>
      <c r="FT60" s="133"/>
      <c r="FU60" s="133"/>
      <c r="FV60" s="133"/>
      <c r="FW60" s="133"/>
      <c r="FX60" s="133"/>
      <c r="FY60" s="133"/>
      <c r="FZ60" s="133"/>
      <c r="GA60" s="133"/>
      <c r="GB60" s="133"/>
      <c r="GC60" s="133"/>
      <c r="GD60" s="133"/>
      <c r="GE60" s="133"/>
      <c r="GF60" s="133"/>
      <c r="GG60" s="133"/>
      <c r="GH60" s="133"/>
      <c r="GI60" s="133"/>
      <c r="GJ60" s="133"/>
      <c r="GK60" s="133"/>
      <c r="GL60" s="133"/>
      <c r="GM60" s="133"/>
      <c r="GN60" s="133"/>
      <c r="GO60" s="133"/>
      <c r="GP60" s="133"/>
      <c r="GQ60" s="133"/>
      <c r="GR60" s="133"/>
      <c r="GS60" s="133"/>
      <c r="GT60" s="133"/>
      <c r="GU60" s="133"/>
      <c r="GV60" s="133"/>
      <c r="GW60" s="133"/>
      <c r="GX60" s="133"/>
      <c r="GY60" s="133"/>
      <c r="GZ60" s="133"/>
      <c r="HA60" s="133"/>
      <c r="HB60" s="133"/>
      <c r="HC60" s="133"/>
      <c r="HD60" s="133"/>
      <c r="HE60" s="133"/>
      <c r="HF60" s="133"/>
      <c r="HG60" s="133"/>
      <c r="HH60" s="133"/>
      <c r="HI60" s="133"/>
      <c r="HJ60" s="133"/>
      <c r="HK60" s="133"/>
      <c r="HL60" s="133"/>
      <c r="HM60" s="133"/>
      <c r="HN60" s="133"/>
      <c r="HO60" s="133"/>
      <c r="HP60" s="133"/>
      <c r="HQ60" s="133"/>
      <c r="HR60" s="133"/>
      <c r="HS60" s="133"/>
      <c r="HT60" s="133"/>
      <c r="HU60" s="133"/>
      <c r="HV60" s="133"/>
      <c r="HW60" s="133"/>
      <c r="HX60" s="133"/>
      <c r="HY60" s="133"/>
      <c r="HZ60" s="133"/>
      <c r="IA60" s="133"/>
      <c r="IB60" s="133"/>
      <c r="IC60" s="133"/>
      <c r="ID60" s="133"/>
      <c r="IE60" s="133"/>
      <c r="IF60" s="133"/>
      <c r="IG60" s="133"/>
      <c r="IH60" s="133"/>
      <c r="II60" s="133"/>
      <c r="IJ60" s="133"/>
      <c r="IK60" s="133"/>
      <c r="IL60" s="133"/>
      <c r="IM60" s="133"/>
      <c r="IN60" s="133"/>
      <c r="IO60" s="133"/>
      <c r="IP60" s="133"/>
      <c r="IQ60" s="133"/>
      <c r="IR60" s="133"/>
      <c r="IS60" s="133"/>
      <c r="IT60" s="133"/>
      <c r="IU60" s="133"/>
      <c r="IV60" s="133"/>
      <c r="IW60" s="133"/>
    </row>
    <row r="61" customFormat="false" ht="15.75" hidden="false" customHeight="false" outlineLevel="0" collapsed="false">
      <c r="A61" s="165"/>
      <c r="B61" s="166"/>
      <c r="C61" s="166"/>
      <c r="D61" s="130"/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0"/>
      <c r="P61" s="130"/>
      <c r="Q61" s="167" t="n">
        <f aca="false">+Q15+Q47+Q54</f>
        <v>585222263.81</v>
      </c>
      <c r="R61" s="167" t="n">
        <f aca="false">+R15+R47+R54</f>
        <v>-198464736.7</v>
      </c>
      <c r="S61" s="130"/>
      <c r="T61" s="132"/>
      <c r="U61" s="133"/>
      <c r="V61" s="134"/>
      <c r="W61" s="133"/>
      <c r="X61" s="133"/>
      <c r="Y61" s="133"/>
      <c r="Z61" s="133"/>
      <c r="AA61" s="133"/>
      <c r="AB61" s="133"/>
      <c r="AC61" s="133"/>
      <c r="AD61" s="133"/>
      <c r="AE61" s="133"/>
      <c r="AF61" s="133"/>
      <c r="AG61" s="133"/>
      <c r="AH61" s="133"/>
      <c r="AI61" s="133"/>
      <c r="AJ61" s="133"/>
      <c r="AK61" s="133"/>
      <c r="AL61" s="133"/>
      <c r="AM61" s="133"/>
      <c r="AN61" s="133"/>
      <c r="AO61" s="133"/>
      <c r="AP61" s="133"/>
      <c r="AQ61" s="133"/>
      <c r="AR61" s="133"/>
      <c r="AS61" s="133"/>
      <c r="AT61" s="133"/>
      <c r="AU61" s="133"/>
      <c r="AV61" s="133"/>
      <c r="AW61" s="133"/>
      <c r="AX61" s="133"/>
      <c r="AY61" s="133"/>
      <c r="AZ61" s="133"/>
      <c r="BA61" s="133"/>
      <c r="BB61" s="133"/>
      <c r="BC61" s="133"/>
      <c r="BD61" s="133"/>
      <c r="BE61" s="133"/>
      <c r="BF61" s="133"/>
      <c r="BG61" s="133"/>
      <c r="BH61" s="133"/>
      <c r="BI61" s="133"/>
      <c r="BJ61" s="133"/>
      <c r="BK61" s="133"/>
      <c r="BL61" s="133"/>
      <c r="BM61" s="133"/>
      <c r="BN61" s="133"/>
      <c r="BO61" s="133"/>
      <c r="BP61" s="133"/>
      <c r="BQ61" s="133"/>
      <c r="BR61" s="133"/>
      <c r="BS61" s="133"/>
      <c r="BT61" s="133"/>
      <c r="BU61" s="133"/>
      <c r="BV61" s="133"/>
      <c r="BW61" s="133"/>
      <c r="BX61" s="133"/>
      <c r="BY61" s="133"/>
      <c r="BZ61" s="133"/>
      <c r="CA61" s="133"/>
      <c r="CB61" s="133"/>
      <c r="CC61" s="133"/>
      <c r="CD61" s="133"/>
      <c r="CE61" s="133"/>
      <c r="CF61" s="133"/>
      <c r="CG61" s="133"/>
      <c r="CH61" s="133"/>
      <c r="CI61" s="133"/>
      <c r="CJ61" s="133"/>
      <c r="CK61" s="133"/>
      <c r="CL61" s="133"/>
      <c r="CM61" s="133"/>
      <c r="CN61" s="133"/>
      <c r="CO61" s="133"/>
      <c r="CP61" s="133"/>
      <c r="CQ61" s="133"/>
      <c r="CR61" s="133"/>
      <c r="CS61" s="133"/>
      <c r="CT61" s="133"/>
      <c r="CU61" s="133"/>
      <c r="CV61" s="133"/>
      <c r="CW61" s="133"/>
      <c r="CX61" s="133"/>
      <c r="CY61" s="133"/>
      <c r="CZ61" s="133"/>
      <c r="DA61" s="133"/>
      <c r="DB61" s="133"/>
      <c r="DC61" s="133"/>
      <c r="DD61" s="133"/>
      <c r="DE61" s="133"/>
      <c r="DF61" s="133"/>
      <c r="DG61" s="133"/>
      <c r="DH61" s="133"/>
      <c r="DI61" s="133"/>
      <c r="DJ61" s="133"/>
      <c r="DK61" s="133"/>
      <c r="DL61" s="133"/>
      <c r="DM61" s="133"/>
      <c r="DN61" s="133"/>
      <c r="DO61" s="133"/>
      <c r="DP61" s="133"/>
      <c r="DQ61" s="133"/>
      <c r="DR61" s="133"/>
      <c r="DS61" s="133"/>
      <c r="DT61" s="133"/>
      <c r="DU61" s="133"/>
      <c r="DV61" s="133"/>
      <c r="DW61" s="133"/>
      <c r="DX61" s="133"/>
      <c r="DY61" s="133"/>
      <c r="DZ61" s="133"/>
      <c r="EA61" s="133"/>
      <c r="EB61" s="133"/>
      <c r="EC61" s="133"/>
      <c r="ED61" s="133"/>
      <c r="EE61" s="133"/>
      <c r="EF61" s="133"/>
      <c r="EG61" s="133"/>
      <c r="EH61" s="133"/>
      <c r="EI61" s="133"/>
      <c r="EJ61" s="133"/>
      <c r="EK61" s="133"/>
      <c r="EL61" s="133"/>
      <c r="EM61" s="133"/>
      <c r="EN61" s="133"/>
      <c r="EO61" s="133"/>
      <c r="EP61" s="133"/>
      <c r="EQ61" s="133"/>
      <c r="ER61" s="133"/>
      <c r="ES61" s="133"/>
      <c r="ET61" s="133"/>
      <c r="EU61" s="133"/>
      <c r="EV61" s="133"/>
      <c r="EW61" s="133"/>
      <c r="EX61" s="133"/>
      <c r="EY61" s="133"/>
      <c r="EZ61" s="133"/>
      <c r="FA61" s="133"/>
      <c r="FB61" s="133"/>
      <c r="FC61" s="133"/>
      <c r="FD61" s="133"/>
      <c r="FE61" s="133"/>
      <c r="FF61" s="133"/>
      <c r="FG61" s="133"/>
      <c r="FH61" s="133"/>
      <c r="FI61" s="133"/>
      <c r="FJ61" s="133"/>
      <c r="FK61" s="133"/>
      <c r="FL61" s="133"/>
      <c r="FM61" s="133"/>
      <c r="FN61" s="133"/>
      <c r="FO61" s="133"/>
      <c r="FP61" s="133"/>
      <c r="FQ61" s="133"/>
      <c r="FR61" s="133"/>
      <c r="FS61" s="133"/>
      <c r="FT61" s="133"/>
      <c r="FU61" s="133"/>
      <c r="FV61" s="133"/>
      <c r="FW61" s="133"/>
      <c r="FX61" s="133"/>
      <c r="FY61" s="133"/>
      <c r="FZ61" s="133"/>
      <c r="GA61" s="133"/>
      <c r="GB61" s="133"/>
      <c r="GC61" s="133"/>
      <c r="GD61" s="133"/>
      <c r="GE61" s="133"/>
      <c r="GF61" s="133"/>
      <c r="GG61" s="133"/>
      <c r="GH61" s="133"/>
      <c r="GI61" s="133"/>
      <c r="GJ61" s="133"/>
      <c r="GK61" s="133"/>
      <c r="GL61" s="133"/>
      <c r="GM61" s="133"/>
      <c r="GN61" s="133"/>
      <c r="GO61" s="133"/>
      <c r="GP61" s="133"/>
      <c r="GQ61" s="133"/>
      <c r="GR61" s="133"/>
      <c r="GS61" s="133"/>
      <c r="GT61" s="133"/>
      <c r="GU61" s="133"/>
      <c r="GV61" s="133"/>
      <c r="GW61" s="133"/>
      <c r="GX61" s="133"/>
      <c r="GY61" s="133"/>
      <c r="GZ61" s="133"/>
      <c r="HA61" s="133"/>
      <c r="HB61" s="133"/>
      <c r="HC61" s="133"/>
      <c r="HD61" s="133"/>
      <c r="HE61" s="133"/>
      <c r="HF61" s="133"/>
      <c r="HG61" s="133"/>
      <c r="HH61" s="133"/>
      <c r="HI61" s="133"/>
      <c r="HJ61" s="133"/>
      <c r="HK61" s="133"/>
      <c r="HL61" s="133"/>
      <c r="HM61" s="133"/>
      <c r="HN61" s="133"/>
      <c r="HO61" s="133"/>
      <c r="HP61" s="133"/>
      <c r="HQ61" s="133"/>
      <c r="HR61" s="133"/>
      <c r="HS61" s="133"/>
      <c r="HT61" s="133"/>
      <c r="HU61" s="133"/>
      <c r="HV61" s="133"/>
      <c r="HW61" s="133"/>
      <c r="HX61" s="133"/>
      <c r="HY61" s="133"/>
      <c r="HZ61" s="133"/>
      <c r="IA61" s="133"/>
      <c r="IB61" s="133"/>
      <c r="IC61" s="133"/>
      <c r="ID61" s="133"/>
      <c r="IE61" s="133"/>
      <c r="IF61" s="133"/>
      <c r="IG61" s="133"/>
      <c r="IH61" s="133"/>
      <c r="II61" s="133"/>
      <c r="IJ61" s="133"/>
      <c r="IK61" s="133"/>
      <c r="IL61" s="133"/>
      <c r="IM61" s="133"/>
      <c r="IN61" s="133"/>
      <c r="IO61" s="133"/>
      <c r="IP61" s="133"/>
      <c r="IQ61" s="133"/>
      <c r="IR61" s="133"/>
      <c r="IS61" s="133"/>
      <c r="IT61" s="133"/>
      <c r="IU61" s="133"/>
      <c r="IV61" s="133"/>
      <c r="IW61" s="133"/>
    </row>
    <row r="62" customFormat="false" ht="15.75" hidden="false" customHeight="false" outlineLevel="0" collapsed="false">
      <c r="A62" s="127" t="s">
        <v>71</v>
      </c>
      <c r="B62" s="166"/>
      <c r="C62" s="166"/>
      <c r="D62" s="130"/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130"/>
      <c r="P62" s="130"/>
      <c r="Q62" s="166"/>
      <c r="R62" s="166"/>
      <c r="S62" s="131" t="n">
        <f aca="false">+S15+S49+S55</f>
        <v>440617672.1</v>
      </c>
      <c r="T62" s="132"/>
      <c r="U62" s="134"/>
      <c r="V62" s="134"/>
      <c r="W62" s="133"/>
      <c r="X62" s="133"/>
      <c r="Y62" s="133"/>
      <c r="Z62" s="133"/>
      <c r="AA62" s="133"/>
      <c r="AB62" s="133"/>
      <c r="AC62" s="133"/>
      <c r="AD62" s="133"/>
      <c r="AE62" s="133"/>
      <c r="AF62" s="133"/>
      <c r="AG62" s="133"/>
      <c r="AH62" s="133"/>
      <c r="AI62" s="133"/>
      <c r="AJ62" s="133"/>
      <c r="AK62" s="133"/>
      <c r="AL62" s="133"/>
      <c r="AM62" s="133"/>
      <c r="AN62" s="133"/>
      <c r="AO62" s="133"/>
      <c r="AP62" s="133"/>
      <c r="AQ62" s="133"/>
      <c r="AR62" s="133"/>
      <c r="AS62" s="133"/>
      <c r="AT62" s="133"/>
      <c r="AU62" s="133"/>
      <c r="AV62" s="133"/>
      <c r="AW62" s="133"/>
      <c r="AX62" s="133"/>
      <c r="AY62" s="133"/>
      <c r="AZ62" s="133"/>
      <c r="BA62" s="133"/>
      <c r="BB62" s="133"/>
      <c r="BC62" s="133"/>
      <c r="BD62" s="133"/>
      <c r="BE62" s="133"/>
      <c r="BF62" s="133"/>
      <c r="BG62" s="133"/>
      <c r="BH62" s="133"/>
      <c r="BI62" s="133"/>
      <c r="BJ62" s="133"/>
      <c r="BK62" s="133"/>
      <c r="BL62" s="133"/>
      <c r="BM62" s="133"/>
      <c r="BN62" s="133"/>
      <c r="BO62" s="133"/>
      <c r="BP62" s="133"/>
      <c r="BQ62" s="133"/>
      <c r="BR62" s="133"/>
      <c r="BS62" s="133"/>
      <c r="BT62" s="133"/>
      <c r="BU62" s="133"/>
      <c r="BV62" s="133"/>
      <c r="BW62" s="133"/>
      <c r="BX62" s="133"/>
      <c r="BY62" s="133"/>
      <c r="BZ62" s="133"/>
      <c r="CA62" s="133"/>
      <c r="CB62" s="133"/>
      <c r="CC62" s="133"/>
      <c r="CD62" s="133"/>
      <c r="CE62" s="133"/>
      <c r="CF62" s="133"/>
      <c r="CG62" s="133"/>
      <c r="CH62" s="133"/>
      <c r="CI62" s="133"/>
      <c r="CJ62" s="133"/>
      <c r="CK62" s="133"/>
      <c r="CL62" s="133"/>
      <c r="CM62" s="133"/>
      <c r="CN62" s="133"/>
      <c r="CO62" s="133"/>
      <c r="CP62" s="133"/>
      <c r="CQ62" s="133"/>
      <c r="CR62" s="133"/>
      <c r="CS62" s="133"/>
      <c r="CT62" s="133"/>
      <c r="CU62" s="133"/>
      <c r="CV62" s="133"/>
      <c r="CW62" s="133"/>
      <c r="CX62" s="133"/>
      <c r="CY62" s="133"/>
      <c r="CZ62" s="133"/>
      <c r="DA62" s="133"/>
      <c r="DB62" s="133"/>
      <c r="DC62" s="133"/>
      <c r="DD62" s="133"/>
      <c r="DE62" s="133"/>
      <c r="DF62" s="133"/>
      <c r="DG62" s="133"/>
      <c r="DH62" s="133"/>
      <c r="DI62" s="133"/>
      <c r="DJ62" s="133"/>
      <c r="DK62" s="133"/>
      <c r="DL62" s="133"/>
      <c r="DM62" s="133"/>
      <c r="DN62" s="133"/>
      <c r="DO62" s="133"/>
      <c r="DP62" s="133"/>
      <c r="DQ62" s="133"/>
      <c r="DR62" s="133"/>
      <c r="DS62" s="133"/>
      <c r="DT62" s="133"/>
      <c r="DU62" s="133"/>
      <c r="DV62" s="133"/>
      <c r="DW62" s="133"/>
      <c r="DX62" s="133"/>
      <c r="DY62" s="133"/>
      <c r="DZ62" s="133"/>
      <c r="EA62" s="133"/>
      <c r="EB62" s="133"/>
      <c r="EC62" s="133"/>
      <c r="ED62" s="133"/>
      <c r="EE62" s="133"/>
      <c r="EF62" s="133"/>
      <c r="EG62" s="133"/>
      <c r="EH62" s="133"/>
      <c r="EI62" s="133"/>
      <c r="EJ62" s="133"/>
      <c r="EK62" s="133"/>
      <c r="EL62" s="133"/>
      <c r="EM62" s="133"/>
      <c r="EN62" s="133"/>
      <c r="EO62" s="133"/>
      <c r="EP62" s="133"/>
      <c r="EQ62" s="133"/>
      <c r="ER62" s="133"/>
      <c r="ES62" s="133"/>
      <c r="ET62" s="133"/>
      <c r="EU62" s="133"/>
      <c r="EV62" s="133"/>
      <c r="EW62" s="133"/>
      <c r="EX62" s="133"/>
      <c r="EY62" s="133"/>
      <c r="EZ62" s="133"/>
      <c r="FA62" s="133"/>
      <c r="FB62" s="133"/>
      <c r="FC62" s="133"/>
      <c r="FD62" s="133"/>
      <c r="FE62" s="133"/>
      <c r="FF62" s="133"/>
      <c r="FG62" s="133"/>
      <c r="FH62" s="133"/>
      <c r="FI62" s="133"/>
      <c r="FJ62" s="133"/>
      <c r="FK62" s="133"/>
      <c r="FL62" s="133"/>
      <c r="FM62" s="133"/>
      <c r="FN62" s="133"/>
      <c r="FO62" s="133"/>
      <c r="FP62" s="133"/>
      <c r="FQ62" s="133"/>
      <c r="FR62" s="133"/>
      <c r="FS62" s="133"/>
      <c r="FT62" s="133"/>
      <c r="FU62" s="133"/>
      <c r="FV62" s="133"/>
      <c r="FW62" s="133"/>
      <c r="FX62" s="133"/>
      <c r="FY62" s="133"/>
      <c r="FZ62" s="133"/>
      <c r="GA62" s="133"/>
      <c r="GB62" s="133"/>
      <c r="GC62" s="133"/>
      <c r="GD62" s="133"/>
      <c r="GE62" s="133"/>
      <c r="GF62" s="133"/>
      <c r="GG62" s="133"/>
      <c r="GH62" s="133"/>
      <c r="GI62" s="133"/>
      <c r="GJ62" s="133"/>
      <c r="GK62" s="133"/>
      <c r="GL62" s="133"/>
      <c r="GM62" s="133"/>
      <c r="GN62" s="133"/>
      <c r="GO62" s="133"/>
      <c r="GP62" s="133"/>
      <c r="GQ62" s="133"/>
      <c r="GR62" s="133"/>
      <c r="GS62" s="133"/>
      <c r="GT62" s="133"/>
      <c r="GU62" s="133"/>
      <c r="GV62" s="133"/>
      <c r="GW62" s="133"/>
      <c r="GX62" s="133"/>
      <c r="GY62" s="133"/>
      <c r="GZ62" s="133"/>
      <c r="HA62" s="133"/>
      <c r="HB62" s="133"/>
      <c r="HC62" s="133"/>
      <c r="HD62" s="133"/>
      <c r="HE62" s="133"/>
      <c r="HF62" s="133"/>
      <c r="HG62" s="133"/>
      <c r="HH62" s="133"/>
      <c r="HI62" s="133"/>
      <c r="HJ62" s="133"/>
      <c r="HK62" s="133"/>
      <c r="HL62" s="133"/>
      <c r="HM62" s="133"/>
      <c r="HN62" s="133"/>
      <c r="HO62" s="133"/>
      <c r="HP62" s="133"/>
      <c r="HQ62" s="133"/>
      <c r="HR62" s="133"/>
      <c r="HS62" s="133"/>
      <c r="HT62" s="133"/>
      <c r="HU62" s="133"/>
      <c r="HV62" s="133"/>
      <c r="HW62" s="133"/>
      <c r="HX62" s="133"/>
      <c r="HY62" s="133"/>
      <c r="HZ62" s="133"/>
      <c r="IA62" s="133"/>
      <c r="IB62" s="133"/>
      <c r="IC62" s="133"/>
      <c r="ID62" s="133"/>
      <c r="IE62" s="133"/>
      <c r="IF62" s="133"/>
      <c r="IG62" s="133"/>
      <c r="IH62" s="133"/>
      <c r="II62" s="133"/>
      <c r="IJ62" s="133"/>
      <c r="IK62" s="133"/>
      <c r="IL62" s="133"/>
      <c r="IM62" s="133"/>
      <c r="IN62" s="133"/>
      <c r="IO62" s="133"/>
      <c r="IP62" s="133"/>
      <c r="IQ62" s="133"/>
      <c r="IR62" s="133"/>
      <c r="IS62" s="133"/>
      <c r="IT62" s="133"/>
      <c r="IU62" s="133"/>
      <c r="IV62" s="133"/>
      <c r="IW62" s="133"/>
    </row>
    <row r="63" customFormat="false" ht="15.75" hidden="false" customHeight="false" outlineLevel="0" collapsed="false">
      <c r="A63" s="127" t="s">
        <v>66</v>
      </c>
      <c r="B63" s="166"/>
      <c r="C63" s="166"/>
      <c r="D63" s="13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0"/>
      <c r="P63" s="130"/>
      <c r="Q63" s="166"/>
      <c r="R63" s="166"/>
      <c r="S63" s="135" t="n">
        <f aca="false">+S50</f>
        <v>-12340335.39</v>
      </c>
      <c r="T63" s="132"/>
      <c r="U63" s="134"/>
      <c r="V63" s="134"/>
      <c r="W63" s="133"/>
      <c r="X63" s="133"/>
      <c r="Y63" s="133"/>
      <c r="Z63" s="133"/>
      <c r="AA63" s="133"/>
      <c r="AB63" s="133"/>
      <c r="AC63" s="133"/>
      <c r="AD63" s="133"/>
      <c r="AE63" s="133"/>
      <c r="AF63" s="133"/>
      <c r="AG63" s="133"/>
      <c r="AH63" s="133"/>
      <c r="AI63" s="133"/>
      <c r="AJ63" s="133"/>
      <c r="AK63" s="133"/>
      <c r="AL63" s="133"/>
      <c r="AM63" s="133"/>
      <c r="AN63" s="133"/>
      <c r="AO63" s="133"/>
      <c r="AP63" s="133"/>
      <c r="AQ63" s="133"/>
      <c r="AR63" s="133"/>
      <c r="AS63" s="133"/>
      <c r="AT63" s="133"/>
      <c r="AU63" s="133"/>
      <c r="AV63" s="133"/>
      <c r="AW63" s="133"/>
      <c r="AX63" s="133"/>
      <c r="AY63" s="133"/>
      <c r="AZ63" s="133"/>
      <c r="BA63" s="133"/>
      <c r="BB63" s="133"/>
      <c r="BC63" s="133"/>
      <c r="BD63" s="133"/>
      <c r="BE63" s="133"/>
      <c r="BF63" s="133"/>
      <c r="BG63" s="133"/>
      <c r="BH63" s="133"/>
      <c r="BI63" s="133"/>
      <c r="BJ63" s="133"/>
      <c r="BK63" s="133"/>
      <c r="BL63" s="133"/>
      <c r="BM63" s="133"/>
      <c r="BN63" s="133"/>
      <c r="BO63" s="133"/>
      <c r="BP63" s="133"/>
      <c r="BQ63" s="133"/>
      <c r="BR63" s="133"/>
      <c r="BS63" s="133"/>
      <c r="BT63" s="133"/>
      <c r="BU63" s="133"/>
      <c r="BV63" s="133"/>
      <c r="BW63" s="133"/>
      <c r="BX63" s="133"/>
      <c r="BY63" s="133"/>
      <c r="BZ63" s="133"/>
      <c r="CA63" s="133"/>
      <c r="CB63" s="133"/>
      <c r="CC63" s="133"/>
      <c r="CD63" s="133"/>
      <c r="CE63" s="133"/>
      <c r="CF63" s="133"/>
      <c r="CG63" s="133"/>
      <c r="CH63" s="133"/>
      <c r="CI63" s="133"/>
      <c r="CJ63" s="133"/>
      <c r="CK63" s="133"/>
      <c r="CL63" s="133"/>
      <c r="CM63" s="133"/>
      <c r="CN63" s="133"/>
      <c r="CO63" s="133"/>
      <c r="CP63" s="133"/>
      <c r="CQ63" s="133"/>
      <c r="CR63" s="133"/>
      <c r="CS63" s="133"/>
      <c r="CT63" s="133"/>
      <c r="CU63" s="133"/>
      <c r="CV63" s="133"/>
      <c r="CW63" s="133"/>
      <c r="CX63" s="133"/>
      <c r="CY63" s="133"/>
      <c r="CZ63" s="133"/>
      <c r="DA63" s="133"/>
      <c r="DB63" s="133"/>
      <c r="DC63" s="133"/>
      <c r="DD63" s="133"/>
      <c r="DE63" s="133"/>
      <c r="DF63" s="133"/>
      <c r="DG63" s="133"/>
      <c r="DH63" s="133"/>
      <c r="DI63" s="133"/>
      <c r="DJ63" s="133"/>
      <c r="DK63" s="133"/>
      <c r="DL63" s="133"/>
      <c r="DM63" s="133"/>
      <c r="DN63" s="133"/>
      <c r="DO63" s="133"/>
      <c r="DP63" s="133"/>
      <c r="DQ63" s="133"/>
      <c r="DR63" s="133"/>
      <c r="DS63" s="133"/>
      <c r="DT63" s="133"/>
      <c r="DU63" s="133"/>
      <c r="DV63" s="133"/>
      <c r="DW63" s="133"/>
      <c r="DX63" s="133"/>
      <c r="DY63" s="133"/>
      <c r="DZ63" s="133"/>
      <c r="EA63" s="133"/>
      <c r="EB63" s="133"/>
      <c r="EC63" s="133"/>
      <c r="ED63" s="133"/>
      <c r="EE63" s="133"/>
      <c r="EF63" s="133"/>
      <c r="EG63" s="133"/>
      <c r="EH63" s="133"/>
      <c r="EI63" s="133"/>
      <c r="EJ63" s="133"/>
      <c r="EK63" s="133"/>
      <c r="EL63" s="133"/>
      <c r="EM63" s="133"/>
      <c r="EN63" s="133"/>
      <c r="EO63" s="133"/>
      <c r="EP63" s="133"/>
      <c r="EQ63" s="133"/>
      <c r="ER63" s="133"/>
      <c r="ES63" s="133"/>
      <c r="ET63" s="133"/>
      <c r="EU63" s="133"/>
      <c r="EV63" s="133"/>
      <c r="EW63" s="133"/>
      <c r="EX63" s="133"/>
      <c r="EY63" s="133"/>
      <c r="EZ63" s="133"/>
      <c r="FA63" s="133"/>
      <c r="FB63" s="133"/>
      <c r="FC63" s="133"/>
      <c r="FD63" s="133"/>
      <c r="FE63" s="133"/>
      <c r="FF63" s="133"/>
      <c r="FG63" s="133"/>
      <c r="FH63" s="133"/>
      <c r="FI63" s="133"/>
      <c r="FJ63" s="133"/>
      <c r="FK63" s="133"/>
      <c r="FL63" s="133"/>
      <c r="FM63" s="133"/>
      <c r="FN63" s="133"/>
      <c r="FO63" s="133"/>
      <c r="FP63" s="133"/>
      <c r="FQ63" s="133"/>
      <c r="FR63" s="133"/>
      <c r="FS63" s="133"/>
      <c r="FT63" s="133"/>
      <c r="FU63" s="133"/>
      <c r="FV63" s="133"/>
      <c r="FW63" s="133"/>
      <c r="FX63" s="133"/>
      <c r="FY63" s="133"/>
      <c r="FZ63" s="133"/>
      <c r="GA63" s="133"/>
      <c r="GB63" s="133"/>
      <c r="GC63" s="133"/>
      <c r="GD63" s="133"/>
      <c r="GE63" s="133"/>
      <c r="GF63" s="133"/>
      <c r="GG63" s="133"/>
      <c r="GH63" s="133"/>
      <c r="GI63" s="133"/>
      <c r="GJ63" s="133"/>
      <c r="GK63" s="133"/>
      <c r="GL63" s="133"/>
      <c r="GM63" s="133"/>
      <c r="GN63" s="133"/>
      <c r="GO63" s="133"/>
      <c r="GP63" s="133"/>
      <c r="GQ63" s="133"/>
      <c r="GR63" s="133"/>
      <c r="GS63" s="133"/>
      <c r="GT63" s="133"/>
      <c r="GU63" s="133"/>
      <c r="GV63" s="133"/>
      <c r="GW63" s="133"/>
      <c r="GX63" s="133"/>
      <c r="GY63" s="133"/>
      <c r="GZ63" s="133"/>
      <c r="HA63" s="133"/>
      <c r="HB63" s="133"/>
      <c r="HC63" s="133"/>
      <c r="HD63" s="133"/>
      <c r="HE63" s="133"/>
      <c r="HF63" s="133"/>
      <c r="HG63" s="133"/>
      <c r="HH63" s="133"/>
      <c r="HI63" s="133"/>
      <c r="HJ63" s="133"/>
      <c r="HK63" s="133"/>
      <c r="HL63" s="133"/>
      <c r="HM63" s="133"/>
      <c r="HN63" s="133"/>
      <c r="HO63" s="133"/>
      <c r="HP63" s="133"/>
      <c r="HQ63" s="133"/>
      <c r="HR63" s="133"/>
      <c r="HS63" s="133"/>
      <c r="HT63" s="133"/>
      <c r="HU63" s="133"/>
      <c r="HV63" s="133"/>
      <c r="HW63" s="133"/>
      <c r="HX63" s="133"/>
      <c r="HY63" s="133"/>
      <c r="HZ63" s="133"/>
      <c r="IA63" s="133"/>
      <c r="IB63" s="133"/>
      <c r="IC63" s="133"/>
      <c r="ID63" s="133"/>
      <c r="IE63" s="133"/>
      <c r="IF63" s="133"/>
      <c r="IG63" s="133"/>
      <c r="IH63" s="133"/>
      <c r="II63" s="133"/>
      <c r="IJ63" s="133"/>
      <c r="IK63" s="133"/>
      <c r="IL63" s="133"/>
      <c r="IM63" s="133"/>
      <c r="IN63" s="133"/>
      <c r="IO63" s="133"/>
      <c r="IP63" s="133"/>
      <c r="IQ63" s="133"/>
      <c r="IR63" s="133"/>
      <c r="IS63" s="133"/>
      <c r="IT63" s="133"/>
      <c r="IU63" s="133"/>
      <c r="IV63" s="133"/>
      <c r="IW63" s="133"/>
    </row>
    <row r="64" customFormat="false" ht="16.5" hidden="false" customHeight="false" outlineLevel="0" collapsed="false">
      <c r="A64" s="127" t="s">
        <v>72</v>
      </c>
      <c r="B64" s="166"/>
      <c r="C64" s="166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66"/>
      <c r="R64" s="166"/>
      <c r="S64" s="136" t="n">
        <f aca="false">+S62+S63</f>
        <v>428277336.71</v>
      </c>
      <c r="T64" s="132"/>
      <c r="U64" s="134"/>
      <c r="V64" s="134"/>
      <c r="W64" s="133"/>
      <c r="X64" s="133"/>
      <c r="Y64" s="133"/>
      <c r="Z64" s="133"/>
      <c r="AA64" s="133"/>
      <c r="AB64" s="133"/>
      <c r="AC64" s="133"/>
      <c r="AD64" s="133"/>
      <c r="AE64" s="133"/>
      <c r="AF64" s="133"/>
      <c r="AG64" s="133"/>
      <c r="AH64" s="133"/>
      <c r="AI64" s="133"/>
      <c r="AJ64" s="133"/>
      <c r="AK64" s="133"/>
      <c r="AL64" s="133"/>
      <c r="AM64" s="133"/>
      <c r="AN64" s="133"/>
      <c r="AO64" s="133"/>
      <c r="AP64" s="133"/>
      <c r="AQ64" s="133"/>
      <c r="AR64" s="133"/>
      <c r="AS64" s="133"/>
      <c r="AT64" s="133"/>
      <c r="AU64" s="133"/>
      <c r="AV64" s="133"/>
      <c r="AW64" s="133"/>
      <c r="AX64" s="133"/>
      <c r="AY64" s="133"/>
      <c r="AZ64" s="133"/>
      <c r="BA64" s="133"/>
      <c r="BB64" s="133"/>
      <c r="BC64" s="133"/>
      <c r="BD64" s="133"/>
      <c r="BE64" s="133"/>
      <c r="BF64" s="133"/>
      <c r="BG64" s="133"/>
      <c r="BH64" s="133"/>
      <c r="BI64" s="133"/>
      <c r="BJ64" s="133"/>
      <c r="BK64" s="133"/>
      <c r="BL64" s="133"/>
      <c r="BM64" s="133"/>
      <c r="BN64" s="133"/>
      <c r="BO64" s="133"/>
      <c r="BP64" s="133"/>
      <c r="BQ64" s="133"/>
      <c r="BR64" s="133"/>
      <c r="BS64" s="133"/>
      <c r="BT64" s="133"/>
      <c r="BU64" s="133"/>
      <c r="BV64" s="133"/>
      <c r="BW64" s="133"/>
      <c r="BX64" s="133"/>
      <c r="BY64" s="133"/>
      <c r="BZ64" s="133"/>
      <c r="CA64" s="133"/>
      <c r="CB64" s="133"/>
      <c r="CC64" s="133"/>
      <c r="CD64" s="133"/>
      <c r="CE64" s="133"/>
      <c r="CF64" s="133"/>
      <c r="CG64" s="133"/>
      <c r="CH64" s="133"/>
      <c r="CI64" s="133"/>
      <c r="CJ64" s="133"/>
      <c r="CK64" s="133"/>
      <c r="CL64" s="133"/>
      <c r="CM64" s="133"/>
      <c r="CN64" s="133"/>
      <c r="CO64" s="133"/>
      <c r="CP64" s="133"/>
      <c r="CQ64" s="133"/>
      <c r="CR64" s="133"/>
      <c r="CS64" s="133"/>
      <c r="CT64" s="133"/>
      <c r="CU64" s="133"/>
      <c r="CV64" s="133"/>
      <c r="CW64" s="133"/>
      <c r="CX64" s="133"/>
      <c r="CY64" s="133"/>
      <c r="CZ64" s="133"/>
      <c r="DA64" s="133"/>
      <c r="DB64" s="133"/>
      <c r="DC64" s="133"/>
      <c r="DD64" s="133"/>
      <c r="DE64" s="133"/>
      <c r="DF64" s="133"/>
      <c r="DG64" s="133"/>
      <c r="DH64" s="133"/>
      <c r="DI64" s="133"/>
      <c r="DJ64" s="133"/>
      <c r="DK64" s="133"/>
      <c r="DL64" s="133"/>
      <c r="DM64" s="133"/>
      <c r="DN64" s="133"/>
      <c r="DO64" s="133"/>
      <c r="DP64" s="133"/>
      <c r="DQ64" s="133"/>
      <c r="DR64" s="133"/>
      <c r="DS64" s="133"/>
      <c r="DT64" s="133"/>
      <c r="DU64" s="133"/>
      <c r="DV64" s="133"/>
      <c r="DW64" s="133"/>
      <c r="DX64" s="133"/>
      <c r="DY64" s="133"/>
      <c r="DZ64" s="133"/>
      <c r="EA64" s="133"/>
      <c r="EB64" s="133"/>
      <c r="EC64" s="133"/>
      <c r="ED64" s="133"/>
      <c r="EE64" s="133"/>
      <c r="EF64" s="133"/>
      <c r="EG64" s="133"/>
      <c r="EH64" s="133"/>
      <c r="EI64" s="133"/>
      <c r="EJ64" s="133"/>
      <c r="EK64" s="133"/>
      <c r="EL64" s="133"/>
      <c r="EM64" s="133"/>
      <c r="EN64" s="133"/>
      <c r="EO64" s="133"/>
      <c r="EP64" s="133"/>
      <c r="EQ64" s="133"/>
      <c r="ER64" s="133"/>
      <c r="ES64" s="133"/>
      <c r="ET64" s="133"/>
      <c r="EU64" s="133"/>
      <c r="EV64" s="133"/>
      <c r="EW64" s="133"/>
      <c r="EX64" s="133"/>
      <c r="EY64" s="133"/>
      <c r="EZ64" s="133"/>
      <c r="FA64" s="133"/>
      <c r="FB64" s="133"/>
      <c r="FC64" s="133"/>
      <c r="FD64" s="133"/>
      <c r="FE64" s="133"/>
      <c r="FF64" s="133"/>
      <c r="FG64" s="133"/>
      <c r="FH64" s="133"/>
      <c r="FI64" s="133"/>
      <c r="FJ64" s="133"/>
      <c r="FK64" s="133"/>
      <c r="FL64" s="133"/>
      <c r="FM64" s="133"/>
      <c r="FN64" s="133"/>
      <c r="FO64" s="133"/>
      <c r="FP64" s="133"/>
      <c r="FQ64" s="133"/>
      <c r="FR64" s="133"/>
      <c r="FS64" s="133"/>
      <c r="FT64" s="133"/>
      <c r="FU64" s="133"/>
      <c r="FV64" s="133"/>
      <c r="FW64" s="133"/>
      <c r="FX64" s="133"/>
      <c r="FY64" s="133"/>
      <c r="FZ64" s="133"/>
      <c r="GA64" s="133"/>
      <c r="GB64" s="133"/>
      <c r="GC64" s="133"/>
      <c r="GD64" s="133"/>
      <c r="GE64" s="133"/>
      <c r="GF64" s="133"/>
      <c r="GG64" s="133"/>
      <c r="GH64" s="133"/>
      <c r="GI64" s="133"/>
      <c r="GJ64" s="133"/>
      <c r="GK64" s="133"/>
      <c r="GL64" s="133"/>
      <c r="GM64" s="133"/>
      <c r="GN64" s="133"/>
      <c r="GO64" s="133"/>
      <c r="GP64" s="133"/>
      <c r="GQ64" s="133"/>
      <c r="GR64" s="133"/>
      <c r="GS64" s="133"/>
      <c r="GT64" s="133"/>
      <c r="GU64" s="133"/>
      <c r="GV64" s="133"/>
      <c r="GW64" s="133"/>
      <c r="GX64" s="133"/>
      <c r="GY64" s="133"/>
      <c r="GZ64" s="133"/>
      <c r="HA64" s="133"/>
      <c r="HB64" s="133"/>
      <c r="HC64" s="133"/>
      <c r="HD64" s="133"/>
      <c r="HE64" s="133"/>
      <c r="HF64" s="133"/>
      <c r="HG64" s="133"/>
      <c r="HH64" s="133"/>
      <c r="HI64" s="133"/>
      <c r="HJ64" s="133"/>
      <c r="HK64" s="133"/>
      <c r="HL64" s="133"/>
      <c r="HM64" s="133"/>
      <c r="HN64" s="133"/>
      <c r="HO64" s="133"/>
      <c r="HP64" s="133"/>
      <c r="HQ64" s="133"/>
      <c r="HR64" s="133"/>
      <c r="HS64" s="133"/>
      <c r="HT64" s="133"/>
      <c r="HU64" s="133"/>
      <c r="HV64" s="133"/>
      <c r="HW64" s="133"/>
      <c r="HX64" s="133"/>
      <c r="HY64" s="133"/>
      <c r="HZ64" s="133"/>
      <c r="IA64" s="133"/>
      <c r="IB64" s="133"/>
      <c r="IC64" s="133"/>
      <c r="ID64" s="133"/>
      <c r="IE64" s="133"/>
      <c r="IF64" s="133"/>
      <c r="IG64" s="133"/>
      <c r="IH64" s="133"/>
      <c r="II64" s="133"/>
      <c r="IJ64" s="133"/>
      <c r="IK64" s="133"/>
      <c r="IL64" s="133"/>
      <c r="IM64" s="133"/>
      <c r="IN64" s="133"/>
      <c r="IO64" s="133"/>
      <c r="IP64" s="133"/>
      <c r="IQ64" s="133"/>
      <c r="IR64" s="133"/>
      <c r="IS64" s="133"/>
      <c r="IT64" s="133"/>
      <c r="IU64" s="133"/>
      <c r="IV64" s="133"/>
      <c r="IW64" s="133"/>
    </row>
    <row r="65" customFormat="false" ht="16.5" hidden="false" customHeight="false" outlineLevel="0" collapsed="false">
      <c r="A65" s="168"/>
      <c r="B65" s="169"/>
      <c r="C65" s="169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0"/>
      <c r="R65" s="170"/>
      <c r="S65" s="170"/>
      <c r="T65" s="171"/>
      <c r="U65" s="134"/>
      <c r="V65" s="134"/>
      <c r="W65" s="133"/>
      <c r="X65" s="133"/>
      <c r="Y65" s="133"/>
      <c r="Z65" s="133"/>
      <c r="AA65" s="133"/>
      <c r="AB65" s="133"/>
      <c r="AC65" s="133"/>
      <c r="AD65" s="133"/>
      <c r="AE65" s="133"/>
      <c r="AF65" s="133"/>
      <c r="AG65" s="133"/>
      <c r="AH65" s="133"/>
      <c r="AI65" s="133"/>
      <c r="AJ65" s="133"/>
      <c r="AK65" s="133"/>
      <c r="AL65" s="133"/>
      <c r="AM65" s="133"/>
      <c r="AN65" s="133"/>
      <c r="AO65" s="133"/>
      <c r="AP65" s="133"/>
      <c r="AQ65" s="133"/>
      <c r="AR65" s="133"/>
      <c r="AS65" s="133"/>
      <c r="AT65" s="133"/>
      <c r="AU65" s="133"/>
      <c r="AV65" s="133"/>
      <c r="AW65" s="133"/>
      <c r="AX65" s="133"/>
      <c r="AY65" s="133"/>
      <c r="AZ65" s="133"/>
      <c r="BA65" s="133"/>
      <c r="BB65" s="133"/>
      <c r="BC65" s="133"/>
      <c r="BD65" s="133"/>
      <c r="BE65" s="133"/>
      <c r="BF65" s="133"/>
      <c r="BG65" s="133"/>
      <c r="BH65" s="133"/>
      <c r="BI65" s="133"/>
      <c r="BJ65" s="133"/>
      <c r="BK65" s="133"/>
      <c r="BL65" s="133"/>
      <c r="BM65" s="133"/>
      <c r="BN65" s="133"/>
      <c r="BO65" s="133"/>
      <c r="BP65" s="133"/>
      <c r="BQ65" s="133"/>
      <c r="BR65" s="133"/>
      <c r="BS65" s="133"/>
      <c r="BT65" s="133"/>
      <c r="BU65" s="133"/>
      <c r="BV65" s="133"/>
      <c r="BW65" s="133"/>
      <c r="BX65" s="133"/>
      <c r="BY65" s="133"/>
      <c r="BZ65" s="133"/>
      <c r="CA65" s="133"/>
      <c r="CB65" s="133"/>
      <c r="CC65" s="133"/>
      <c r="CD65" s="133"/>
      <c r="CE65" s="133"/>
      <c r="CF65" s="133"/>
      <c r="CG65" s="133"/>
      <c r="CH65" s="133"/>
      <c r="CI65" s="133"/>
      <c r="CJ65" s="133"/>
      <c r="CK65" s="133"/>
      <c r="CL65" s="133"/>
      <c r="CM65" s="133"/>
      <c r="CN65" s="133"/>
      <c r="CO65" s="133"/>
      <c r="CP65" s="133"/>
      <c r="CQ65" s="133"/>
      <c r="CR65" s="133"/>
      <c r="CS65" s="133"/>
      <c r="CT65" s="133"/>
      <c r="CU65" s="133"/>
      <c r="CV65" s="133"/>
      <c r="CW65" s="133"/>
      <c r="CX65" s="133"/>
      <c r="CY65" s="133"/>
      <c r="CZ65" s="133"/>
      <c r="DA65" s="133"/>
      <c r="DB65" s="133"/>
      <c r="DC65" s="133"/>
      <c r="DD65" s="133"/>
      <c r="DE65" s="133"/>
      <c r="DF65" s="133"/>
      <c r="DG65" s="133"/>
      <c r="DH65" s="133"/>
      <c r="DI65" s="133"/>
      <c r="DJ65" s="133"/>
      <c r="DK65" s="133"/>
      <c r="DL65" s="133"/>
      <c r="DM65" s="133"/>
      <c r="DN65" s="133"/>
      <c r="DO65" s="133"/>
      <c r="DP65" s="133"/>
      <c r="DQ65" s="133"/>
      <c r="DR65" s="133"/>
      <c r="DS65" s="133"/>
      <c r="DT65" s="133"/>
      <c r="DU65" s="133"/>
      <c r="DV65" s="133"/>
      <c r="DW65" s="133"/>
      <c r="DX65" s="133"/>
      <c r="DY65" s="133"/>
      <c r="DZ65" s="133"/>
      <c r="EA65" s="133"/>
      <c r="EB65" s="133"/>
      <c r="EC65" s="133"/>
      <c r="ED65" s="133"/>
      <c r="EE65" s="133"/>
      <c r="EF65" s="133"/>
      <c r="EG65" s="133"/>
      <c r="EH65" s="133"/>
      <c r="EI65" s="133"/>
      <c r="EJ65" s="133"/>
      <c r="EK65" s="133"/>
      <c r="EL65" s="133"/>
      <c r="EM65" s="133"/>
      <c r="EN65" s="133"/>
      <c r="EO65" s="133"/>
      <c r="EP65" s="133"/>
      <c r="EQ65" s="133"/>
      <c r="ER65" s="133"/>
      <c r="ES65" s="133"/>
      <c r="ET65" s="133"/>
      <c r="EU65" s="133"/>
      <c r="EV65" s="133"/>
      <c r="EW65" s="133"/>
      <c r="EX65" s="133"/>
      <c r="EY65" s="133"/>
      <c r="EZ65" s="133"/>
      <c r="FA65" s="133"/>
      <c r="FB65" s="133"/>
      <c r="FC65" s="133"/>
      <c r="FD65" s="133"/>
      <c r="FE65" s="133"/>
      <c r="FF65" s="133"/>
      <c r="FG65" s="133"/>
      <c r="FH65" s="133"/>
      <c r="FI65" s="133"/>
      <c r="FJ65" s="133"/>
      <c r="FK65" s="133"/>
      <c r="FL65" s="133"/>
      <c r="FM65" s="133"/>
      <c r="FN65" s="133"/>
      <c r="FO65" s="133"/>
      <c r="FP65" s="133"/>
      <c r="FQ65" s="133"/>
      <c r="FR65" s="133"/>
      <c r="FS65" s="133"/>
      <c r="FT65" s="133"/>
      <c r="FU65" s="133"/>
      <c r="FV65" s="133"/>
      <c r="FW65" s="133"/>
      <c r="FX65" s="133"/>
      <c r="FY65" s="133"/>
      <c r="FZ65" s="133"/>
      <c r="GA65" s="133"/>
      <c r="GB65" s="133"/>
      <c r="GC65" s="133"/>
      <c r="GD65" s="133"/>
      <c r="GE65" s="133"/>
      <c r="GF65" s="133"/>
      <c r="GG65" s="133"/>
      <c r="GH65" s="133"/>
      <c r="GI65" s="133"/>
      <c r="GJ65" s="133"/>
      <c r="GK65" s="133"/>
      <c r="GL65" s="133"/>
      <c r="GM65" s="133"/>
      <c r="GN65" s="133"/>
      <c r="GO65" s="133"/>
      <c r="GP65" s="133"/>
      <c r="GQ65" s="133"/>
      <c r="GR65" s="133"/>
      <c r="GS65" s="133"/>
      <c r="GT65" s="133"/>
      <c r="GU65" s="133"/>
      <c r="GV65" s="133"/>
      <c r="GW65" s="133"/>
      <c r="GX65" s="133"/>
      <c r="GY65" s="133"/>
      <c r="GZ65" s="133"/>
      <c r="HA65" s="133"/>
      <c r="HB65" s="133"/>
      <c r="HC65" s="133"/>
      <c r="HD65" s="133"/>
      <c r="HE65" s="133"/>
      <c r="HF65" s="133"/>
      <c r="HG65" s="133"/>
      <c r="HH65" s="133"/>
      <c r="HI65" s="133"/>
      <c r="HJ65" s="133"/>
      <c r="HK65" s="133"/>
      <c r="HL65" s="133"/>
      <c r="HM65" s="133"/>
      <c r="HN65" s="133"/>
      <c r="HO65" s="133"/>
      <c r="HP65" s="133"/>
      <c r="HQ65" s="133"/>
      <c r="HR65" s="133"/>
      <c r="HS65" s="133"/>
      <c r="HT65" s="133"/>
      <c r="HU65" s="133"/>
      <c r="HV65" s="133"/>
      <c r="HW65" s="133"/>
      <c r="HX65" s="133"/>
      <c r="HY65" s="133"/>
      <c r="HZ65" s="133"/>
      <c r="IA65" s="133"/>
      <c r="IB65" s="133"/>
      <c r="IC65" s="133"/>
      <c r="ID65" s="133"/>
      <c r="IE65" s="133"/>
      <c r="IF65" s="133"/>
      <c r="IG65" s="133"/>
      <c r="IH65" s="133"/>
      <c r="II65" s="133"/>
      <c r="IJ65" s="133"/>
      <c r="IK65" s="133"/>
      <c r="IL65" s="133"/>
      <c r="IM65" s="133"/>
      <c r="IN65" s="133"/>
      <c r="IO65" s="133"/>
      <c r="IP65" s="133"/>
      <c r="IQ65" s="133"/>
      <c r="IR65" s="133"/>
      <c r="IS65" s="133"/>
      <c r="IT65" s="133"/>
      <c r="IU65" s="133"/>
      <c r="IV65" s="133"/>
      <c r="IW65" s="133"/>
    </row>
    <row r="66" customFormat="false" ht="15.75" hidden="false" customHeight="false" outlineLevel="0" collapsed="false">
      <c r="A66" s="1" t="s">
        <v>73</v>
      </c>
      <c r="D66" s="62"/>
      <c r="E66" s="70"/>
      <c r="F66" s="70"/>
      <c r="G66" s="70"/>
      <c r="H66" s="70"/>
      <c r="I66" s="70"/>
      <c r="J66" s="70"/>
      <c r="K66" s="70"/>
      <c r="L66" s="103"/>
      <c r="M66" s="172"/>
      <c r="N66" s="70"/>
      <c r="O66" s="70"/>
      <c r="P66" s="70"/>
      <c r="Q66" s="70"/>
      <c r="R66" s="70"/>
      <c r="S66" s="70"/>
      <c r="T66" s="70"/>
      <c r="U66" s="70"/>
      <c r="V66" s="70"/>
    </row>
    <row r="67" customFormat="false" ht="15" hidden="false" customHeight="false" outlineLevel="0" collapsed="false">
      <c r="A67" s="2" t="s">
        <v>74</v>
      </c>
      <c r="B67" s="2"/>
      <c r="C67" s="2"/>
      <c r="D67" s="62"/>
      <c r="E67" s="70"/>
      <c r="F67" s="70"/>
      <c r="G67" s="70"/>
      <c r="H67" s="70"/>
      <c r="I67" s="70"/>
      <c r="J67" s="70"/>
      <c r="K67" s="70"/>
      <c r="L67" s="70"/>
      <c r="M67" s="172"/>
      <c r="N67" s="70"/>
      <c r="O67" s="70"/>
      <c r="P67" s="70"/>
      <c r="Q67" s="70"/>
      <c r="R67" s="70"/>
      <c r="S67" s="70"/>
      <c r="T67" s="70"/>
      <c r="U67" s="70"/>
      <c r="V67" s="70"/>
    </row>
    <row r="68" customFormat="false" ht="15" hidden="false" customHeight="false" outlineLevel="0" collapsed="false">
      <c r="A68" s="2" t="s">
        <v>75</v>
      </c>
      <c r="B68" s="2"/>
      <c r="C68" s="2"/>
      <c r="D68" s="62"/>
      <c r="E68" s="70"/>
      <c r="F68" s="70"/>
      <c r="G68" s="70"/>
      <c r="H68" s="70"/>
      <c r="I68" s="70"/>
      <c r="J68" s="70"/>
      <c r="K68" s="70"/>
      <c r="L68" s="70"/>
      <c r="M68" s="172"/>
      <c r="N68" s="70"/>
      <c r="O68" s="70"/>
      <c r="P68" s="70"/>
      <c r="Q68" s="70"/>
      <c r="R68" s="70"/>
      <c r="S68" s="70"/>
      <c r="T68" s="70"/>
      <c r="U68" s="70"/>
      <c r="V68" s="70"/>
    </row>
    <row r="69" customFormat="false" ht="15" hidden="false" customHeight="false" outlineLevel="0" collapsed="false">
      <c r="A69" s="2"/>
      <c r="B69" s="2"/>
      <c r="C69" s="2"/>
      <c r="D69" s="62"/>
      <c r="E69" s="70"/>
      <c r="F69" s="70"/>
      <c r="G69" s="70"/>
      <c r="H69" s="70"/>
      <c r="I69" s="70"/>
      <c r="J69" s="70"/>
      <c r="K69" s="70"/>
      <c r="L69" s="70"/>
      <c r="M69" s="172"/>
      <c r="N69" s="70"/>
      <c r="O69" s="70"/>
      <c r="P69" s="70"/>
      <c r="Q69" s="70"/>
      <c r="R69" s="70"/>
      <c r="S69" s="70"/>
      <c r="T69" s="70"/>
      <c r="U69" s="70"/>
      <c r="V69" s="70"/>
    </row>
    <row r="70" customFormat="false" ht="15" hidden="false" customHeight="false" outlineLevel="0" collapsed="false">
      <c r="A70" s="2"/>
      <c r="B70" s="2"/>
      <c r="C70" s="2"/>
      <c r="D70" s="62"/>
      <c r="E70" s="70"/>
      <c r="F70" s="70"/>
      <c r="G70" s="70"/>
      <c r="H70" s="70"/>
      <c r="I70" s="70"/>
      <c r="J70" s="70"/>
      <c r="K70" s="70"/>
      <c r="L70" s="70"/>
      <c r="M70" s="172"/>
      <c r="N70" s="70"/>
      <c r="O70" s="70"/>
      <c r="P70" s="70"/>
      <c r="Q70" s="70"/>
      <c r="R70" s="70"/>
      <c r="S70" s="70"/>
      <c r="T70" s="70"/>
      <c r="U70" s="70"/>
      <c r="V70" s="70"/>
    </row>
    <row r="71" customFormat="false" ht="18" hidden="false" customHeight="false" outlineLevel="0" collapsed="false">
      <c r="A71" s="173"/>
      <c r="B71" s="2"/>
      <c r="C71" s="2"/>
      <c r="D71" s="62"/>
      <c r="E71" s="62"/>
      <c r="F71" s="62"/>
      <c r="G71" s="62"/>
      <c r="H71" s="62"/>
      <c r="I71" s="62"/>
      <c r="J71" s="62"/>
      <c r="K71" s="62"/>
      <c r="L71" s="62"/>
      <c r="M71" s="172"/>
      <c r="N71" s="62"/>
      <c r="O71" s="62"/>
      <c r="P71" s="62"/>
      <c r="Q71" s="62"/>
      <c r="R71" s="62"/>
      <c r="S71" s="62"/>
      <c r="T71" s="62"/>
      <c r="U71" s="62"/>
      <c r="V71" s="6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</row>
    <row r="72" customFormat="false" ht="15.75" hidden="false" customHeight="false" outlineLevel="0" collapsed="false">
      <c r="D72" s="62"/>
      <c r="E72" s="62"/>
      <c r="F72" s="70"/>
      <c r="G72" s="70"/>
      <c r="H72" s="70"/>
      <c r="I72" s="62"/>
      <c r="J72" s="62"/>
      <c r="K72" s="70"/>
      <c r="L72" s="174" t="s">
        <v>76</v>
      </c>
      <c r="M72" s="172"/>
      <c r="N72" s="70"/>
      <c r="O72" s="70"/>
      <c r="P72" s="70"/>
      <c r="Q72" s="175" t="n">
        <f aca="false">+Q61-Q31-Q12-Q11-Q45-Q14</f>
        <v>288932542.89</v>
      </c>
      <c r="R72" s="175" t="n">
        <f aca="false">+R61-R31-R12-R11-R45-R14</f>
        <v>-198464736.7</v>
      </c>
      <c r="S72" s="70"/>
      <c r="T72" s="70"/>
      <c r="U72" s="70"/>
      <c r="V72" s="70"/>
    </row>
    <row r="73" customFormat="false" ht="15" hidden="false" customHeight="false" outlineLevel="0" collapsed="false">
      <c r="D73" s="62"/>
      <c r="E73" s="70"/>
      <c r="F73" s="70"/>
      <c r="G73" s="70"/>
      <c r="H73" s="70"/>
      <c r="I73" s="62"/>
      <c r="J73" s="62"/>
      <c r="K73" s="70"/>
      <c r="L73" s="70"/>
      <c r="M73" s="172"/>
      <c r="N73" s="70"/>
      <c r="O73" s="70"/>
      <c r="P73" s="70"/>
      <c r="Q73" s="175"/>
      <c r="R73" s="175"/>
      <c r="S73" s="70"/>
      <c r="T73" s="70"/>
      <c r="U73" s="70"/>
      <c r="V73" s="70"/>
    </row>
    <row r="74" customFormat="false" ht="15" hidden="false" customHeight="false" outlineLevel="0" collapsed="false">
      <c r="D74" s="62"/>
      <c r="E74" s="70"/>
      <c r="F74" s="70"/>
      <c r="G74" s="70"/>
      <c r="H74" s="70"/>
      <c r="I74" s="62"/>
      <c r="J74" s="62"/>
      <c r="K74" s="70"/>
      <c r="L74" s="70"/>
      <c r="M74" s="172"/>
      <c r="N74" s="70"/>
      <c r="O74" s="70"/>
      <c r="P74" s="70"/>
      <c r="Q74" s="70"/>
      <c r="R74" s="70"/>
      <c r="S74" s="70"/>
      <c r="T74" s="70"/>
      <c r="U74" s="70"/>
      <c r="V74" s="70"/>
    </row>
    <row r="75" customFormat="false" ht="15" hidden="false" customHeight="false" outlineLevel="0" collapsed="false">
      <c r="D75" s="62"/>
      <c r="E75" s="70"/>
      <c r="F75" s="70"/>
      <c r="G75" s="70"/>
      <c r="H75" s="70"/>
      <c r="I75" s="62"/>
      <c r="J75" s="62"/>
      <c r="K75" s="70"/>
      <c r="L75" s="70"/>
      <c r="M75" s="172"/>
      <c r="N75" s="70"/>
      <c r="O75" s="70"/>
      <c r="P75" s="70"/>
      <c r="Q75" s="70"/>
      <c r="R75" s="70"/>
      <c r="S75" s="70"/>
      <c r="T75" s="70"/>
      <c r="U75" s="70"/>
      <c r="V75" s="70"/>
    </row>
    <row r="76" customFormat="false" ht="15" hidden="false" customHeight="false" outlineLevel="0" collapsed="false">
      <c r="D76" s="62"/>
      <c r="E76" s="70"/>
      <c r="F76" s="70"/>
      <c r="G76" s="70"/>
      <c r="H76" s="70"/>
      <c r="I76" s="62"/>
      <c r="J76" s="62"/>
      <c r="K76" s="70"/>
      <c r="L76" s="70"/>
      <c r="M76" s="172"/>
      <c r="N76" s="70"/>
      <c r="O76" s="70"/>
      <c r="P76" s="70"/>
      <c r="Q76" s="70"/>
      <c r="R76" s="70"/>
      <c r="S76" s="70"/>
      <c r="T76" s="70"/>
      <c r="U76" s="70"/>
      <c r="V76" s="70"/>
    </row>
    <row r="77" customFormat="false" ht="15" hidden="false" customHeight="false" outlineLevel="0" collapsed="false">
      <c r="D77" s="62"/>
      <c r="E77" s="70"/>
      <c r="F77" s="70"/>
      <c r="G77" s="70"/>
      <c r="H77" s="70"/>
      <c r="I77" s="62"/>
      <c r="J77" s="62"/>
      <c r="K77" s="70"/>
      <c r="L77" s="70"/>
      <c r="M77" s="172"/>
      <c r="N77" s="70"/>
      <c r="O77" s="70"/>
      <c r="P77" s="70"/>
      <c r="Q77" s="70"/>
      <c r="R77" s="70"/>
      <c r="S77" s="70"/>
      <c r="T77" s="70"/>
      <c r="U77" s="70"/>
      <c r="V77" s="70"/>
    </row>
    <row r="78" customFormat="false" ht="15" hidden="false" customHeight="false" outlineLevel="0" collapsed="false">
      <c r="D78" s="62"/>
      <c r="E78" s="70"/>
      <c r="F78" s="88"/>
      <c r="G78" s="70"/>
      <c r="H78" s="70"/>
      <c r="I78" s="62"/>
      <c r="J78" s="62"/>
      <c r="K78" s="70"/>
      <c r="L78" s="70"/>
      <c r="M78" s="172"/>
      <c r="N78" s="70"/>
      <c r="O78" s="70"/>
      <c r="P78" s="70"/>
      <c r="Q78" s="70"/>
      <c r="R78" s="70"/>
      <c r="S78" s="70"/>
      <c r="T78" s="70"/>
      <c r="U78" s="70"/>
      <c r="V78" s="70"/>
    </row>
    <row r="79" customFormat="false" ht="15" hidden="false" customHeight="false" outlineLevel="0" collapsed="false">
      <c r="D79" s="62"/>
      <c r="E79" s="70"/>
      <c r="F79" s="70"/>
      <c r="G79" s="70"/>
      <c r="H79" s="70"/>
      <c r="I79" s="62"/>
      <c r="J79" s="62"/>
      <c r="K79" s="70"/>
      <c r="L79" s="70"/>
      <c r="M79" s="172"/>
      <c r="N79" s="70"/>
      <c r="O79" s="70"/>
      <c r="P79" s="70"/>
      <c r="Q79" s="70"/>
      <c r="R79" s="70"/>
      <c r="S79" s="70"/>
      <c r="T79" s="70"/>
      <c r="U79" s="70"/>
      <c r="V79" s="70"/>
    </row>
    <row r="80" customFormat="false" ht="15" hidden="false" customHeight="false" outlineLevel="0" collapsed="false">
      <c r="D80" s="62"/>
      <c r="E80" s="70"/>
      <c r="F80" s="70"/>
      <c r="G80" s="70"/>
      <c r="H80" s="70"/>
      <c r="I80" s="62"/>
      <c r="J80" s="62"/>
      <c r="K80" s="70"/>
      <c r="L80" s="70"/>
      <c r="M80" s="172"/>
      <c r="N80" s="70"/>
      <c r="O80" s="70"/>
      <c r="P80" s="70"/>
      <c r="Q80" s="70"/>
      <c r="R80" s="70"/>
      <c r="S80" s="70"/>
      <c r="T80" s="70"/>
      <c r="U80" s="70"/>
      <c r="V80" s="70"/>
    </row>
    <row r="81" customFormat="false" ht="15" hidden="false" customHeight="false" outlineLevel="0" collapsed="false">
      <c r="D81" s="62"/>
      <c r="E81" s="70"/>
      <c r="F81" s="70"/>
      <c r="G81" s="70"/>
      <c r="H81" s="70"/>
      <c r="I81" s="62"/>
      <c r="J81" s="62"/>
      <c r="K81" s="70"/>
      <c r="L81" s="70"/>
      <c r="M81" s="172"/>
      <c r="N81" s="70"/>
      <c r="O81" s="70"/>
      <c r="P81" s="70"/>
      <c r="Q81" s="70"/>
      <c r="R81" s="70"/>
      <c r="S81" s="70"/>
      <c r="T81" s="70"/>
      <c r="U81" s="70"/>
      <c r="V81" s="70"/>
    </row>
    <row r="82" customFormat="false" ht="15" hidden="false" customHeight="false" outlineLevel="0" collapsed="false">
      <c r="D82" s="62"/>
      <c r="E82" s="70"/>
      <c r="F82" s="70"/>
      <c r="G82" s="70"/>
      <c r="H82" s="70"/>
      <c r="I82" s="62"/>
      <c r="J82" s="62"/>
      <c r="K82" s="70"/>
      <c r="L82" s="70"/>
      <c r="M82" s="172"/>
      <c r="N82" s="70"/>
      <c r="O82" s="70"/>
      <c r="P82" s="70"/>
      <c r="Q82" s="70"/>
      <c r="R82" s="70"/>
      <c r="S82" s="70"/>
      <c r="T82" s="70"/>
      <c r="U82" s="70"/>
      <c r="V82" s="70"/>
    </row>
    <row r="83" customFormat="false" ht="15" hidden="false" customHeight="false" outlineLevel="0" collapsed="false">
      <c r="D83" s="62"/>
      <c r="E83" s="70"/>
      <c r="F83" s="70"/>
      <c r="G83" s="70"/>
      <c r="H83" s="70"/>
      <c r="I83" s="62"/>
      <c r="J83" s="62"/>
      <c r="K83" s="70"/>
      <c r="L83" s="70"/>
      <c r="M83" s="172"/>
      <c r="N83" s="70"/>
      <c r="O83" s="70"/>
      <c r="P83" s="70"/>
      <c r="Q83" s="70"/>
      <c r="R83" s="70"/>
      <c r="S83" s="70"/>
      <c r="T83" s="70"/>
      <c r="U83" s="70"/>
      <c r="V83" s="70"/>
    </row>
    <row r="84" customFormat="false" ht="15" hidden="false" customHeight="false" outlineLevel="0" collapsed="false">
      <c r="D84" s="62"/>
      <c r="E84" s="70"/>
      <c r="F84" s="70"/>
      <c r="G84" s="70"/>
      <c r="H84" s="70"/>
      <c r="I84" s="62"/>
      <c r="J84" s="62"/>
      <c r="K84" s="70"/>
      <c r="L84" s="70"/>
      <c r="M84" s="172"/>
      <c r="N84" s="70"/>
      <c r="O84" s="70"/>
      <c r="P84" s="70"/>
      <c r="Q84" s="70"/>
      <c r="R84" s="70"/>
      <c r="S84" s="70"/>
      <c r="T84" s="70"/>
      <c r="U84" s="70"/>
      <c r="V84" s="70"/>
    </row>
    <row r="85" customFormat="false" ht="15" hidden="false" customHeight="false" outlineLevel="0" collapsed="false">
      <c r="D85" s="62"/>
      <c r="E85" s="70"/>
      <c r="F85" s="70"/>
      <c r="G85" s="70"/>
      <c r="H85" s="70"/>
      <c r="I85" s="62"/>
      <c r="J85" s="62"/>
      <c r="K85" s="70"/>
      <c r="L85" s="70"/>
      <c r="M85" s="172"/>
      <c r="N85" s="70"/>
      <c r="O85" s="70"/>
      <c r="P85" s="70"/>
      <c r="Q85" s="70"/>
      <c r="R85" s="70"/>
      <c r="S85" s="70"/>
      <c r="T85" s="70"/>
      <c r="U85" s="70"/>
      <c r="V85" s="70"/>
    </row>
    <row r="86" customFormat="false" ht="15" hidden="false" customHeight="false" outlineLevel="0" collapsed="false">
      <c r="D86" s="62"/>
      <c r="E86" s="70"/>
      <c r="F86" s="70"/>
      <c r="G86" s="70"/>
      <c r="H86" s="70"/>
      <c r="I86" s="62"/>
      <c r="J86" s="62"/>
      <c r="K86" s="70"/>
      <c r="L86" s="70"/>
      <c r="M86" s="172"/>
      <c r="N86" s="70"/>
      <c r="O86" s="70"/>
      <c r="P86" s="70"/>
      <c r="Q86" s="70"/>
      <c r="R86" s="70"/>
      <c r="S86" s="70"/>
      <c r="T86" s="70"/>
      <c r="U86" s="70"/>
      <c r="V86" s="70"/>
    </row>
    <row r="87" customFormat="false" ht="15" hidden="false" customHeight="false" outlineLevel="0" collapsed="false">
      <c r="D87" s="62"/>
      <c r="E87" s="70"/>
      <c r="F87" s="70"/>
      <c r="G87" s="70"/>
      <c r="H87" s="70"/>
      <c r="I87" s="62"/>
      <c r="J87" s="62"/>
      <c r="K87" s="70"/>
      <c r="L87" s="70"/>
      <c r="M87" s="172"/>
      <c r="N87" s="70"/>
      <c r="O87" s="70"/>
      <c r="P87" s="70"/>
      <c r="Q87" s="70"/>
      <c r="R87" s="70"/>
      <c r="S87" s="70"/>
      <c r="T87" s="70"/>
      <c r="U87" s="70"/>
      <c r="V87" s="70"/>
    </row>
    <row r="88" customFormat="false" ht="15" hidden="false" customHeight="false" outlineLevel="0" collapsed="false">
      <c r="D88" s="62"/>
      <c r="E88" s="70"/>
      <c r="F88" s="70"/>
      <c r="G88" s="70"/>
      <c r="H88" s="70"/>
      <c r="I88" s="62"/>
      <c r="J88" s="62"/>
      <c r="K88" s="70"/>
      <c r="L88" s="70"/>
      <c r="M88" s="172"/>
      <c r="N88" s="70"/>
      <c r="O88" s="70"/>
      <c r="P88" s="70"/>
      <c r="Q88" s="70"/>
      <c r="R88" s="70"/>
      <c r="S88" s="70"/>
      <c r="T88" s="70"/>
      <c r="U88" s="70"/>
      <c r="V88" s="70"/>
    </row>
    <row r="89" customFormat="false" ht="15" hidden="false" customHeight="false" outlineLevel="0" collapsed="false">
      <c r="D89" s="62"/>
      <c r="E89" s="70"/>
      <c r="F89" s="70"/>
      <c r="G89" s="70"/>
      <c r="H89" s="70"/>
      <c r="I89" s="62"/>
      <c r="J89" s="62"/>
      <c r="K89" s="70"/>
      <c r="L89" s="70"/>
      <c r="M89" s="172"/>
      <c r="N89" s="70"/>
      <c r="O89" s="70"/>
      <c r="P89" s="70"/>
      <c r="Q89" s="70"/>
      <c r="R89" s="70"/>
      <c r="S89" s="70"/>
      <c r="T89" s="70"/>
      <c r="U89" s="70"/>
      <c r="V89" s="70"/>
    </row>
    <row r="90" customFormat="false" ht="15" hidden="false" customHeight="false" outlineLevel="0" collapsed="false">
      <c r="D90" s="62"/>
      <c r="E90" s="70"/>
      <c r="F90" s="70"/>
      <c r="G90" s="70"/>
      <c r="H90" s="70"/>
      <c r="I90" s="62"/>
      <c r="J90" s="62"/>
      <c r="K90" s="70"/>
      <c r="L90" s="70"/>
      <c r="M90" s="172"/>
      <c r="N90" s="70"/>
      <c r="O90" s="70"/>
      <c r="P90" s="70"/>
      <c r="Q90" s="70"/>
      <c r="R90" s="70"/>
      <c r="S90" s="70"/>
      <c r="T90" s="70"/>
      <c r="U90" s="70"/>
      <c r="V90" s="70"/>
    </row>
    <row r="91" customFormat="false" ht="15" hidden="false" customHeight="false" outlineLevel="0" collapsed="false">
      <c r="I91" s="62"/>
      <c r="J91" s="62"/>
    </row>
    <row r="92" customFormat="false" ht="15" hidden="false" customHeight="false" outlineLevel="0" collapsed="false">
      <c r="I92" s="62"/>
      <c r="J92" s="62"/>
    </row>
    <row r="93" customFormat="false" ht="15" hidden="false" customHeight="false" outlineLevel="0" collapsed="false">
      <c r="I93" s="62"/>
      <c r="J93" s="62"/>
    </row>
    <row r="94" customFormat="false" ht="15" hidden="false" customHeight="false" outlineLevel="0" collapsed="false">
      <c r="I94" s="62"/>
      <c r="J94" s="62"/>
    </row>
    <row r="95" customFormat="false" ht="15" hidden="false" customHeight="false" outlineLevel="0" collapsed="false">
      <c r="I95" s="62"/>
      <c r="J95" s="62"/>
    </row>
    <row r="96" customFormat="false" ht="15" hidden="false" customHeight="false" outlineLevel="0" collapsed="false">
      <c r="I96" s="62"/>
      <c r="J96" s="62"/>
    </row>
    <row r="97" customFormat="false" ht="15" hidden="false" customHeight="false" outlineLevel="0" collapsed="false">
      <c r="I97" s="62"/>
      <c r="J97" s="62"/>
    </row>
    <row r="98" customFormat="false" ht="15" hidden="false" customHeight="false" outlineLevel="0" collapsed="false">
      <c r="I98" s="62"/>
      <c r="J98" s="62"/>
    </row>
    <row r="99" customFormat="false" ht="15" hidden="false" customHeight="false" outlineLevel="0" collapsed="false">
      <c r="I99" s="62"/>
      <c r="J99" s="62"/>
    </row>
    <row r="100" customFormat="false" ht="15" hidden="false" customHeight="false" outlineLevel="0" collapsed="false">
      <c r="I100" s="62"/>
      <c r="J100" s="62"/>
    </row>
    <row r="101" customFormat="false" ht="15" hidden="false" customHeight="false" outlineLevel="0" collapsed="false">
      <c r="I101" s="62"/>
      <c r="J101" s="62"/>
    </row>
    <row r="102" customFormat="false" ht="15" hidden="false" customHeight="false" outlineLevel="0" collapsed="false">
      <c r="I102" s="62"/>
      <c r="J102" s="62"/>
    </row>
    <row r="103" customFormat="false" ht="15" hidden="false" customHeight="false" outlineLevel="0" collapsed="false">
      <c r="I103" s="62"/>
      <c r="J103" s="62"/>
    </row>
    <row r="104" customFormat="false" ht="15" hidden="false" customHeight="false" outlineLevel="0" collapsed="false">
      <c r="I104" s="62"/>
      <c r="J104" s="62"/>
    </row>
    <row r="105" customFormat="false" ht="15" hidden="false" customHeight="false" outlineLevel="0" collapsed="false">
      <c r="I105" s="62"/>
      <c r="J105" s="62"/>
    </row>
    <row r="106" customFormat="false" ht="15" hidden="false" customHeight="false" outlineLevel="0" collapsed="false">
      <c r="I106" s="62"/>
      <c r="J106" s="62"/>
    </row>
    <row r="107" customFormat="false" ht="15" hidden="false" customHeight="false" outlineLevel="0" collapsed="false">
      <c r="I107" s="62"/>
      <c r="J107" s="62"/>
    </row>
    <row r="108" customFormat="false" ht="15" hidden="false" customHeight="false" outlineLevel="0" collapsed="false">
      <c r="I108" s="62"/>
      <c r="J108" s="62"/>
    </row>
    <row r="109" customFormat="false" ht="15" hidden="false" customHeight="false" outlineLevel="0" collapsed="false">
      <c r="I109" s="62"/>
      <c r="J109" s="62"/>
    </row>
    <row r="110" customFormat="false" ht="15" hidden="false" customHeight="false" outlineLevel="0" collapsed="false">
      <c r="I110" s="62"/>
      <c r="J110" s="62"/>
    </row>
    <row r="111" customFormat="false" ht="15" hidden="false" customHeight="false" outlineLevel="0" collapsed="false">
      <c r="I111" s="62"/>
      <c r="J111" s="62"/>
    </row>
    <row r="112" customFormat="false" ht="15" hidden="false" customHeight="false" outlineLevel="0" collapsed="false">
      <c r="I112" s="62"/>
      <c r="J112" s="62"/>
    </row>
    <row r="113" customFormat="false" ht="15" hidden="false" customHeight="false" outlineLevel="0" collapsed="false">
      <c r="I113" s="62"/>
      <c r="J113" s="62"/>
    </row>
    <row r="114" customFormat="false" ht="15" hidden="false" customHeight="false" outlineLevel="0" collapsed="false">
      <c r="I114" s="62"/>
      <c r="J114" s="62"/>
    </row>
    <row r="115" customFormat="false" ht="15" hidden="false" customHeight="false" outlineLevel="0" collapsed="false">
      <c r="I115" s="62"/>
      <c r="J115" s="62"/>
    </row>
    <row r="116" customFormat="false" ht="15" hidden="false" customHeight="false" outlineLevel="0" collapsed="false">
      <c r="I116" s="62"/>
      <c r="J116" s="62"/>
    </row>
    <row r="117" customFormat="false" ht="15" hidden="false" customHeight="false" outlineLevel="0" collapsed="false">
      <c r="I117" s="62"/>
      <c r="J117" s="62"/>
    </row>
    <row r="118" customFormat="false" ht="15" hidden="false" customHeight="false" outlineLevel="0" collapsed="false">
      <c r="I118" s="62"/>
      <c r="J118" s="62"/>
    </row>
    <row r="119" customFormat="false" ht="15" hidden="false" customHeight="false" outlineLevel="0" collapsed="false">
      <c r="I119" s="62"/>
      <c r="J119" s="62"/>
    </row>
    <row r="120" customFormat="false" ht="15" hidden="false" customHeight="false" outlineLevel="0" collapsed="false">
      <c r="I120" s="62"/>
      <c r="J120" s="62"/>
    </row>
    <row r="121" customFormat="false" ht="15" hidden="false" customHeight="false" outlineLevel="0" collapsed="false">
      <c r="I121" s="62"/>
      <c r="J121" s="62"/>
    </row>
    <row r="122" customFormat="false" ht="15" hidden="false" customHeight="false" outlineLevel="0" collapsed="false">
      <c r="I122" s="62"/>
      <c r="J122" s="62"/>
    </row>
    <row r="123" customFormat="false" ht="15" hidden="false" customHeight="false" outlineLevel="0" collapsed="false">
      <c r="I123" s="62"/>
      <c r="J123" s="62"/>
    </row>
    <row r="124" customFormat="false" ht="15" hidden="false" customHeight="false" outlineLevel="0" collapsed="false">
      <c r="I124" s="62"/>
      <c r="J124" s="62"/>
    </row>
    <row r="125" customFormat="false" ht="15" hidden="false" customHeight="false" outlineLevel="0" collapsed="false">
      <c r="I125" s="62"/>
      <c r="J125" s="62"/>
    </row>
    <row r="126" customFormat="false" ht="15" hidden="false" customHeight="false" outlineLevel="0" collapsed="false">
      <c r="I126" s="62"/>
      <c r="J126" s="62"/>
    </row>
    <row r="127" customFormat="false" ht="15" hidden="false" customHeight="false" outlineLevel="0" collapsed="false">
      <c r="I127" s="62"/>
      <c r="J127" s="62"/>
    </row>
    <row r="128" customFormat="false" ht="15" hidden="false" customHeight="false" outlineLevel="0" collapsed="false">
      <c r="I128" s="70"/>
      <c r="J128" s="70"/>
    </row>
    <row r="130" customFormat="false" ht="15" hidden="false" customHeight="false" outlineLevel="0" collapsed="false">
      <c r="I130" s="70"/>
      <c r="J130" s="70"/>
    </row>
  </sheetData>
  <mergeCells count="3">
    <mergeCell ref="F4:H4"/>
    <mergeCell ref="I4:K4"/>
    <mergeCell ref="N4:P4"/>
  </mergeCells>
  <printOptions headings="false" gridLines="false" gridLinesSet="true" horizontalCentered="false" verticalCentered="false"/>
  <pageMargins left="0.270138888888889" right="0.25" top="0.620138888888889" bottom="0.529861111111111" header="0.270138888888889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&amp;C&amp;"Arial,Bold"&amp;16HIGHLY CONFIDENTIAL</oddHeader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9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6" topLeftCell="D16" activePane="bottomRight" state="frozen"/>
      <selection pane="topLeft" activeCell="A1" activeCellId="0" sqref="A1"/>
      <selection pane="topRight" activeCell="D1" activeCellId="0" sqref="D1"/>
      <selection pane="bottomLeft" activeCell="A16" activeCellId="0" sqref="A16"/>
      <selection pane="bottomRight" activeCell="A37" activeCellId="0" sqref="A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0.84"/>
    <col collapsed="false" customWidth="true" hidden="false" outlineLevel="0" max="2" min="2" style="0" width="22.99"/>
    <col collapsed="false" customWidth="true" hidden="true" outlineLevel="0" max="3" min="3" style="0" width="16.28"/>
    <col collapsed="false" customWidth="true" hidden="false" outlineLevel="0" max="4" min="4" style="0" width="18.99"/>
    <col collapsed="false" customWidth="true" hidden="false" outlineLevel="0" max="5" min="5" style="0" width="19.14"/>
    <col collapsed="false" customWidth="true" hidden="true" outlineLevel="0" max="6" min="6" style="0" width="16.28"/>
    <col collapsed="false" customWidth="true" hidden="true" outlineLevel="0" max="7" min="7" style="0" width="19.28"/>
    <col collapsed="false" customWidth="true" hidden="true" outlineLevel="0" max="9" min="8" style="0" width="16.28"/>
    <col collapsed="false" customWidth="true" hidden="true" outlineLevel="0" max="10" min="10" style="0" width="18.99"/>
    <col collapsed="false" customWidth="true" hidden="true" outlineLevel="0" max="11" min="11" style="0" width="16.28"/>
    <col collapsed="false" customWidth="true" hidden="false" outlineLevel="0" max="12" min="12" style="0" width="23.56"/>
    <col collapsed="false" customWidth="true" hidden="true" outlineLevel="0" max="13" min="13" style="176" width="16.28"/>
    <col collapsed="false" customWidth="true" hidden="true" outlineLevel="0" max="14" min="14" style="0" width="17.28"/>
    <col collapsed="false" customWidth="true" hidden="true" outlineLevel="0" max="16" min="15" style="0" width="16.28"/>
    <col collapsed="false" customWidth="true" hidden="false" outlineLevel="0" max="17" min="17" style="0" width="16.28"/>
    <col collapsed="false" customWidth="true" hidden="false" outlineLevel="0" max="18" min="18" style="0" width="18.7"/>
    <col collapsed="false" customWidth="true" hidden="false" outlineLevel="0" max="19" min="19" style="0" width="50.13"/>
    <col collapsed="false" customWidth="true" hidden="false" outlineLevel="0" max="20" min="20" style="0" width="5.99"/>
    <col collapsed="false" customWidth="true" hidden="false" outlineLevel="0" max="21" min="21" style="0" width="22.14"/>
    <col collapsed="false" customWidth="true" hidden="false" outlineLevel="0" max="22" min="22" style="0" width="25.56"/>
    <col collapsed="false" customWidth="true" hidden="false" outlineLevel="0" max="23" min="23" style="0" width="15.13"/>
  </cols>
  <sheetData>
    <row r="1" customFormat="false" ht="20.25" hidden="false" customHeight="false" outlineLevel="0" collapsed="false">
      <c r="A1" s="177" t="s">
        <v>0</v>
      </c>
    </row>
    <row r="2" customFormat="false" ht="18" hidden="false" customHeight="false" outlineLevel="0" collapsed="false">
      <c r="A2" s="6" t="s">
        <v>1</v>
      </c>
      <c r="B2" s="7" t="n">
        <f aca="false">+'PG&amp;E Corp. '!B2</f>
        <v>36950</v>
      </c>
      <c r="C2" s="7"/>
    </row>
    <row r="3" customFormat="false" ht="15.75" hidden="false" customHeight="false" outlineLevel="0" collapsed="false">
      <c r="A3" s="178"/>
      <c r="B3" s="178"/>
      <c r="C3" s="178"/>
      <c r="D3" s="178"/>
      <c r="E3" s="178"/>
      <c r="F3" s="10" t="s">
        <v>2</v>
      </c>
      <c r="G3" s="10"/>
      <c r="H3" s="10"/>
      <c r="I3" s="10" t="s">
        <v>3</v>
      </c>
      <c r="J3" s="10"/>
      <c r="K3" s="10"/>
      <c r="L3" s="178"/>
      <c r="M3" s="179"/>
      <c r="N3" s="10" t="s">
        <v>4</v>
      </c>
      <c r="O3" s="10"/>
      <c r="P3" s="10"/>
      <c r="Q3" s="178"/>
      <c r="R3" s="178"/>
      <c r="S3" s="178"/>
      <c r="T3" s="180"/>
      <c r="U3" s="181"/>
      <c r="V3" s="178"/>
      <c r="W3" s="178"/>
    </row>
    <row r="4" customFormat="false" ht="15.75" hidden="false" customHeight="false" outlineLevel="0" collapsed="false">
      <c r="A4" s="14"/>
      <c r="B4" s="14"/>
      <c r="C4" s="14"/>
      <c r="D4" s="14" t="s">
        <v>5</v>
      </c>
      <c r="E4" s="14" t="s">
        <v>6</v>
      </c>
      <c r="F4" s="14" t="s">
        <v>7</v>
      </c>
      <c r="G4" s="14" t="s">
        <v>8</v>
      </c>
      <c r="H4" s="14" t="s">
        <v>9</v>
      </c>
      <c r="I4" s="14" t="s">
        <v>7</v>
      </c>
      <c r="J4" s="14" t="s">
        <v>8</v>
      </c>
      <c r="K4" s="14" t="s">
        <v>9</v>
      </c>
      <c r="L4" s="16" t="s">
        <v>10</v>
      </c>
      <c r="M4" s="17" t="s">
        <v>11</v>
      </c>
      <c r="N4" s="14" t="s">
        <v>7</v>
      </c>
      <c r="O4" s="14" t="s">
        <v>8</v>
      </c>
      <c r="P4" s="14" t="s">
        <v>12</v>
      </c>
      <c r="Q4" s="14" t="s">
        <v>13</v>
      </c>
      <c r="R4" s="14" t="s">
        <v>14</v>
      </c>
      <c r="S4" s="16"/>
      <c r="T4" s="14"/>
      <c r="U4" s="13"/>
      <c r="V4" s="16"/>
      <c r="W4" s="16"/>
    </row>
    <row r="5" customFormat="false" ht="15.75" hidden="false" customHeight="false" outlineLevel="0" collapsed="false">
      <c r="A5" s="18" t="s">
        <v>15</v>
      </c>
      <c r="B5" s="18" t="s">
        <v>16</v>
      </c>
      <c r="C5" s="18" t="s">
        <v>17</v>
      </c>
      <c r="D5" s="14" t="s">
        <v>18</v>
      </c>
      <c r="E5" s="14" t="s">
        <v>18</v>
      </c>
      <c r="F5" s="14" t="s">
        <v>19</v>
      </c>
      <c r="G5" s="14" t="s">
        <v>20</v>
      </c>
      <c r="H5" s="14" t="s">
        <v>21</v>
      </c>
      <c r="I5" s="14" t="s">
        <v>19</v>
      </c>
      <c r="J5" s="14" t="s">
        <v>20</v>
      </c>
      <c r="K5" s="14" t="s">
        <v>21</v>
      </c>
      <c r="L5" s="14" t="s">
        <v>21</v>
      </c>
      <c r="M5" s="17" t="s">
        <v>22</v>
      </c>
      <c r="N5" s="14" t="s">
        <v>19</v>
      </c>
      <c r="O5" s="14" t="s">
        <v>20</v>
      </c>
      <c r="P5" s="14" t="s">
        <v>21</v>
      </c>
      <c r="Q5" s="14" t="s">
        <v>23</v>
      </c>
      <c r="R5" s="14" t="s">
        <v>24</v>
      </c>
      <c r="S5" s="16"/>
      <c r="T5" s="14"/>
      <c r="U5" s="13"/>
      <c r="V5" s="16"/>
      <c r="W5" s="16"/>
    </row>
    <row r="6" customFormat="false" ht="15.75" hidden="false" customHeight="false" outlineLevel="0" collapsed="false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21"/>
      <c r="N6" s="19"/>
      <c r="O6" s="19"/>
      <c r="P6" s="19"/>
      <c r="Q6" s="19"/>
      <c r="R6" s="1"/>
      <c r="S6" s="1"/>
      <c r="T6" s="1"/>
      <c r="U6" s="1"/>
      <c r="V6" s="1"/>
      <c r="W6" s="1"/>
    </row>
    <row r="7" customFormat="false" ht="43.5" hidden="false" customHeight="true" outlineLevel="0" collapsed="false">
      <c r="A7" s="182" t="s">
        <v>77</v>
      </c>
      <c r="B7" s="183" t="s">
        <v>29</v>
      </c>
      <c r="C7" s="184" t="s">
        <v>27</v>
      </c>
      <c r="D7" s="185" t="n">
        <v>0</v>
      </c>
      <c r="E7" s="185" t="n">
        <v>-55839248</v>
      </c>
      <c r="F7" s="185" t="n">
        <v>17328000</v>
      </c>
      <c r="G7" s="185" t="n">
        <v>0</v>
      </c>
      <c r="H7" s="185" t="n">
        <f aca="false">+SUM(F7:G7)</f>
        <v>17328000</v>
      </c>
      <c r="I7" s="185" t="n">
        <f aca="false">1104000+48000</f>
        <v>1152000</v>
      </c>
      <c r="J7" s="185" t="n">
        <v>0</v>
      </c>
      <c r="K7" s="185" t="n">
        <f aca="false">+SUM(I7:J7)</f>
        <v>1152000</v>
      </c>
      <c r="L7" s="185" t="n">
        <f aca="false">+K7+H7</f>
        <v>18480000</v>
      </c>
      <c r="M7" s="185" t="n">
        <v>-43530494</v>
      </c>
      <c r="N7" s="185" t="n">
        <f aca="false">48000+1248000</f>
        <v>1296000</v>
      </c>
      <c r="O7" s="185" t="n">
        <v>0</v>
      </c>
      <c r="P7" s="185" t="n">
        <f aca="false">+SUM(N7:O7)</f>
        <v>1296000</v>
      </c>
      <c r="Q7" s="185" t="n">
        <v>0</v>
      </c>
      <c r="R7" s="186" t="n">
        <f aca="false">+L7+E7</f>
        <v>-37359248</v>
      </c>
      <c r="S7" s="187" t="s">
        <v>78</v>
      </c>
      <c r="T7" s="188"/>
      <c r="U7" s="189"/>
      <c r="V7" s="190"/>
      <c r="W7" s="190"/>
    </row>
    <row r="8" customFormat="false" ht="112.5" hidden="false" customHeight="true" outlineLevel="0" collapsed="false">
      <c r="A8" s="41" t="s">
        <v>77</v>
      </c>
      <c r="B8" s="42" t="s">
        <v>79</v>
      </c>
      <c r="C8" s="42" t="s">
        <v>80</v>
      </c>
      <c r="D8" s="43" t="n">
        <v>0</v>
      </c>
      <c r="E8" s="43" t="n">
        <v>0</v>
      </c>
      <c r="F8" s="43" t="n">
        <v>58000000</v>
      </c>
      <c r="G8" s="43" t="n">
        <v>0</v>
      </c>
      <c r="H8" s="34" t="n">
        <f aca="false">+SUM(F8:G8)</f>
        <v>58000000</v>
      </c>
      <c r="I8" s="35" t="n">
        <v>0</v>
      </c>
      <c r="J8" s="35" t="n">
        <v>0</v>
      </c>
      <c r="K8" s="34" t="n">
        <f aca="false">+SUM(I8:J8)</f>
        <v>0</v>
      </c>
      <c r="L8" s="43" t="n">
        <f aca="false">+K8+H8</f>
        <v>58000000</v>
      </c>
      <c r="M8" s="35"/>
      <c r="N8" s="35" t="n">
        <v>0</v>
      </c>
      <c r="O8" s="35" t="n">
        <v>0</v>
      </c>
      <c r="P8" s="34" t="n">
        <f aca="false">+SUM(N8:O8)</f>
        <v>0</v>
      </c>
      <c r="Q8" s="43" t="n">
        <f aca="false">+L8+E8</f>
        <v>58000000</v>
      </c>
      <c r="R8" s="191" t="n">
        <v>0</v>
      </c>
      <c r="S8" s="192" t="s">
        <v>81</v>
      </c>
      <c r="T8" s="193"/>
      <c r="U8" s="189"/>
      <c r="V8" s="190"/>
      <c r="W8" s="190"/>
    </row>
    <row r="9" customFormat="false" ht="15.75" hidden="false" customHeight="false" outlineLevel="0" collapsed="false">
      <c r="A9" s="41" t="s">
        <v>77</v>
      </c>
      <c r="B9" s="42" t="s">
        <v>30</v>
      </c>
      <c r="C9" s="42" t="s">
        <v>30</v>
      </c>
      <c r="D9" s="43" t="n">
        <v>0</v>
      </c>
      <c r="E9" s="194" t="n">
        <v>129274000</v>
      </c>
      <c r="F9" s="43" t="n">
        <v>53000000</v>
      </c>
      <c r="G9" s="43" t="n">
        <v>0</v>
      </c>
      <c r="H9" s="34" t="n">
        <f aca="false">+SUM(F9:G9)</f>
        <v>53000000</v>
      </c>
      <c r="I9" s="35" t="n">
        <v>0</v>
      </c>
      <c r="J9" s="35" t="n">
        <v>0</v>
      </c>
      <c r="K9" s="34" t="n">
        <f aca="false">+SUM(I9:J9)</f>
        <v>0</v>
      </c>
      <c r="L9" s="43" t="n">
        <f aca="false">+K9+H9</f>
        <v>53000000</v>
      </c>
      <c r="M9" s="35"/>
      <c r="N9" s="35" t="n">
        <v>0</v>
      </c>
      <c r="O9" s="35" t="n">
        <v>0</v>
      </c>
      <c r="P9" s="34" t="n">
        <f aca="false">+SUM(N9:O9)</f>
        <v>0</v>
      </c>
      <c r="Q9" s="43" t="n">
        <f aca="false">+L9+E9+D9</f>
        <v>182274000</v>
      </c>
      <c r="R9" s="191" t="n">
        <v>0</v>
      </c>
      <c r="S9" s="44" t="s">
        <v>82</v>
      </c>
      <c r="T9" s="193"/>
      <c r="U9" s="189"/>
      <c r="V9" s="190"/>
      <c r="W9" s="190"/>
    </row>
    <row r="10" customFormat="false" ht="15.75" hidden="false" customHeight="false" outlineLevel="0" collapsed="false">
      <c r="A10" s="41" t="s">
        <v>77</v>
      </c>
      <c r="B10" s="42" t="s">
        <v>32</v>
      </c>
      <c r="C10" s="42" t="s">
        <v>30</v>
      </c>
      <c r="D10" s="43" t="n">
        <v>0</v>
      </c>
      <c r="E10" s="43" t="n">
        <v>223941000</v>
      </c>
      <c r="F10" s="43" t="n">
        <v>40800000</v>
      </c>
      <c r="G10" s="43" t="n">
        <v>0</v>
      </c>
      <c r="H10" s="34" t="n">
        <f aca="false">+SUM(F10:G10)</f>
        <v>40800000</v>
      </c>
      <c r="I10" s="35" t="n">
        <v>0</v>
      </c>
      <c r="J10" s="35" t="n">
        <v>0</v>
      </c>
      <c r="K10" s="34" t="n">
        <f aca="false">+SUM(I10:J10)</f>
        <v>0</v>
      </c>
      <c r="L10" s="43" t="n">
        <f aca="false">+K10+H10</f>
        <v>40800000</v>
      </c>
      <c r="M10" s="35"/>
      <c r="N10" s="35" t="n">
        <v>0</v>
      </c>
      <c r="O10" s="35" t="n">
        <v>0</v>
      </c>
      <c r="P10" s="34" t="n">
        <f aca="false">+SUM(N10:O10)</f>
        <v>0</v>
      </c>
      <c r="Q10" s="43" t="n">
        <f aca="false">+L10+E10+D10</f>
        <v>264741000</v>
      </c>
      <c r="R10" s="191" t="n">
        <v>0</v>
      </c>
      <c r="S10" s="44" t="s">
        <v>83</v>
      </c>
      <c r="T10" s="193"/>
      <c r="U10" s="189"/>
      <c r="V10" s="190"/>
      <c r="W10" s="190"/>
    </row>
    <row r="11" customFormat="false" ht="63" hidden="false" customHeight="true" outlineLevel="0" collapsed="false">
      <c r="A11" s="46" t="s">
        <v>77</v>
      </c>
      <c r="B11" s="50" t="s">
        <v>84</v>
      </c>
      <c r="C11" s="42" t="s">
        <v>35</v>
      </c>
      <c r="D11" s="51" t="n">
        <v>0</v>
      </c>
      <c r="E11" s="51" t="n">
        <v>30152467</v>
      </c>
      <c r="F11" s="51" t="n">
        <f aca="false">4240934.11+(213807.42*31)</f>
        <v>10868964.13</v>
      </c>
      <c r="G11" s="43" t="n">
        <v>0</v>
      </c>
      <c r="H11" s="34" t="n">
        <f aca="false">+SUM(F11:G11)</f>
        <v>10868964.13</v>
      </c>
      <c r="I11" s="35" t="n">
        <v>0</v>
      </c>
      <c r="J11" s="35" t="n">
        <v>0</v>
      </c>
      <c r="K11" s="34" t="n">
        <f aca="false">+SUM(I11:J11)</f>
        <v>0</v>
      </c>
      <c r="L11" s="51" t="n">
        <f aca="false">+K11+H11</f>
        <v>10868964.13</v>
      </c>
      <c r="M11" s="34"/>
      <c r="N11" s="35" t="n">
        <v>0</v>
      </c>
      <c r="O11" s="35" t="n">
        <v>0</v>
      </c>
      <c r="P11" s="34" t="n">
        <f aca="false">+SUM(N11:O11)</f>
        <v>0</v>
      </c>
      <c r="Q11" s="52" t="n">
        <f aca="false">+L11+E11</f>
        <v>41021431.13</v>
      </c>
      <c r="R11" s="52" t="n">
        <v>0</v>
      </c>
      <c r="S11" s="195" t="s">
        <v>85</v>
      </c>
      <c r="T11" s="193"/>
      <c r="U11" s="189"/>
      <c r="V11" s="190"/>
      <c r="W11" s="190"/>
    </row>
    <row r="12" customFormat="false" ht="18.75" hidden="false" customHeight="true" outlineLevel="0" collapsed="false">
      <c r="A12" s="196" t="s">
        <v>86</v>
      </c>
      <c r="B12" s="197"/>
      <c r="C12" s="197"/>
      <c r="D12" s="198"/>
      <c r="E12" s="198"/>
      <c r="F12" s="198"/>
      <c r="G12" s="198"/>
      <c r="H12" s="198"/>
      <c r="I12" s="34"/>
      <c r="J12" s="34"/>
      <c r="K12" s="198"/>
      <c r="L12" s="198"/>
      <c r="M12" s="34"/>
      <c r="N12" s="34"/>
      <c r="O12" s="34"/>
      <c r="P12" s="198"/>
      <c r="Q12" s="199" t="n">
        <f aca="false">SUM(Q7:Q11)</f>
        <v>546036431.13</v>
      </c>
      <c r="R12" s="199" t="n">
        <f aca="false">SUM(R7:R11)</f>
        <v>-37359248</v>
      </c>
      <c r="S12" s="200" t="n">
        <f aca="false">+R12+Q12</f>
        <v>508677183.13</v>
      </c>
      <c r="T12" s="193"/>
      <c r="U12" s="189"/>
      <c r="V12" s="190"/>
      <c r="W12" s="190"/>
    </row>
    <row r="13" customFormat="false" ht="13.5" hidden="false" customHeight="true" outlineLevel="0" collapsed="false">
      <c r="A13" s="137"/>
      <c r="B13" s="201"/>
      <c r="C13" s="201"/>
      <c r="D13" s="202"/>
      <c r="E13" s="202"/>
      <c r="F13" s="202"/>
      <c r="G13" s="202"/>
      <c r="H13" s="202"/>
      <c r="I13" s="203"/>
      <c r="J13" s="203"/>
      <c r="K13" s="202"/>
      <c r="L13" s="204"/>
      <c r="M13" s="205"/>
      <c r="N13" s="205"/>
      <c r="O13" s="205"/>
      <c r="P13" s="204"/>
      <c r="Q13" s="206"/>
      <c r="R13" s="207"/>
      <c r="S13" s="208"/>
      <c r="T13" s="209"/>
      <c r="U13" s="210"/>
      <c r="V13" s="211"/>
      <c r="W13" s="211"/>
    </row>
    <row r="14" customFormat="false" ht="13.5" hidden="false" customHeight="true" outlineLevel="0" collapsed="false">
      <c r="A14" s="212"/>
      <c r="B14" s="213"/>
      <c r="C14" s="213"/>
      <c r="D14" s="214"/>
      <c r="E14" s="214"/>
      <c r="F14" s="214"/>
      <c r="G14" s="214"/>
      <c r="H14" s="214"/>
      <c r="I14" s="215"/>
      <c r="J14" s="215"/>
      <c r="K14" s="214"/>
      <c r="L14" s="216"/>
      <c r="M14" s="217"/>
      <c r="N14" s="217"/>
      <c r="O14" s="217"/>
      <c r="P14" s="216"/>
      <c r="Q14" s="218"/>
      <c r="R14" s="219"/>
      <c r="S14" s="220"/>
      <c r="T14" s="221"/>
      <c r="U14" s="210"/>
      <c r="V14" s="211"/>
      <c r="W14" s="211"/>
    </row>
    <row r="15" customFormat="false" ht="13.5" hidden="false" customHeight="true" outlineLevel="0" collapsed="false">
      <c r="A15" s="124"/>
      <c r="B15" s="141"/>
      <c r="C15" s="141"/>
      <c r="D15" s="222"/>
      <c r="E15" s="222"/>
      <c r="F15" s="222"/>
      <c r="G15" s="222"/>
      <c r="H15" s="222"/>
      <c r="I15" s="223"/>
      <c r="J15" s="223"/>
      <c r="K15" s="222"/>
      <c r="L15" s="224"/>
      <c r="M15" s="225"/>
      <c r="N15" s="225"/>
      <c r="O15" s="225"/>
      <c r="P15" s="224"/>
      <c r="Q15" s="226"/>
      <c r="R15" s="227"/>
      <c r="S15" s="228"/>
      <c r="T15" s="229"/>
      <c r="U15" s="210"/>
      <c r="V15" s="211"/>
      <c r="W15" s="211"/>
    </row>
    <row r="16" customFormat="false" ht="15.75" hidden="false" customHeight="false" outlineLevel="0" collapsed="false">
      <c r="A16" s="39" t="s">
        <v>87</v>
      </c>
      <c r="B16" s="40" t="s">
        <v>88</v>
      </c>
      <c r="C16" s="31" t="s">
        <v>89</v>
      </c>
      <c r="D16" s="32" t="n">
        <v>0</v>
      </c>
      <c r="E16" s="32" t="n">
        <v>0</v>
      </c>
      <c r="F16" s="32" t="n">
        <v>56393</v>
      </c>
      <c r="G16" s="32" t="n">
        <v>0</v>
      </c>
      <c r="H16" s="32" t="n">
        <f aca="false">+SUM(F16:G16)</f>
        <v>56393</v>
      </c>
      <c r="I16" s="32" t="n">
        <v>0</v>
      </c>
      <c r="J16" s="32" t="n">
        <v>0</v>
      </c>
      <c r="K16" s="32" t="n">
        <f aca="false">+SUM(I16:J16)</f>
        <v>0</v>
      </c>
      <c r="L16" s="32" t="n">
        <f aca="false">+K16+H16</f>
        <v>56393</v>
      </c>
      <c r="M16" s="32" t="n">
        <v>0</v>
      </c>
      <c r="N16" s="32" t="n">
        <v>0</v>
      </c>
      <c r="O16" s="32" t="n">
        <v>0</v>
      </c>
      <c r="P16" s="32" t="n">
        <f aca="false">+SUM(N16:O16)</f>
        <v>0</v>
      </c>
      <c r="Q16" s="32" t="n">
        <f aca="false">+L16+D16</f>
        <v>56393</v>
      </c>
      <c r="R16" s="36" t="n">
        <v>0</v>
      </c>
      <c r="S16" s="36" t="s">
        <v>90</v>
      </c>
      <c r="T16" s="38"/>
      <c r="U16" s="28"/>
      <c r="V16" s="28"/>
      <c r="W16" s="29"/>
    </row>
    <row r="17" customFormat="false" ht="48" hidden="false" customHeight="true" outlineLevel="0" collapsed="false">
      <c r="A17" s="230" t="s">
        <v>87</v>
      </c>
      <c r="B17" s="231" t="s">
        <v>91</v>
      </c>
      <c r="C17" s="232" t="s">
        <v>89</v>
      </c>
      <c r="D17" s="233" t="n">
        <v>0</v>
      </c>
      <c r="E17" s="233" t="n">
        <v>-14465567</v>
      </c>
      <c r="F17" s="233" t="n">
        <v>0</v>
      </c>
      <c r="G17" s="233" t="n">
        <v>0</v>
      </c>
      <c r="H17" s="233" t="n">
        <f aca="false">+SUM(F17:G17)</f>
        <v>0</v>
      </c>
      <c r="I17" s="233" t="n">
        <v>0</v>
      </c>
      <c r="J17" s="233" t="n">
        <v>0</v>
      </c>
      <c r="K17" s="233" t="n">
        <f aca="false">+SUM(I17:J17)</f>
        <v>0</v>
      </c>
      <c r="L17" s="233" t="n">
        <f aca="false">+H17</f>
        <v>0</v>
      </c>
      <c r="M17" s="233" t="n">
        <v>-4444817</v>
      </c>
      <c r="N17" s="233" t="n">
        <v>0</v>
      </c>
      <c r="O17" s="233" t="n">
        <v>0</v>
      </c>
      <c r="P17" s="233" t="n">
        <f aca="false">+SUM(N17:O17)</f>
        <v>0</v>
      </c>
      <c r="Q17" s="233" t="n">
        <v>0</v>
      </c>
      <c r="R17" s="51" t="n">
        <f aca="false">+L17+E17</f>
        <v>-14465567</v>
      </c>
      <c r="S17" s="234" t="s">
        <v>92</v>
      </c>
      <c r="T17" s="38" t="s">
        <v>70</v>
      </c>
      <c r="U17" s="28"/>
      <c r="V17" s="28"/>
      <c r="W17" s="29"/>
    </row>
    <row r="18" customFormat="false" ht="15.75" hidden="false" customHeight="false" outlineLevel="0" collapsed="false">
      <c r="A18" s="39" t="s">
        <v>93</v>
      </c>
      <c r="B18" s="40" t="s">
        <v>28</v>
      </c>
      <c r="C18" s="31" t="s">
        <v>27</v>
      </c>
      <c r="D18" s="32" t="n">
        <v>0</v>
      </c>
      <c r="E18" s="32" t="n">
        <v>0</v>
      </c>
      <c r="F18" s="32" t="n">
        <v>4333025</v>
      </c>
      <c r="G18" s="32" t="n">
        <v>-294750</v>
      </c>
      <c r="H18" s="32" t="n">
        <f aca="false">+SUM(F18:G18)</f>
        <v>4038275</v>
      </c>
      <c r="I18" s="32" t="n">
        <v>0</v>
      </c>
      <c r="J18" s="32" t="n">
        <v>0</v>
      </c>
      <c r="K18" s="32" t="n">
        <f aca="false">+SUM(I18:J18)</f>
        <v>0</v>
      </c>
      <c r="L18" s="32" t="n">
        <f aca="false">+K18+H18</f>
        <v>4038275</v>
      </c>
      <c r="M18" s="32" t="n">
        <v>11891006</v>
      </c>
      <c r="N18" s="32" t="n">
        <v>0</v>
      </c>
      <c r="O18" s="32" t="n">
        <v>0</v>
      </c>
      <c r="P18" s="32" t="n">
        <f aca="false">+SUM(N18:O18)</f>
        <v>0</v>
      </c>
      <c r="Q18" s="32" t="n">
        <f aca="false">+L18+E18</f>
        <v>4038275</v>
      </c>
      <c r="R18" s="36" t="n">
        <v>0</v>
      </c>
      <c r="S18" s="36"/>
      <c r="T18" s="38"/>
      <c r="U18" s="28"/>
      <c r="V18" s="28"/>
      <c r="W18" s="29"/>
    </row>
    <row r="19" customFormat="false" ht="15.75" hidden="false" customHeight="false" outlineLevel="0" collapsed="false">
      <c r="A19" s="39" t="s">
        <v>94</v>
      </c>
      <c r="B19" s="40" t="s">
        <v>88</v>
      </c>
      <c r="C19" s="31" t="s">
        <v>89</v>
      </c>
      <c r="D19" s="32" t="n">
        <v>-271226</v>
      </c>
      <c r="E19" s="32" t="n">
        <v>0</v>
      </c>
      <c r="F19" s="32" t="n">
        <v>0</v>
      </c>
      <c r="G19" s="32" t="n">
        <v>-224622</v>
      </c>
      <c r="H19" s="32" t="n">
        <f aca="false">+SUM(F19:G19)</f>
        <v>-224622</v>
      </c>
      <c r="I19" s="32" t="n">
        <v>0</v>
      </c>
      <c r="J19" s="32" t="n">
        <v>0</v>
      </c>
      <c r="K19" s="32" t="n">
        <f aca="false">+SUM(I19:J19)</f>
        <v>0</v>
      </c>
      <c r="L19" s="32" t="n">
        <f aca="false">+K19+H19</f>
        <v>-224622</v>
      </c>
      <c r="M19" s="32" t="n">
        <f aca="false">+L19+E19</f>
        <v>-224622</v>
      </c>
      <c r="N19" s="32" t="n">
        <v>0</v>
      </c>
      <c r="O19" s="32" t="n">
        <v>0</v>
      </c>
      <c r="P19" s="32" t="n">
        <f aca="false">+SUM(N19:O19)</f>
        <v>0</v>
      </c>
      <c r="Q19" s="32" t="n">
        <v>0</v>
      </c>
      <c r="R19" s="36" t="n">
        <f aca="false">+D19+L19</f>
        <v>-495848</v>
      </c>
      <c r="S19" s="36" t="s">
        <v>95</v>
      </c>
      <c r="T19" s="38"/>
      <c r="U19" s="28"/>
      <c r="V19" s="28"/>
      <c r="W19" s="29"/>
    </row>
    <row r="20" customFormat="false" ht="15" hidden="false" customHeight="false" outlineLevel="0" collapsed="false">
      <c r="A20" s="91"/>
      <c r="B20" s="86"/>
      <c r="C20" s="86"/>
      <c r="D20" s="87"/>
      <c r="E20" s="87"/>
      <c r="F20" s="87"/>
      <c r="G20" s="87"/>
      <c r="H20" s="87"/>
      <c r="I20" s="87"/>
      <c r="J20" s="87"/>
      <c r="K20" s="87"/>
      <c r="L20" s="87"/>
      <c r="M20" s="59"/>
      <c r="N20" s="57"/>
      <c r="O20" s="57"/>
      <c r="P20" s="57"/>
      <c r="Q20" s="87"/>
      <c r="R20" s="88"/>
      <c r="S20" s="88"/>
      <c r="T20" s="90"/>
      <c r="U20" s="70"/>
      <c r="V20" s="70"/>
      <c r="W20" s="1"/>
    </row>
    <row r="21" customFormat="false" ht="15" hidden="false" customHeight="false" outlineLevel="0" collapsed="false">
      <c r="A21" s="91"/>
      <c r="B21" s="86"/>
      <c r="C21" s="86"/>
      <c r="D21" s="87"/>
      <c r="E21" s="87"/>
      <c r="F21" s="87"/>
      <c r="G21" s="87"/>
      <c r="H21" s="87"/>
      <c r="I21" s="87"/>
      <c r="J21" s="87"/>
      <c r="K21" s="87"/>
      <c r="L21" s="87"/>
      <c r="M21" s="59"/>
      <c r="N21" s="57"/>
      <c r="O21" s="57"/>
      <c r="P21" s="57"/>
      <c r="Q21" s="87"/>
      <c r="R21" s="88"/>
      <c r="S21" s="88"/>
      <c r="T21" s="90"/>
      <c r="U21" s="70"/>
      <c r="V21" s="70"/>
      <c r="W21" s="1"/>
    </row>
    <row r="22" customFormat="false" ht="78.75" hidden="false" customHeight="false" outlineLevel="0" collapsed="false">
      <c r="A22" s="235" t="s">
        <v>96</v>
      </c>
      <c r="B22" s="232" t="s">
        <v>28</v>
      </c>
      <c r="C22" s="232" t="s">
        <v>27</v>
      </c>
      <c r="D22" s="233" t="n">
        <v>17632309</v>
      </c>
      <c r="E22" s="233" t="n">
        <v>0</v>
      </c>
      <c r="F22" s="233" t="n">
        <v>0</v>
      </c>
      <c r="G22" s="233" t="n">
        <v>0</v>
      </c>
      <c r="H22" s="233" t="n">
        <f aca="false">+SUM(F22:G22)</f>
        <v>0</v>
      </c>
      <c r="I22" s="233" t="n">
        <v>0</v>
      </c>
      <c r="J22" s="233" t="n">
        <v>0</v>
      </c>
      <c r="K22" s="233" t="n">
        <f aca="false">+SUM(I22:J22)</f>
        <v>0</v>
      </c>
      <c r="L22" s="233" t="n">
        <f aca="false">+K22+H22</f>
        <v>0</v>
      </c>
      <c r="M22" s="233" t="n">
        <v>0</v>
      </c>
      <c r="N22" s="233" t="n">
        <v>0</v>
      </c>
      <c r="O22" s="233" t="n">
        <v>0</v>
      </c>
      <c r="P22" s="233" t="n">
        <f aca="false">+SUM(N22:O22)</f>
        <v>0</v>
      </c>
      <c r="Q22" s="233" t="n">
        <f aca="false">+L22+E22+D22</f>
        <v>17632309</v>
      </c>
      <c r="R22" s="43" t="n">
        <v>0</v>
      </c>
      <c r="S22" s="236" t="s">
        <v>97</v>
      </c>
      <c r="T22" s="54"/>
      <c r="U22" s="29"/>
      <c r="V22" s="29"/>
      <c r="W22" s="29"/>
    </row>
    <row r="23" customFormat="false" ht="30" hidden="false" customHeight="false" outlineLevel="0" collapsed="false">
      <c r="A23" s="230" t="s">
        <v>98</v>
      </c>
      <c r="B23" s="231" t="s">
        <v>29</v>
      </c>
      <c r="C23" s="232" t="s">
        <v>27</v>
      </c>
      <c r="D23" s="233" t="n">
        <v>0</v>
      </c>
      <c r="E23" s="233" t="n">
        <v>-3384220</v>
      </c>
      <c r="F23" s="237" t="n">
        <v>128869210.03</v>
      </c>
      <c r="G23" s="233" t="n">
        <v>-116923920</v>
      </c>
      <c r="H23" s="233" t="n">
        <f aca="false">+SUM(F23:G23)</f>
        <v>11945290.03</v>
      </c>
      <c r="I23" s="233" t="n">
        <f aca="false">49377940+2394460</f>
        <v>51772400</v>
      </c>
      <c r="J23" s="233" t="n">
        <f aca="false">-45627880-2172520</f>
        <v>-47800400</v>
      </c>
      <c r="K23" s="233" t="n">
        <f aca="false">+SUM(I23:J23)</f>
        <v>3972000</v>
      </c>
      <c r="L23" s="233" t="n">
        <f aca="false">+K23+H23</f>
        <v>15917290.03</v>
      </c>
      <c r="M23" s="233" t="n">
        <v>-11111175</v>
      </c>
      <c r="N23" s="233" t="n">
        <f aca="false">227180+6031680</f>
        <v>6258860</v>
      </c>
      <c r="O23" s="233" t="n">
        <f aca="false">-480760-11743960</f>
        <v>-12224720</v>
      </c>
      <c r="P23" s="233" t="n">
        <f aca="false">+SUM(N23:O23)</f>
        <v>-5965860</v>
      </c>
      <c r="Q23" s="233" t="n">
        <f aca="false">+L23+E23</f>
        <v>12533070.03</v>
      </c>
      <c r="R23" s="51" t="n">
        <v>0</v>
      </c>
      <c r="S23" s="238" t="s">
        <v>99</v>
      </c>
      <c r="T23" s="54"/>
      <c r="U23" s="29"/>
      <c r="V23" s="29"/>
      <c r="W23" s="29"/>
    </row>
    <row r="24" customFormat="false" ht="15.75" hidden="false" customHeight="false" outlineLevel="0" collapsed="false">
      <c r="A24" s="239"/>
      <c r="B24" s="86"/>
      <c r="C24" s="86"/>
      <c r="D24" s="87"/>
      <c r="E24" s="87"/>
      <c r="F24" s="87"/>
      <c r="G24" s="87"/>
      <c r="H24" s="87"/>
      <c r="I24" s="87"/>
      <c r="J24" s="87"/>
      <c r="K24" s="87"/>
      <c r="L24" s="87"/>
      <c r="M24" s="59"/>
      <c r="N24" s="57"/>
      <c r="O24" s="57"/>
      <c r="P24" s="57"/>
      <c r="Q24" s="1"/>
      <c r="R24" s="1"/>
      <c r="S24" s="240"/>
      <c r="T24" s="241"/>
      <c r="U24" s="1"/>
      <c r="V24" s="1"/>
      <c r="W24" s="1"/>
    </row>
    <row r="25" customFormat="false" ht="16.5" hidden="false" customHeight="false" outlineLevel="0" collapsed="false">
      <c r="A25" s="85" t="s">
        <v>100</v>
      </c>
      <c r="B25" s="86"/>
      <c r="C25" s="86"/>
      <c r="D25" s="87"/>
      <c r="E25" s="87"/>
      <c r="F25" s="87"/>
      <c r="G25" s="87"/>
      <c r="H25" s="87"/>
      <c r="I25" s="87"/>
      <c r="J25" s="87"/>
      <c r="K25" s="87"/>
      <c r="L25" s="87"/>
      <c r="M25" s="59"/>
      <c r="N25" s="57"/>
      <c r="O25" s="57"/>
      <c r="P25" s="57"/>
      <c r="Q25" s="242" t="n">
        <f aca="false">SUM(Q16:Q23)</f>
        <v>34260047.03</v>
      </c>
      <c r="R25" s="242" t="n">
        <f aca="false">SUM(R16:R23)</f>
        <v>-14961415</v>
      </c>
      <c r="S25" s="243"/>
      <c r="T25" s="241"/>
      <c r="U25" s="1"/>
      <c r="V25" s="1"/>
      <c r="W25" s="1"/>
    </row>
    <row r="26" customFormat="false" ht="16.5" hidden="false" customHeight="false" outlineLevel="0" collapsed="false">
      <c r="A26" s="239" t="s">
        <v>101</v>
      </c>
      <c r="B26" s="86"/>
      <c r="C26" s="86"/>
      <c r="D26" s="87"/>
      <c r="E26" s="87"/>
      <c r="F26" s="87"/>
      <c r="G26" s="87"/>
      <c r="H26" s="87"/>
      <c r="I26" s="87"/>
      <c r="J26" s="87"/>
      <c r="K26" s="87"/>
      <c r="L26" s="87"/>
      <c r="M26" s="59"/>
      <c r="N26" s="57"/>
      <c r="O26" s="57"/>
      <c r="P26" s="57"/>
      <c r="Q26" s="244"/>
      <c r="R26" s="244"/>
      <c r="S26" s="146" t="n">
        <f aca="false">+Q25</f>
        <v>34260047.03</v>
      </c>
      <c r="T26" s="241"/>
      <c r="U26" s="70" t="n">
        <f aca="false">+SUM(R16:R23)</f>
        <v>-14961415</v>
      </c>
      <c r="V26" s="1" t="s">
        <v>102</v>
      </c>
      <c r="W26" s="70" t="n">
        <f aca="false">+S26+U26</f>
        <v>19298632.03</v>
      </c>
    </row>
    <row r="27" customFormat="false" ht="15.75" hidden="false" customHeight="false" outlineLevel="0" collapsed="false">
      <c r="A27" s="245" t="s">
        <v>66</v>
      </c>
      <c r="B27" s="86"/>
      <c r="C27" s="86"/>
      <c r="D27" s="87"/>
      <c r="E27" s="87"/>
      <c r="F27" s="87"/>
      <c r="G27" s="87"/>
      <c r="H27" s="87"/>
      <c r="I27" s="87"/>
      <c r="J27" s="87"/>
      <c r="K27" s="87"/>
      <c r="L27" s="87"/>
      <c r="M27" s="59"/>
      <c r="N27" s="57"/>
      <c r="O27" s="57"/>
      <c r="P27" s="57"/>
      <c r="Q27" s="244"/>
      <c r="R27" s="244"/>
      <c r="S27" s="246" t="n">
        <f aca="false">+R25</f>
        <v>-14961415</v>
      </c>
      <c r="T27" s="241"/>
      <c r="U27" s="1"/>
      <c r="V27" s="1"/>
      <c r="W27" s="1"/>
    </row>
    <row r="28" customFormat="false" ht="16.5" hidden="false" customHeight="false" outlineLevel="0" collapsed="false">
      <c r="A28" s="245" t="s">
        <v>67</v>
      </c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59"/>
      <c r="N28" s="57"/>
      <c r="O28" s="57"/>
      <c r="P28" s="57"/>
      <c r="Q28" s="244"/>
      <c r="R28" s="244"/>
      <c r="S28" s="146" t="n">
        <f aca="false">SUM(S26:S27)</f>
        <v>19298632.03</v>
      </c>
      <c r="T28" s="241"/>
      <c r="U28" s="1"/>
      <c r="V28" s="1"/>
      <c r="W28" s="1"/>
    </row>
    <row r="29" customFormat="false" ht="16.5" hidden="false" customHeight="false" outlineLevel="0" collapsed="false">
      <c r="A29" s="247"/>
      <c r="B29" s="248"/>
      <c r="C29" s="248"/>
      <c r="D29" s="249"/>
      <c r="E29" s="249"/>
      <c r="F29" s="249"/>
      <c r="G29" s="249"/>
      <c r="H29" s="249"/>
      <c r="I29" s="249"/>
      <c r="J29" s="249"/>
      <c r="K29" s="249"/>
      <c r="L29" s="249"/>
      <c r="M29" s="249"/>
      <c r="N29" s="249"/>
      <c r="O29" s="249"/>
      <c r="P29" s="249"/>
      <c r="Q29" s="250"/>
      <c r="R29" s="250"/>
      <c r="S29" s="251"/>
      <c r="T29" s="252"/>
      <c r="U29" s="133"/>
      <c r="V29" s="133"/>
      <c r="W29" s="133"/>
    </row>
    <row r="30" customFormat="false" ht="16.5" hidden="false" customHeight="false" outlineLevel="0" collapsed="false">
      <c r="A30" s="253" t="s">
        <v>103</v>
      </c>
      <c r="B30" s="128"/>
      <c r="C30" s="128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254" t="n">
        <f aca="false">+Q25+Q12</f>
        <v>580296478.16</v>
      </c>
      <c r="R30" s="254" t="n">
        <f aca="false">+R25+R12</f>
        <v>-52320663</v>
      </c>
      <c r="S30" s="166"/>
      <c r="T30" s="255"/>
      <c r="U30" s="133"/>
      <c r="V30" s="133"/>
      <c r="W30" s="133"/>
    </row>
    <row r="31" customFormat="false" ht="15.75" hidden="false" customHeight="false" outlineLevel="0" collapsed="false">
      <c r="A31" s="165"/>
      <c r="B31" s="166"/>
      <c r="C31" s="166"/>
      <c r="D31" s="166"/>
      <c r="E31" s="166"/>
      <c r="F31" s="166"/>
      <c r="G31" s="166"/>
      <c r="H31" s="166"/>
      <c r="I31" s="166"/>
      <c r="J31" s="166"/>
      <c r="K31" s="166"/>
      <c r="L31" s="166"/>
      <c r="M31" s="166"/>
      <c r="N31" s="166"/>
      <c r="O31" s="166"/>
      <c r="P31" s="166"/>
      <c r="Q31" s="166"/>
      <c r="R31" s="166"/>
      <c r="S31" s="131" t="n">
        <f aca="false">+S12+S26</f>
        <v>542937230.16</v>
      </c>
      <c r="T31" s="255"/>
      <c r="U31" s="130" t="n">
        <f aca="false">+Q30+R30</f>
        <v>527975815.16</v>
      </c>
      <c r="V31" s="166" t="s">
        <v>102</v>
      </c>
      <c r="W31" s="166"/>
    </row>
    <row r="32" customFormat="false" ht="15.75" hidden="false" customHeight="false" outlineLevel="0" collapsed="false">
      <c r="A32" s="127" t="s">
        <v>66</v>
      </c>
      <c r="B32" s="166"/>
      <c r="C32" s="166"/>
      <c r="D32" s="166"/>
      <c r="E32" s="166"/>
      <c r="F32" s="166"/>
      <c r="G32" s="166"/>
      <c r="H32" s="166"/>
      <c r="I32" s="166"/>
      <c r="J32" s="166"/>
      <c r="K32" s="166"/>
      <c r="L32" s="166"/>
      <c r="M32" s="166"/>
      <c r="N32" s="166"/>
      <c r="O32" s="166"/>
      <c r="P32" s="166"/>
      <c r="Q32" s="166"/>
      <c r="R32" s="166"/>
      <c r="S32" s="135" t="n">
        <f aca="false">+S27</f>
        <v>-14961415</v>
      </c>
      <c r="T32" s="255"/>
      <c r="U32" s="134"/>
      <c r="V32" s="133"/>
      <c r="W32" s="133"/>
    </row>
    <row r="33" customFormat="false" ht="16.5" hidden="false" customHeight="false" outlineLevel="0" collapsed="false">
      <c r="A33" s="256" t="s">
        <v>72</v>
      </c>
      <c r="B33" s="169"/>
      <c r="C33" s="169"/>
      <c r="D33" s="169"/>
      <c r="E33" s="169"/>
      <c r="F33" s="169"/>
      <c r="G33" s="169"/>
      <c r="H33" s="169"/>
      <c r="I33" s="169"/>
      <c r="J33" s="169"/>
      <c r="K33" s="169"/>
      <c r="L33" s="169"/>
      <c r="M33" s="169"/>
      <c r="N33" s="169"/>
      <c r="O33" s="169"/>
      <c r="P33" s="169"/>
      <c r="Q33" s="169"/>
      <c r="R33" s="169"/>
      <c r="S33" s="257" t="n">
        <f aca="false">SUM(S31:S32)</f>
        <v>527975815.16</v>
      </c>
      <c r="T33" s="258"/>
      <c r="U33" s="134"/>
      <c r="V33" s="133"/>
      <c r="W33" s="133"/>
    </row>
    <row r="34" customFormat="false" ht="15" hidden="false" customHeight="false" outlineLevel="0" collapsed="false">
      <c r="A34" s="1" t="s">
        <v>73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3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customFormat="false" ht="15" hidden="false" customHeight="false" outlineLevel="0" collapsed="false">
      <c r="A35" s="1" t="s">
        <v>104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3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customFormat="false" ht="15" hidden="false" customHeight="false" outlineLevel="0" collapsed="false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3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customFormat="false" ht="15" hidden="false" customHeight="false" outlineLevel="0" collapsed="false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3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customFormat="false" ht="15" hidden="false" customHeight="false" outlineLevel="0" collapsed="false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3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customFormat="false" ht="15" hidden="false" customHeight="false" outlineLevel="0" collapsed="false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3"/>
      <c r="N39" s="1"/>
      <c r="O39" s="1"/>
      <c r="P39" s="1"/>
      <c r="Q39" s="259"/>
      <c r="R39" s="259"/>
      <c r="S39" s="1"/>
      <c r="T39" s="1"/>
      <c r="U39" s="1"/>
      <c r="V39" s="1"/>
      <c r="W39" s="1"/>
    </row>
    <row r="40" customFormat="false" ht="15.75" hidden="false" customHeight="false" outlineLevel="0" collapsed="false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8" t="s">
        <v>105</v>
      </c>
      <c r="M40" s="3"/>
      <c r="N40" s="1"/>
      <c r="O40" s="1"/>
      <c r="P40" s="1"/>
      <c r="Q40" s="175" t="n">
        <f aca="false">+Q25+Q12-Q11-Q10-Q9-Q8</f>
        <v>34260047.03</v>
      </c>
      <c r="R40" s="175" t="n">
        <f aca="false">+R25+R12-R11-R10-R9-R8</f>
        <v>-52320663</v>
      </c>
      <c r="S40" s="1"/>
      <c r="T40" s="1"/>
      <c r="U40" s="1"/>
      <c r="V40" s="1"/>
      <c r="W40" s="1"/>
    </row>
    <row r="41" customFormat="false" ht="15" hidden="false" customHeight="false" outlineLevel="0" collapsed="false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3"/>
      <c r="N41" s="1"/>
      <c r="O41" s="1"/>
      <c r="P41" s="1"/>
      <c r="Q41" s="259"/>
      <c r="R41" s="259"/>
      <c r="S41" s="1"/>
      <c r="T41" s="1"/>
      <c r="U41" s="1"/>
      <c r="V41" s="1"/>
      <c r="W41" s="1"/>
    </row>
    <row r="42" customFormat="false" ht="15" hidden="false" customHeight="false" outlineLevel="0" collapsed="false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3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customFormat="false" ht="15" hidden="false" customHeight="false" outlineLevel="0" collapsed="false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3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customFormat="false" ht="15" hidden="false" customHeight="fals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3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customFormat="false" ht="15" hidden="false" customHeight="false" outlineLevel="0" collapsed="false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3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customFormat="false" ht="15" hidden="false" customHeight="false" outlineLevel="0" collapsed="false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3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customFormat="false" ht="15" hidden="false" customHeight="false" outlineLevel="0" collapsed="false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3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customFormat="false" ht="15" hidden="false" customHeight="false" outlineLevel="0" collapsed="false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3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customFormat="false" ht="15" hidden="false" customHeight="fals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3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customFormat="false" ht="15" hidden="false" customHeight="false" outlineLevel="0" collapsed="false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3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customFormat="false" ht="15" hidden="false" customHeight="false" outlineLevel="0" collapsed="false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3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customFormat="false" ht="15" hidden="false" customHeight="false" outlineLevel="0" collapsed="false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3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customFormat="false" ht="15" hidden="false" customHeight="false" outlineLevel="0" collapsed="false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3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customFormat="false" ht="15" hidden="false" customHeight="false" outlineLevel="0" collapsed="false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3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customFormat="false" ht="15" hidden="false" customHeight="false" outlineLevel="0" collapsed="false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3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customFormat="false" ht="15" hidden="false" customHeight="false" outlineLevel="0" collapsed="false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3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customFormat="false" ht="15" hidden="false" customHeight="false" outlineLevel="0" collapsed="false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3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customFormat="false" ht="15" hidden="false" customHeight="false" outlineLevel="0" collapsed="false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3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customFormat="false" ht="15" hidden="false" customHeight="false" outlineLevel="0" collapsed="false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3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customFormat="false" ht="15" hidden="false" customHeight="fals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3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customFormat="false" ht="15" hidden="false" customHeight="false" outlineLevel="0" collapsed="false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3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customFormat="false" ht="15" hidden="false" customHeight="false" outlineLevel="0" collapsed="false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3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customFormat="false" ht="15" hidden="false" customHeight="false" outlineLevel="0" collapsed="false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3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customFormat="false" ht="15" hidden="false" customHeight="false" outlineLevel="0" collapsed="false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3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customFormat="false" ht="15" hidden="false" customHeight="false" outlineLevel="0" collapsed="false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3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customFormat="false" ht="15" hidden="false" customHeight="false" outlineLevel="0" collapsed="false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3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customFormat="false" ht="15" hidden="false" customHeight="false" outlineLevel="0" collapsed="false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3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customFormat="false" ht="15" hidden="false" customHeight="false" outlineLevel="0" collapsed="false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3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customFormat="false" ht="15" hidden="false" customHeight="false" outlineLevel="0" collapsed="false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3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customFormat="false" ht="15" hidden="false" customHeight="false" outlineLevel="0" collapsed="false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3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customFormat="false" ht="15" hidden="false" customHeight="false" outlineLevel="0" collapsed="false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3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customFormat="false" ht="15" hidden="false" customHeight="false" outlineLevel="0" collapsed="false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3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customFormat="false" ht="15" hidden="false" customHeight="false" outlineLevel="0" collapsed="false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3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customFormat="false" ht="15" hidden="false" customHeight="false" outlineLevel="0" collapsed="false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3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customFormat="false" ht="15" hidden="false" customHeight="false" outlineLevel="0" collapsed="false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3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customFormat="false" ht="15" hidden="false" customHeight="false" outlineLevel="0" collapsed="false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3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customFormat="false" ht="15" hidden="false" customHeight="false" outlineLevel="0" collapsed="false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3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customFormat="false" ht="15" hidden="false" customHeight="false" outlineLevel="0" collapsed="false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3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customFormat="false" ht="15" hidden="false" customHeight="false" outlineLevel="0" collapsed="false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3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customFormat="false" ht="15" hidden="false" customHeight="false" outlineLevel="0" collapsed="false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3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customFormat="false" ht="15" hidden="false" customHeight="false" outlineLevel="0" collapsed="false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3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customFormat="false" ht="15" hidden="false" customHeight="false" outlineLevel="0" collapsed="false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3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customFormat="false" ht="15" hidden="false" customHeight="false" outlineLevel="0" collapsed="false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3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customFormat="false" ht="15" hidden="false" customHeight="false" outlineLevel="0" collapsed="false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3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customFormat="false" ht="15" hidden="false" customHeight="false" outlineLevel="0" collapsed="false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3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customFormat="false" ht="15" hidden="false" customHeight="false" outlineLevel="0" collapsed="false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3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customFormat="false" ht="15" hidden="false" customHeight="false" outlineLevel="0" collapsed="false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3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customFormat="false" ht="15" hidden="false" customHeight="false" outlineLevel="0" collapsed="false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3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customFormat="false" ht="15" hidden="false" customHeight="false" outlineLevel="0" collapsed="false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3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customFormat="false" ht="15" hidden="false" customHeight="false" outlineLevel="0" collapsed="false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3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customFormat="false" ht="15" hidden="false" customHeight="false" outlineLevel="0" collapsed="false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3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customFormat="false" ht="15" hidden="false" customHeight="false" outlineLevel="0" collapsed="false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3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customFormat="false" ht="15" hidden="false" customHeight="false" outlineLevel="0" collapsed="false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3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customFormat="false" ht="15" hidden="false" customHeight="false" outlineLevel="0" collapsed="false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3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customFormat="false" ht="15" hidden="false" customHeight="false" outlineLevel="0" collapsed="false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3"/>
      <c r="N95" s="1"/>
      <c r="O95" s="1"/>
      <c r="P95" s="1"/>
      <c r="Q95" s="1"/>
      <c r="R95" s="1"/>
      <c r="S95" s="1"/>
      <c r="T95" s="1"/>
      <c r="U95" s="1"/>
      <c r="V95" s="1"/>
      <c r="W95" s="1"/>
    </row>
  </sheetData>
  <mergeCells count="3">
    <mergeCell ref="F3:H3"/>
    <mergeCell ref="I3:K3"/>
    <mergeCell ref="N3:P3"/>
  </mergeCells>
  <printOptions headings="false" gridLines="false" gridLinesSet="true" horizontalCentered="false" verticalCentered="false"/>
  <pageMargins left="0.270138888888889" right="0.25" top="0.620138888888889" bottom="0.529861111111111" header="0.270138888888889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&amp;C&amp;"Arial,Bold"&amp;16HIGHLY CONFIDENTIAL</oddHeader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85"/>
  <sheetViews>
    <sheetView showFormulas="false" showGridLines="true" showRowColHeaders="true" showZeros="true" rightToLeft="false" tabSelected="false" showOutlineSymbols="true" defaultGridColor="true" view="normal" topLeftCell="F9" colorId="64" zoomScale="75" zoomScaleNormal="75" zoomScalePageLayoutView="100" workbookViewId="0">
      <selection pane="topLeft" activeCell="A35" activeCellId="0" sqref="A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4.99"/>
    <col collapsed="false" customWidth="true" hidden="false" outlineLevel="0" max="2" min="2" style="0" width="30.99"/>
    <col collapsed="false" customWidth="true" hidden="true" outlineLevel="0" max="3" min="3" style="0" width="17.99"/>
    <col collapsed="false" customWidth="true" hidden="false" outlineLevel="0" max="4" min="4" style="0" width="40.7"/>
    <col collapsed="false" customWidth="true" hidden="false" outlineLevel="0" max="5" min="5" style="0" width="17.7"/>
    <col collapsed="false" customWidth="true" hidden="false" outlineLevel="0" max="7" min="6" style="0" width="18.28"/>
    <col collapsed="false" customWidth="true" hidden="false" outlineLevel="0" max="8" min="8" style="0" width="6.85"/>
    <col collapsed="false" customWidth="true" hidden="true" outlineLevel="0" max="9" min="9" style="0" width="20.41"/>
    <col collapsed="false" customWidth="true" hidden="false" outlineLevel="0" max="10" min="10" style="0" width="25.99"/>
    <col collapsed="false" customWidth="true" hidden="false" outlineLevel="0" max="11" min="11" style="0" width="17.14"/>
    <col collapsed="false" customWidth="true" hidden="false" outlineLevel="0" max="12" min="12" style="0" width="29.41"/>
    <col collapsed="false" customWidth="true" hidden="false" outlineLevel="0" max="13" min="13" style="0" width="16.99"/>
  </cols>
  <sheetData>
    <row r="1" customFormat="false" ht="20.25" hidden="false" customHeight="false" outlineLevel="0" collapsed="false">
      <c r="A1" s="177" t="s">
        <v>0</v>
      </c>
    </row>
    <row r="2" customFormat="false" ht="18" hidden="false" customHeight="false" outlineLevel="0" collapsed="false">
      <c r="A2" s="6" t="s">
        <v>1</v>
      </c>
      <c r="B2" s="7" t="n">
        <f aca="false">+'PG&amp;E Corp. '!B2</f>
        <v>36950</v>
      </c>
      <c r="C2" s="7"/>
    </row>
    <row r="3" customFormat="false" ht="15" hidden="false" customHeight="false" outlineLevel="0" collapsed="false">
      <c r="A3" s="19"/>
      <c r="B3" s="19"/>
      <c r="C3" s="19"/>
      <c r="D3" s="19"/>
      <c r="E3" s="19"/>
      <c r="F3" s="19"/>
      <c r="G3" s="19"/>
      <c r="H3" s="19"/>
      <c r="I3" s="19"/>
      <c r="J3" s="19"/>
      <c r="K3" s="1"/>
      <c r="L3" s="1"/>
      <c r="M3" s="1"/>
    </row>
    <row r="4" customFormat="false" ht="15.75" hidden="false" customHeight="false" outlineLevel="0" collapsed="false">
      <c r="A4" s="70"/>
      <c r="B4" s="70"/>
      <c r="C4" s="70"/>
      <c r="D4" s="14"/>
      <c r="E4" s="14"/>
      <c r="F4" s="14" t="s">
        <v>106</v>
      </c>
      <c r="G4" s="14" t="s">
        <v>107</v>
      </c>
      <c r="H4" s="1"/>
      <c r="I4" s="1"/>
      <c r="J4" s="14" t="s">
        <v>13</v>
      </c>
      <c r="K4" s="14" t="s">
        <v>108</v>
      </c>
      <c r="L4" s="260"/>
      <c r="M4" s="261" t="s">
        <v>109</v>
      </c>
    </row>
    <row r="5" customFormat="false" ht="15.75" hidden="false" customHeight="false" outlineLevel="0" collapsed="false">
      <c r="A5" s="12" t="s">
        <v>15</v>
      </c>
      <c r="B5" s="12" t="s">
        <v>16</v>
      </c>
      <c r="C5" s="12" t="s">
        <v>17</v>
      </c>
      <c r="D5" s="262" t="s">
        <v>110</v>
      </c>
      <c r="E5" s="14"/>
      <c r="F5" s="14" t="s">
        <v>111</v>
      </c>
      <c r="G5" s="14" t="s">
        <v>112</v>
      </c>
      <c r="H5" s="1"/>
      <c r="I5" s="1"/>
      <c r="J5" s="14" t="s">
        <v>23</v>
      </c>
      <c r="K5" s="14" t="s">
        <v>24</v>
      </c>
      <c r="L5" s="263"/>
      <c r="M5" s="264" t="s">
        <v>113</v>
      </c>
    </row>
    <row r="6" customFormat="false" ht="15.75" hidden="false" customHeight="false" outlineLevel="0" collapsed="false">
      <c r="A6" s="12"/>
      <c r="B6" s="12"/>
      <c r="C6" s="12"/>
      <c r="D6" s="262"/>
      <c r="E6" s="14"/>
      <c r="F6" s="14"/>
      <c r="G6" s="14"/>
      <c r="H6" s="1"/>
      <c r="I6" s="1"/>
      <c r="J6" s="14"/>
      <c r="K6" s="14"/>
      <c r="L6" s="263"/>
      <c r="M6" s="264"/>
    </row>
    <row r="7" customFormat="false" ht="15.75" hidden="false" customHeight="false" outlineLevel="0" collapsed="false">
      <c r="A7" s="78" t="s">
        <v>114</v>
      </c>
      <c r="B7" s="265" t="s">
        <v>115</v>
      </c>
      <c r="C7" s="266" t="s">
        <v>27</v>
      </c>
      <c r="D7" s="267" t="s">
        <v>116</v>
      </c>
      <c r="E7" s="268"/>
      <c r="F7" s="269" t="n">
        <v>54631221</v>
      </c>
      <c r="G7" s="270"/>
      <c r="H7" s="79"/>
      <c r="I7" s="79"/>
      <c r="J7" s="78" t="n">
        <f aca="false">+F7</f>
        <v>54631221</v>
      </c>
      <c r="K7" s="268"/>
      <c r="L7" s="271"/>
      <c r="M7" s="272" t="n">
        <v>36924</v>
      </c>
    </row>
    <row r="8" customFormat="false" ht="15.75" hidden="false" customHeight="false" outlineLevel="0" collapsed="false">
      <c r="A8" s="70" t="s">
        <v>114</v>
      </c>
      <c r="B8" s="19" t="s">
        <v>115</v>
      </c>
      <c r="C8" s="12" t="s">
        <v>27</v>
      </c>
      <c r="D8" s="273" t="s">
        <v>117</v>
      </c>
      <c r="E8" s="274"/>
      <c r="F8" s="275"/>
      <c r="G8" s="276" t="n">
        <f aca="false">-42747380+28936761-599752+21</f>
        <v>-14410350</v>
      </c>
      <c r="H8" s="1"/>
      <c r="I8" s="1"/>
      <c r="J8" s="70"/>
      <c r="K8" s="275" t="n">
        <f aca="false">+G8</f>
        <v>-14410350</v>
      </c>
      <c r="L8" s="260"/>
      <c r="M8" s="277" t="n">
        <v>36955</v>
      </c>
    </row>
    <row r="9" customFormat="false" ht="15.75" hidden="false" customHeight="false" outlineLevel="0" collapsed="false">
      <c r="A9" s="70" t="s">
        <v>114</v>
      </c>
      <c r="B9" s="19" t="s">
        <v>115</v>
      </c>
      <c r="C9" s="12" t="s">
        <v>27</v>
      </c>
      <c r="D9" s="278" t="s">
        <v>118</v>
      </c>
      <c r="E9" s="274"/>
      <c r="F9" s="275"/>
      <c r="G9" s="276" t="n">
        <v>-9331240</v>
      </c>
      <c r="H9" s="1"/>
      <c r="I9" s="1"/>
      <c r="J9" s="70"/>
      <c r="K9" s="275" t="n">
        <f aca="false">+G9</f>
        <v>-9331240</v>
      </c>
      <c r="L9" s="279"/>
      <c r="M9" s="277" t="n">
        <v>36984</v>
      </c>
    </row>
    <row r="10" customFormat="false" ht="15.75" hidden="false" customHeight="false" outlineLevel="0" collapsed="false">
      <c r="A10" s="70" t="s">
        <v>114</v>
      </c>
      <c r="B10" s="19" t="s">
        <v>119</v>
      </c>
      <c r="C10" s="12" t="s">
        <v>80</v>
      </c>
      <c r="D10" s="278" t="s">
        <v>116</v>
      </c>
      <c r="E10" s="274"/>
      <c r="F10" s="276" t="n">
        <v>7700000</v>
      </c>
      <c r="G10" s="275"/>
      <c r="H10" s="1"/>
      <c r="I10" s="1"/>
      <c r="J10" s="70" t="n">
        <f aca="false">+F10</f>
        <v>7700000</v>
      </c>
      <c r="K10" s="274"/>
      <c r="L10" s="279"/>
      <c r="M10" s="280" t="n">
        <v>36924</v>
      </c>
    </row>
    <row r="11" customFormat="false" ht="15.75" hidden="false" customHeight="false" outlineLevel="0" collapsed="false">
      <c r="A11" s="70" t="s">
        <v>114</v>
      </c>
      <c r="B11" s="19" t="s">
        <v>119</v>
      </c>
      <c r="C11" s="12" t="s">
        <v>80</v>
      </c>
      <c r="D11" s="278" t="s">
        <v>117</v>
      </c>
      <c r="E11" s="274"/>
      <c r="F11" s="276" t="n">
        <v>45000000</v>
      </c>
      <c r="G11" s="275"/>
      <c r="H11" s="1"/>
      <c r="I11" s="1"/>
      <c r="J11" s="70" t="n">
        <f aca="false">+F11</f>
        <v>45000000</v>
      </c>
      <c r="K11" s="274"/>
      <c r="L11" s="279"/>
      <c r="M11" s="277" t="n">
        <v>36955</v>
      </c>
    </row>
    <row r="12" customFormat="false" ht="15.75" hidden="false" customHeight="false" outlineLevel="0" collapsed="false">
      <c r="A12" s="70" t="s">
        <v>114</v>
      </c>
      <c r="B12" s="19" t="s">
        <v>119</v>
      </c>
      <c r="C12" s="12" t="s">
        <v>80</v>
      </c>
      <c r="D12" s="278" t="s">
        <v>118</v>
      </c>
      <c r="E12" s="274"/>
      <c r="F12" s="276" t="n">
        <v>500000</v>
      </c>
      <c r="G12" s="275"/>
      <c r="H12" s="1"/>
      <c r="I12" s="1"/>
      <c r="J12" s="70" t="n">
        <f aca="false">+F12</f>
        <v>500000</v>
      </c>
      <c r="K12" s="274"/>
      <c r="L12" s="279"/>
      <c r="M12" s="277" t="n">
        <v>36984</v>
      </c>
    </row>
    <row r="13" customFormat="false" ht="15.75" hidden="false" customHeight="false" outlineLevel="0" collapsed="false">
      <c r="A13" s="1"/>
      <c r="B13" s="1"/>
      <c r="C13" s="1"/>
      <c r="D13" s="1"/>
      <c r="E13" s="281"/>
      <c r="F13" s="282"/>
      <c r="G13" s="283"/>
      <c r="H13" s="1"/>
      <c r="I13" s="1"/>
      <c r="J13" s="284"/>
      <c r="K13" s="285"/>
      <c r="L13" s="260"/>
      <c r="M13" s="1"/>
    </row>
    <row r="14" customFormat="false" ht="16.5" hidden="false" customHeight="false" outlineLevel="0" collapsed="false">
      <c r="A14" s="174" t="s">
        <v>120</v>
      </c>
      <c r="B14" s="1"/>
      <c r="C14" s="1"/>
      <c r="D14" s="1"/>
      <c r="E14" s="274"/>
      <c r="F14" s="70" t="n">
        <f aca="false">SUM(F7:F12)</f>
        <v>107831221</v>
      </c>
      <c r="G14" s="70" t="n">
        <f aca="false">SUM(G7:G12)</f>
        <v>-23741590</v>
      </c>
      <c r="H14" s="1"/>
      <c r="I14" s="1"/>
      <c r="J14" s="174" t="n">
        <f aca="false">SUM(J7:J12)</f>
        <v>107831221</v>
      </c>
      <c r="K14" s="174" t="n">
        <f aca="false">SUM(K7:K12)</f>
        <v>-23741590</v>
      </c>
      <c r="L14" s="146"/>
      <c r="M14" s="1"/>
    </row>
    <row r="15" customFormat="false" ht="15" hidden="false" customHeight="false" outlineLevel="0" collapsed="false">
      <c r="A15" s="1"/>
      <c r="B15" s="1"/>
      <c r="C15" s="1"/>
      <c r="D15" s="1"/>
      <c r="E15" s="286"/>
      <c r="F15" s="274"/>
      <c r="G15" s="274"/>
      <c r="H15" s="1"/>
      <c r="I15" s="1"/>
      <c r="J15" s="1"/>
      <c r="K15" s="274"/>
      <c r="L15" s="260"/>
      <c r="M15" s="1"/>
    </row>
    <row r="16" customFormat="false" ht="15.75" hidden="false" customHeight="false" outlineLevel="0" collapsed="false">
      <c r="A16" s="1"/>
      <c r="B16" s="1"/>
      <c r="C16" s="1"/>
      <c r="D16" s="1"/>
      <c r="E16" s="286"/>
      <c r="F16" s="274"/>
      <c r="G16" s="274"/>
      <c r="H16" s="1"/>
      <c r="I16" s="1"/>
      <c r="J16" s="1"/>
      <c r="K16" s="1"/>
      <c r="L16" s="260"/>
      <c r="M16" s="16"/>
    </row>
    <row r="17" customFormat="false" ht="15.75" hidden="false" customHeight="false" outlineLevel="0" collapsed="false">
      <c r="A17" s="1"/>
      <c r="B17" s="1"/>
      <c r="C17" s="1"/>
      <c r="D17" s="1"/>
      <c r="E17" s="286"/>
      <c r="F17" s="287"/>
      <c r="G17" s="287"/>
      <c r="H17" s="1"/>
      <c r="I17" s="1"/>
      <c r="J17" s="1"/>
      <c r="K17" s="1"/>
      <c r="L17" s="13" t="s">
        <v>121</v>
      </c>
      <c r="M17" s="16" t="s">
        <v>122</v>
      </c>
    </row>
    <row r="18" customFormat="false" ht="15.75" hidden="false" customHeight="false" outlineLevel="0" collapsed="false">
      <c r="A18" s="1"/>
      <c r="B18" s="1"/>
      <c r="C18" s="1"/>
      <c r="D18" s="14"/>
      <c r="E18" s="14" t="s">
        <v>6</v>
      </c>
      <c r="F18" s="288" t="s">
        <v>106</v>
      </c>
      <c r="G18" s="288" t="s">
        <v>107</v>
      </c>
      <c r="H18" s="1"/>
      <c r="I18" s="1"/>
      <c r="J18" s="14" t="s">
        <v>13</v>
      </c>
      <c r="K18" s="14" t="s">
        <v>123</v>
      </c>
      <c r="L18" s="13" t="s">
        <v>124</v>
      </c>
      <c r="M18" s="16" t="s">
        <v>125</v>
      </c>
    </row>
    <row r="19" customFormat="false" ht="15.75" hidden="false" customHeight="false" outlineLevel="0" collapsed="false">
      <c r="A19" s="12" t="s">
        <v>15</v>
      </c>
      <c r="B19" s="12" t="s">
        <v>16</v>
      </c>
      <c r="C19" s="12"/>
      <c r="D19" s="289" t="s">
        <v>110</v>
      </c>
      <c r="E19" s="14" t="s">
        <v>18</v>
      </c>
      <c r="F19" s="14" t="s">
        <v>111</v>
      </c>
      <c r="G19" s="14" t="s">
        <v>112</v>
      </c>
      <c r="H19" s="1"/>
      <c r="I19" s="1"/>
      <c r="J19" s="14" t="s">
        <v>23</v>
      </c>
      <c r="K19" s="14" t="s">
        <v>24</v>
      </c>
      <c r="L19" s="290" t="s">
        <v>126</v>
      </c>
      <c r="M19" s="291" t="s">
        <v>126</v>
      </c>
    </row>
    <row r="20" customFormat="false" ht="15.75" hidden="false" customHeight="false" outlineLevel="0" collapsed="false">
      <c r="A20" s="1" t="s">
        <v>127</v>
      </c>
      <c r="B20" s="19" t="s">
        <v>115</v>
      </c>
      <c r="C20" s="12" t="s">
        <v>27</v>
      </c>
      <c r="D20" s="286" t="s">
        <v>128</v>
      </c>
      <c r="E20" s="70"/>
      <c r="F20" s="276"/>
      <c r="G20" s="276" t="n">
        <f aca="false">-1967079+35761</f>
        <v>-1931318</v>
      </c>
      <c r="H20" s="1"/>
      <c r="I20" s="1"/>
      <c r="J20" s="70"/>
      <c r="K20" s="70" t="n">
        <f aca="false">+G20</f>
        <v>-1931318</v>
      </c>
      <c r="L20" s="262" t="n">
        <v>36923</v>
      </c>
      <c r="M20" s="292" t="n">
        <v>36927</v>
      </c>
    </row>
    <row r="21" customFormat="false" ht="15.75" hidden="false" customHeight="false" outlineLevel="0" collapsed="false">
      <c r="A21" s="1" t="s">
        <v>127</v>
      </c>
      <c r="B21" s="19" t="s">
        <v>115</v>
      </c>
      <c r="C21" s="12" t="s">
        <v>27</v>
      </c>
      <c r="D21" s="293" t="s">
        <v>129</v>
      </c>
      <c r="E21" s="70"/>
      <c r="F21" s="276"/>
      <c r="G21" s="276" t="n">
        <f aca="false">-874535+19401</f>
        <v>-855134</v>
      </c>
      <c r="H21" s="1"/>
      <c r="I21" s="1"/>
      <c r="J21" s="70"/>
      <c r="K21" s="70" t="n">
        <f aca="false">+G21</f>
        <v>-855134</v>
      </c>
      <c r="L21" s="262" t="n">
        <v>36952</v>
      </c>
      <c r="M21" s="292" t="n">
        <v>36956</v>
      </c>
    </row>
    <row r="22" customFormat="false" ht="15.75" hidden="false" customHeight="false" outlineLevel="0" collapsed="false">
      <c r="A22" s="1" t="s">
        <v>127</v>
      </c>
      <c r="B22" s="19" t="s">
        <v>115</v>
      </c>
      <c r="C22" s="12" t="s">
        <v>27</v>
      </c>
      <c r="D22" s="293" t="s">
        <v>130</v>
      </c>
      <c r="E22" s="70"/>
      <c r="F22" s="276" t="n">
        <f aca="false">27467988-14941737</f>
        <v>12526251</v>
      </c>
      <c r="G22" s="276"/>
      <c r="H22" s="1"/>
      <c r="I22" s="1"/>
      <c r="J22" s="70" t="n">
        <f aca="false">+F22</f>
        <v>12526251</v>
      </c>
      <c r="K22" s="70"/>
      <c r="L22" s="294" t="n">
        <v>36907</v>
      </c>
      <c r="M22" s="277" t="n">
        <v>36909</v>
      </c>
      <c r="N22" s="1" t="s">
        <v>131</v>
      </c>
    </row>
    <row r="23" customFormat="false" ht="15.75" hidden="false" customHeight="false" outlineLevel="0" collapsed="false">
      <c r="A23" s="1" t="s">
        <v>127</v>
      </c>
      <c r="B23" s="19" t="s">
        <v>115</v>
      </c>
      <c r="C23" s="12" t="s">
        <v>27</v>
      </c>
      <c r="D23" s="293" t="s">
        <v>132</v>
      </c>
      <c r="E23" s="70"/>
      <c r="F23" s="276"/>
      <c r="G23" s="276" t="n">
        <f aca="false">-32647600</f>
        <v>-32647600</v>
      </c>
      <c r="H23" s="1"/>
      <c r="I23" s="1"/>
      <c r="J23" s="70"/>
      <c r="K23" s="70" t="n">
        <f aca="false">G23</f>
        <v>-32647600</v>
      </c>
      <c r="L23" s="262" t="n">
        <v>36907</v>
      </c>
      <c r="M23" s="292" t="n">
        <v>36909</v>
      </c>
      <c r="N23" s="1" t="s">
        <v>133</v>
      </c>
    </row>
    <row r="24" customFormat="false" ht="15.75" hidden="false" customHeight="false" outlineLevel="0" collapsed="false">
      <c r="A24" s="1" t="s">
        <v>127</v>
      </c>
      <c r="B24" s="19" t="s">
        <v>115</v>
      </c>
      <c r="C24" s="12" t="s">
        <v>27</v>
      </c>
      <c r="D24" s="293" t="s">
        <v>134</v>
      </c>
      <c r="E24" s="70"/>
      <c r="F24" s="276"/>
      <c r="G24" s="276" t="n">
        <f aca="false">-26739+1573</f>
        <v>-25166</v>
      </c>
      <c r="H24" s="1"/>
      <c r="I24" s="1"/>
      <c r="J24" s="70"/>
      <c r="K24" s="70" t="n">
        <f aca="false">+G24</f>
        <v>-25166</v>
      </c>
      <c r="L24" s="262" t="n">
        <v>36983</v>
      </c>
      <c r="M24" s="292" t="n">
        <v>36985</v>
      </c>
    </row>
    <row r="25" customFormat="false" ht="15.75" hidden="false" customHeight="false" outlineLevel="0" collapsed="false">
      <c r="A25" s="1" t="s">
        <v>127</v>
      </c>
      <c r="B25" s="19" t="s">
        <v>115</v>
      </c>
      <c r="C25" s="12" t="s">
        <v>27</v>
      </c>
      <c r="D25" s="293" t="s">
        <v>135</v>
      </c>
      <c r="E25" s="70"/>
      <c r="F25" s="276"/>
      <c r="G25" s="276" t="n">
        <f aca="false">-29231764+13902201</f>
        <v>-15329563</v>
      </c>
      <c r="H25" s="1"/>
      <c r="I25" s="1"/>
      <c r="J25" s="70"/>
      <c r="K25" s="70" t="n">
        <f aca="false">+G25</f>
        <v>-15329563</v>
      </c>
      <c r="L25" s="262" t="n">
        <v>36937</v>
      </c>
      <c r="M25" s="292" t="n">
        <v>36942</v>
      </c>
    </row>
    <row r="26" customFormat="false" ht="30.75" hidden="false" customHeight="false" outlineLevel="0" collapsed="false">
      <c r="A26" s="79" t="s">
        <v>127</v>
      </c>
      <c r="B26" s="265" t="s">
        <v>115</v>
      </c>
      <c r="C26" s="266" t="s">
        <v>27</v>
      </c>
      <c r="D26" s="295" t="s">
        <v>136</v>
      </c>
      <c r="E26" s="78" t="n">
        <v>-58031340</v>
      </c>
      <c r="F26" s="270"/>
      <c r="G26" s="269"/>
      <c r="H26" s="79"/>
      <c r="I26" s="79"/>
      <c r="J26" s="78"/>
      <c r="K26" s="78" t="n">
        <f aca="false">+E26</f>
        <v>-58031340</v>
      </c>
      <c r="L26" s="296" t="s">
        <v>137</v>
      </c>
      <c r="M26" s="297"/>
    </row>
    <row r="27" customFormat="false" ht="21" hidden="false" customHeight="true" outlineLevel="0" collapsed="false">
      <c r="A27" s="1" t="s">
        <v>127</v>
      </c>
      <c r="B27" s="19" t="s">
        <v>119</v>
      </c>
      <c r="C27" s="12" t="s">
        <v>80</v>
      </c>
      <c r="D27" s="298" t="s">
        <v>117</v>
      </c>
      <c r="E27" s="279"/>
      <c r="F27" s="276" t="n">
        <v>2800000</v>
      </c>
      <c r="G27" s="276"/>
      <c r="H27" s="1"/>
      <c r="I27" s="1"/>
      <c r="J27" s="70" t="n">
        <f aca="false">+F27</f>
        <v>2800000</v>
      </c>
      <c r="K27" s="70"/>
      <c r="L27" s="294" t="n">
        <v>36907</v>
      </c>
      <c r="M27" s="277" t="n">
        <v>36909</v>
      </c>
    </row>
    <row r="28" customFormat="false" ht="15.75" hidden="false" customHeight="false" outlineLevel="0" collapsed="false">
      <c r="A28" s="1"/>
      <c r="B28" s="1"/>
      <c r="C28" s="1"/>
      <c r="D28" s="1"/>
      <c r="E28" s="299"/>
      <c r="F28" s="282"/>
      <c r="G28" s="283"/>
      <c r="H28" s="1"/>
      <c r="I28" s="1"/>
      <c r="J28" s="300"/>
      <c r="K28" s="300"/>
      <c r="L28" s="301"/>
      <c r="M28" s="1"/>
    </row>
    <row r="29" customFormat="false" ht="16.5" hidden="false" customHeight="false" outlineLevel="0" collapsed="false">
      <c r="A29" s="8" t="s">
        <v>138</v>
      </c>
      <c r="B29" s="1"/>
      <c r="C29" s="1"/>
      <c r="D29" s="1"/>
      <c r="E29" s="302" t="n">
        <f aca="false">E26</f>
        <v>-58031340</v>
      </c>
      <c r="F29" s="174" t="n">
        <f aca="false">SUM(F20:F27)</f>
        <v>15326251</v>
      </c>
      <c r="G29" s="174" t="n">
        <f aca="false">SUM(G20:G27)</f>
        <v>-50788781</v>
      </c>
      <c r="H29" s="1"/>
      <c r="I29" s="1"/>
      <c r="J29" s="174" t="n">
        <f aca="false">SUM(J20:J27)</f>
        <v>15326251</v>
      </c>
      <c r="K29" s="174" t="n">
        <f aca="false">SUM(K20:K27)</f>
        <v>-108820121</v>
      </c>
      <c r="L29" s="303"/>
      <c r="M29" s="1"/>
    </row>
    <row r="30" customFormat="false" ht="15" hidden="false" customHeight="false" outlineLevel="0" collapsed="false">
      <c r="A30" s="1"/>
      <c r="B30" s="1"/>
      <c r="C30" s="1"/>
      <c r="D30" s="1"/>
      <c r="E30" s="273"/>
      <c r="F30" s="276"/>
      <c r="G30" s="1"/>
      <c r="H30" s="1"/>
      <c r="I30" s="1"/>
      <c r="J30" s="292"/>
      <c r="K30" s="1"/>
      <c r="L30" s="301"/>
      <c r="M30" s="1"/>
    </row>
    <row r="31" customFormat="false" ht="15.75" hidden="false" customHeight="false" outlineLevel="0" collapsed="false">
      <c r="A31" s="1"/>
      <c r="B31" s="1"/>
      <c r="C31" s="1"/>
      <c r="D31" s="1"/>
      <c r="E31" s="304"/>
      <c r="F31" s="305"/>
      <c r="G31" s="1"/>
      <c r="H31" s="1"/>
      <c r="I31" s="1"/>
      <c r="J31" s="1"/>
      <c r="K31" s="1"/>
      <c r="L31" s="306"/>
      <c r="M31" s="1"/>
    </row>
    <row r="32" customFormat="false" ht="15" hidden="false" customHeight="false" outlineLevel="0" collapsed="false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306"/>
      <c r="M32" s="1"/>
    </row>
    <row r="33" customFormat="false" ht="15" hidden="false" customHeight="false" outlineLevel="0" collapsed="false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customFormat="false" ht="15.75" hidden="true" customHeight="false" outlineLevel="0" collapsed="false">
      <c r="A34" s="1"/>
      <c r="B34" s="1"/>
      <c r="C34" s="1"/>
      <c r="D34" s="1"/>
      <c r="E34" s="1"/>
      <c r="F34" s="1"/>
      <c r="G34" s="307" t="s">
        <v>139</v>
      </c>
      <c r="H34" s="1"/>
      <c r="I34" s="1"/>
      <c r="J34" s="308" t="s">
        <v>140</v>
      </c>
      <c r="K34" s="1"/>
      <c r="L34" s="309" t="s">
        <v>141</v>
      </c>
      <c r="M34" s="1"/>
    </row>
    <row r="35" customFormat="false" ht="15.75" hidden="true" customHeight="false" outlineLevel="0" collapsed="false">
      <c r="A35" s="1"/>
      <c r="B35" s="1"/>
      <c r="C35" s="1"/>
      <c r="D35" s="310" t="s">
        <v>142</v>
      </c>
      <c r="E35" s="1"/>
      <c r="F35" s="1"/>
      <c r="G35" s="311" t="n">
        <f aca="false">+L35-J35</f>
        <v>241212626.21</v>
      </c>
      <c r="H35" s="1"/>
      <c r="I35" s="1"/>
      <c r="J35" s="311" t="n">
        <v>0</v>
      </c>
      <c r="K35" s="1"/>
      <c r="L35" s="311" t="n">
        <f aca="false">+'PG&amp;E Corp. '!S15</f>
        <v>241212626.21</v>
      </c>
      <c r="M35" s="1"/>
    </row>
    <row r="36" customFormat="false" ht="15.75" hidden="true" customHeight="false" outlineLevel="0" collapsed="false">
      <c r="A36" s="1"/>
      <c r="B36" s="1"/>
      <c r="C36" s="1"/>
      <c r="D36" s="310" t="s">
        <v>143</v>
      </c>
      <c r="E36" s="1"/>
      <c r="F36" s="1"/>
      <c r="G36" s="311" t="n">
        <f aca="false">+L36-J36</f>
        <v>83627473.98</v>
      </c>
      <c r="H36" s="1"/>
      <c r="I36" s="1"/>
      <c r="J36" s="311" t="n">
        <v>0</v>
      </c>
      <c r="K36" s="1"/>
      <c r="L36" s="311" t="n">
        <f aca="false">+'PG&amp;E Corp. '!S21+'PG&amp;E Corp. '!S33+'PG&amp;E Corp. '!S39+'PG&amp;E Corp. '!S46</f>
        <v>83627473.98</v>
      </c>
      <c r="M36" s="1"/>
    </row>
    <row r="37" customFormat="false" ht="15.75" hidden="true" customHeight="false" outlineLevel="0" collapsed="false">
      <c r="A37" s="1"/>
      <c r="B37" s="1"/>
      <c r="C37" s="1"/>
      <c r="D37" s="310" t="s">
        <v>144</v>
      </c>
      <c r="E37" s="1"/>
      <c r="F37" s="1"/>
      <c r="G37" s="311" t="n">
        <f aca="false">+L37-J37</f>
        <v>74701099.73</v>
      </c>
      <c r="H37" s="1"/>
      <c r="I37" s="1"/>
      <c r="J37" s="311" t="n">
        <v>0</v>
      </c>
      <c r="K37" s="1"/>
      <c r="L37" s="311" t="n">
        <f aca="false">+'PG&amp;E Corp. '!Q54</f>
        <v>74701099.73</v>
      </c>
      <c r="M37" s="1"/>
    </row>
    <row r="38" customFormat="false" ht="15.75" hidden="true" customHeight="false" outlineLevel="0" collapsed="false">
      <c r="A38" s="1"/>
      <c r="B38" s="1"/>
      <c r="C38" s="1"/>
      <c r="D38" s="310" t="s">
        <v>145</v>
      </c>
      <c r="E38" s="1"/>
      <c r="F38" s="1"/>
      <c r="G38" s="311" t="n">
        <f aca="false">+L38-J38</f>
        <v>450677183.13</v>
      </c>
      <c r="H38" s="1"/>
      <c r="I38" s="1"/>
      <c r="J38" s="311" t="n">
        <f aca="false">+'Edison Int''l '!Q8</f>
        <v>58000000</v>
      </c>
      <c r="K38" s="1"/>
      <c r="L38" s="311" t="n">
        <f aca="false">+'Edison Int''l '!S12</f>
        <v>508677183.13</v>
      </c>
      <c r="M38" s="1"/>
    </row>
    <row r="39" customFormat="false" ht="15.75" hidden="true" customHeight="false" outlineLevel="0" collapsed="false">
      <c r="A39" s="1"/>
      <c r="B39" s="1"/>
      <c r="C39" s="1"/>
      <c r="D39" s="310" t="s">
        <v>146</v>
      </c>
      <c r="E39" s="1"/>
      <c r="F39" s="1"/>
      <c r="G39" s="311" t="n">
        <f aca="false">+L39-J39</f>
        <v>34260047.03</v>
      </c>
      <c r="H39" s="1"/>
      <c r="I39" s="1"/>
      <c r="J39" s="311" t="n">
        <v>0</v>
      </c>
      <c r="K39" s="1"/>
      <c r="L39" s="312" t="n">
        <f aca="false">+'Edison Int''l '!Q25</f>
        <v>34260047.03</v>
      </c>
      <c r="M39" s="1"/>
    </row>
    <row r="40" customFormat="false" ht="17.25" hidden="true" customHeight="false" outlineLevel="0" collapsed="false">
      <c r="A40" s="1"/>
      <c r="B40" s="1"/>
      <c r="C40" s="1"/>
      <c r="D40" s="310" t="s">
        <v>147</v>
      </c>
      <c r="E40" s="1"/>
      <c r="F40" s="1"/>
      <c r="G40" s="313" t="n">
        <f aca="false">SUM(G35:G39)</f>
        <v>884478430.08</v>
      </c>
      <c r="H40" s="1"/>
      <c r="I40" s="1"/>
      <c r="J40" s="313" t="n">
        <f aca="false">SUM(J35:J39)</f>
        <v>58000000</v>
      </c>
      <c r="K40" s="1"/>
      <c r="L40" s="313" t="n">
        <f aca="false">SUM(L35:L39)</f>
        <v>942478430.08</v>
      </c>
      <c r="M40" s="1"/>
    </row>
    <row r="41" customFormat="false" ht="15.75" hidden="true" customHeight="false" outlineLevel="0" collapsed="false">
      <c r="A41" s="1"/>
      <c r="B41" s="1"/>
      <c r="C41" s="1"/>
      <c r="D41" s="310"/>
      <c r="E41" s="1"/>
      <c r="F41" s="1"/>
      <c r="G41" s="311"/>
      <c r="H41" s="1"/>
      <c r="I41" s="1"/>
      <c r="J41" s="311"/>
      <c r="K41" s="1"/>
      <c r="L41" s="311"/>
      <c r="M41" s="1"/>
    </row>
    <row r="42" customFormat="false" ht="15.75" hidden="true" customHeight="false" outlineLevel="0" collapsed="false">
      <c r="A42" s="1"/>
      <c r="B42" s="1"/>
      <c r="C42" s="1"/>
      <c r="D42" s="310" t="s">
        <v>109</v>
      </c>
      <c r="E42" s="1"/>
      <c r="F42" s="1"/>
      <c r="G42" s="311" t="n">
        <f aca="false">+L42-J42</f>
        <v>54631221</v>
      </c>
      <c r="H42" s="1"/>
      <c r="I42" s="1"/>
      <c r="J42" s="311" t="n">
        <f aca="false">SUM(J10:J12)</f>
        <v>53200000</v>
      </c>
      <c r="K42" s="1"/>
      <c r="L42" s="311" t="n">
        <f aca="false">+J14</f>
        <v>107831221</v>
      </c>
      <c r="M42" s="1"/>
    </row>
    <row r="43" customFormat="false" ht="15.75" hidden="true" customHeight="false" outlineLevel="0" collapsed="false">
      <c r="A43" s="1"/>
      <c r="B43" s="1"/>
      <c r="C43" s="1"/>
      <c r="D43" s="310" t="s">
        <v>148</v>
      </c>
      <c r="E43" s="1"/>
      <c r="F43" s="1"/>
      <c r="G43" s="311" t="n">
        <f aca="false">+L43-J43</f>
        <v>12526251</v>
      </c>
      <c r="H43" s="1"/>
      <c r="I43" s="1"/>
      <c r="J43" s="311" t="n">
        <f aca="false">+J27</f>
        <v>2800000</v>
      </c>
      <c r="K43" s="1"/>
      <c r="L43" s="311" t="n">
        <f aca="false">+J29</f>
        <v>15326251</v>
      </c>
      <c r="M43" s="1"/>
    </row>
    <row r="44" customFormat="false" ht="17.25" hidden="true" customHeight="false" outlineLevel="0" collapsed="false">
      <c r="A44" s="1"/>
      <c r="B44" s="1"/>
      <c r="C44" s="1"/>
      <c r="D44" s="310" t="s">
        <v>147</v>
      </c>
      <c r="E44" s="1"/>
      <c r="F44" s="1"/>
      <c r="G44" s="313" t="n">
        <f aca="false">+G42+G43</f>
        <v>67157472</v>
      </c>
      <c r="H44" s="1"/>
      <c r="I44" s="1"/>
      <c r="J44" s="313" t="n">
        <f aca="false">+J42+J43</f>
        <v>56000000</v>
      </c>
      <c r="K44" s="1"/>
      <c r="L44" s="313" t="n">
        <f aca="false">+L42+L43</f>
        <v>123157472</v>
      </c>
      <c r="M44" s="1"/>
    </row>
    <row r="45" customFormat="false" ht="15.75" hidden="true" customHeight="false" outlineLevel="0" collapsed="false">
      <c r="A45" s="1"/>
      <c r="B45" s="1"/>
      <c r="C45" s="1"/>
      <c r="D45" s="1"/>
      <c r="E45" s="1"/>
      <c r="F45" s="1"/>
      <c r="G45" s="314"/>
      <c r="H45" s="1"/>
      <c r="I45" s="1"/>
      <c r="J45" s="314"/>
      <c r="K45" s="1"/>
      <c r="L45" s="314"/>
      <c r="M45" s="1"/>
    </row>
    <row r="46" customFormat="false" ht="15.75" hidden="true" customHeight="false" outlineLevel="0" collapsed="false">
      <c r="A46" s="1"/>
      <c r="B46" s="1"/>
      <c r="C46" s="1"/>
      <c r="D46" s="1"/>
      <c r="E46" s="1"/>
      <c r="F46" s="1"/>
      <c r="G46" s="174"/>
      <c r="H46" s="1"/>
      <c r="I46" s="1"/>
      <c r="J46" s="315"/>
      <c r="K46" s="1"/>
      <c r="L46" s="316"/>
      <c r="M46" s="1"/>
    </row>
    <row r="47" customFormat="false" ht="15" hidden="false" customHeight="false" outlineLevel="0" collapsed="false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customFormat="false" ht="15" hidden="false" customHeight="false" outlineLevel="0" collapsed="false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customFormat="false" ht="15" hidden="false" customHeight="fals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customFormat="false" ht="15" hidden="false" customHeight="false" outlineLevel="0" collapsed="false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customFormat="false" ht="15" hidden="false" customHeight="false" outlineLevel="0" collapsed="false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customFormat="false" ht="15" hidden="false" customHeight="false" outlineLevel="0" collapsed="false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customFormat="false" ht="15" hidden="false" customHeight="false" outlineLevel="0" collapsed="false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customFormat="false" ht="15" hidden="false" customHeight="false" outlineLevel="0" collapsed="false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customFormat="false" ht="15" hidden="false" customHeight="false" outlineLevel="0" collapsed="false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customFormat="false" ht="15" hidden="false" customHeight="false" outlineLevel="0" collapsed="false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customFormat="false" ht="15" hidden="false" customHeight="false" outlineLevel="0" collapsed="false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customFormat="false" ht="15" hidden="false" customHeight="false" outlineLevel="0" collapsed="false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customFormat="false" ht="15" hidden="false" customHeight="false" outlineLevel="0" collapsed="false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customFormat="false" ht="15" hidden="false" customHeight="fals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customFormat="false" ht="15" hidden="false" customHeight="false" outlineLevel="0" collapsed="false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customFormat="false" ht="15" hidden="false" customHeight="false" outlineLevel="0" collapsed="false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customFormat="false" ht="15" hidden="false" customHeight="false" outlineLevel="0" collapsed="false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customFormat="false" ht="15" hidden="false" customHeight="false" outlineLevel="0" collapsed="false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customFormat="false" ht="15" hidden="false" customHeight="false" outlineLevel="0" collapsed="false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customFormat="false" ht="15" hidden="false" customHeight="false" outlineLevel="0" collapsed="false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customFormat="false" ht="15" hidden="false" customHeight="false" outlineLevel="0" collapsed="false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customFormat="false" ht="15" hidden="false" customHeight="false" outlineLevel="0" collapsed="false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customFormat="false" ht="15" hidden="false" customHeight="false" outlineLevel="0" collapsed="false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customFormat="false" ht="15" hidden="false" customHeight="false" outlineLevel="0" collapsed="false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customFormat="false" ht="15" hidden="false" customHeight="false" outlineLevel="0" collapsed="false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customFormat="false" ht="15" hidden="false" customHeight="false" outlineLevel="0" collapsed="false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customFormat="false" ht="15" hidden="false" customHeight="false" outlineLevel="0" collapsed="false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customFormat="false" ht="15" hidden="false" customHeight="false" outlineLevel="0" collapsed="false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customFormat="false" ht="15" hidden="false" customHeight="false" outlineLevel="0" collapsed="false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customFormat="false" ht="15" hidden="false" customHeight="false" outlineLevel="0" collapsed="false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customFormat="false" ht="15" hidden="false" customHeight="false" outlineLevel="0" collapsed="false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customFormat="false" ht="15" hidden="false" customHeight="false" outlineLevel="0" collapsed="false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customFormat="false" ht="15" hidden="false" customHeight="false" outlineLevel="0" collapsed="false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customFormat="false" ht="15" hidden="false" customHeight="false" outlineLevel="0" collapsed="false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customFormat="false" ht="15" hidden="false" customHeight="false" outlineLevel="0" collapsed="false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customFormat="false" ht="15" hidden="false" customHeight="false" outlineLevel="0" collapsed="false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customFormat="false" ht="15" hidden="false" customHeight="false" outlineLevel="0" collapsed="false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customFormat="false" ht="15" hidden="false" customHeight="false" outlineLevel="0" collapsed="false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customFormat="false" ht="15" hidden="false" customHeight="false" outlineLevel="0" collapsed="false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</sheetData>
  <printOptions headings="false" gridLines="false" gridLinesSet="true" horizontalCentered="false" verticalCentered="false"/>
  <pageMargins left="0.270138888888889" right="0.25" top="0.620138888888889" bottom="0.529861111111111" header="0.270138888888889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&amp;C&amp;"Arial,Bold"&amp;16HIGHLY CONFIDENTIAL</oddHeader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32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A22" activeCellId="0" sqref="A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7"/>
    <col collapsed="false" customWidth="true" hidden="false" outlineLevel="0" max="2" min="2" style="0" width="14.85"/>
    <col collapsed="false" customWidth="true" hidden="false" outlineLevel="0" max="3" min="3" style="0" width="3.7"/>
    <col collapsed="false" customWidth="true" hidden="false" outlineLevel="0" max="4" min="4" style="0" width="16.99"/>
    <col collapsed="false" customWidth="true" hidden="false" outlineLevel="0" max="5" min="5" style="0" width="16.42"/>
    <col collapsed="false" customWidth="true" hidden="false" outlineLevel="0" max="6" min="6" style="0" width="16.28"/>
    <col collapsed="false" customWidth="true" hidden="false" outlineLevel="0" max="7" min="7" style="0" width="17.56"/>
    <col collapsed="false" customWidth="true" hidden="false" outlineLevel="0" max="8" min="8" style="0" width="19.7"/>
    <col collapsed="false" customWidth="true" hidden="false" outlineLevel="0" max="9" min="9" style="0" width="5.99"/>
    <col collapsed="false" customWidth="true" hidden="false" outlineLevel="0" max="10" min="10" style="0" width="16.28"/>
    <col collapsed="false" customWidth="true" hidden="false" outlineLevel="0" max="11" min="11" style="0" width="20.85"/>
  </cols>
  <sheetData>
    <row r="1" customFormat="false" ht="30" hidden="false" customHeight="false" outlineLevel="0" collapsed="false">
      <c r="A1" s="317" t="s">
        <v>149</v>
      </c>
      <c r="B1" s="317"/>
      <c r="C1" s="317"/>
      <c r="D1" s="317"/>
      <c r="E1" s="317"/>
      <c r="F1" s="317"/>
      <c r="G1" s="317"/>
      <c r="H1" s="317"/>
      <c r="I1" s="317"/>
    </row>
    <row r="2" customFormat="false" ht="23.25" hidden="false" customHeight="false" outlineLevel="0" collapsed="false">
      <c r="A2" s="318" t="s">
        <v>150</v>
      </c>
      <c r="B2" s="318"/>
      <c r="C2" s="318"/>
      <c r="D2" s="318"/>
      <c r="E2" s="318"/>
      <c r="F2" s="318"/>
      <c r="G2" s="318"/>
      <c r="H2" s="318"/>
      <c r="I2" s="318"/>
    </row>
    <row r="5" customFormat="false" ht="15.75" hidden="false" customHeight="false" outlineLevel="0" collapsed="false">
      <c r="A5" s="18" t="s">
        <v>15</v>
      </c>
      <c r="B5" s="319" t="s">
        <v>27</v>
      </c>
      <c r="C5" s="319"/>
      <c r="D5" s="319" t="s">
        <v>30</v>
      </c>
      <c r="E5" s="319" t="s">
        <v>46</v>
      </c>
      <c r="F5" s="319" t="s">
        <v>151</v>
      </c>
      <c r="G5" s="319" t="s">
        <v>80</v>
      </c>
      <c r="H5" s="14" t="s">
        <v>152</v>
      </c>
      <c r="I5" s="14"/>
      <c r="J5" s="14"/>
      <c r="K5" s="14"/>
      <c r="M5" s="14"/>
      <c r="N5" s="13"/>
    </row>
    <row r="6" customFormat="false" ht="13.5" hidden="false" customHeight="false" outlineLevel="0" collapsed="false">
      <c r="J6" s="320"/>
      <c r="K6" s="320"/>
    </row>
    <row r="7" customFormat="false" ht="15.75" hidden="false" customHeight="false" outlineLevel="0" collapsed="false">
      <c r="A7" s="321" t="s">
        <v>153</v>
      </c>
      <c r="B7" s="322" t="n">
        <f aca="false">+'PG&amp;E Corp. '!Q8+'PG&amp;E Corp. '!Q9++'PG&amp;E Corp. '!R9+'PG&amp;E Corp. '!Q10+'PG&amp;E Corp. '!R10</f>
        <v>-52510175.71</v>
      </c>
      <c r="C7" s="322"/>
      <c r="D7" s="322" t="n">
        <f aca="false">+'PG&amp;E Corp. '!Q11+'PG&amp;E Corp. '!Q12+'PG&amp;E Corp. '!Q13+'PG&amp;E Corp. '!R13</f>
        <v>293275000</v>
      </c>
      <c r="E7" s="322"/>
      <c r="F7" s="322" t="n">
        <f aca="false">+'PG&amp;E Corp. '!Q14</f>
        <v>447801.92</v>
      </c>
      <c r="G7" s="323"/>
      <c r="H7" s="322" t="n">
        <f aca="false">SUM(B7:G7)</f>
        <v>241212626.21</v>
      </c>
      <c r="I7" s="324"/>
      <c r="J7" s="320" t="n">
        <f aca="false">+H7+H8</f>
        <v>440617672.1</v>
      </c>
      <c r="K7" s="325"/>
    </row>
    <row r="8" customFormat="false" ht="12.75" hidden="false" customHeight="false" outlineLevel="0" collapsed="false">
      <c r="A8" s="326" t="s">
        <v>154</v>
      </c>
      <c r="B8" s="327" t="n">
        <f aca="false">+'PG&amp;E Corp. '!S21-'PG&amp;E Corp. '!Q20+'PG&amp;E Corp. '!S29-'PG&amp;E Corp. '!Q27+'PG&amp;E Corp. '!S33-'PG&amp;E Corp. '!Q31+'PG&amp;E Corp. '!S39+'PG&amp;E Corp. '!S46-'PG&amp;E Corp. '!Q45+'PG&amp;E Corp. '!S55</f>
        <v>162491319.89</v>
      </c>
      <c r="C8" s="327" t="s">
        <v>70</v>
      </c>
      <c r="D8" s="327" t="n">
        <f aca="false">+'PG&amp;E Corp. '!Q20+'PG&amp;E Corp. '!Q27+'PG&amp;E Corp. '!Q31+'PG&amp;E Corp. '!Q45</f>
        <v>36913726</v>
      </c>
      <c r="E8" s="327" t="n">
        <v>0</v>
      </c>
      <c r="F8" s="328"/>
      <c r="G8" s="328"/>
      <c r="H8" s="327" t="n">
        <f aca="false">SUM(B8:G8)</f>
        <v>199405045.89</v>
      </c>
      <c r="I8" s="329"/>
      <c r="J8" s="320"/>
      <c r="K8" s="330"/>
    </row>
    <row r="9" customFormat="false" ht="12.75" hidden="false" customHeight="false" outlineLevel="0" collapsed="false">
      <c r="A9" s="326" t="s">
        <v>155</v>
      </c>
      <c r="B9" s="327" t="n">
        <f aca="false">+'Edison Int''l '!R7</f>
        <v>-37359248</v>
      </c>
      <c r="C9" s="327"/>
      <c r="D9" s="327" t="n">
        <f aca="false">+'Edison Int''l '!Q9+'Edison Int''l '!Q10</f>
        <v>447015000</v>
      </c>
      <c r="E9" s="328"/>
      <c r="F9" s="327" t="n">
        <f aca="false">+'Edison Int''l '!Q11</f>
        <v>41021431.13</v>
      </c>
      <c r="G9" s="327" t="n">
        <f aca="false">+'Edison Int''l '!Q8</f>
        <v>58000000</v>
      </c>
      <c r="H9" s="327" t="n">
        <f aca="false">SUM(B9:G9)</f>
        <v>508677183.13</v>
      </c>
      <c r="I9" s="329"/>
      <c r="J9" s="320"/>
    </row>
    <row r="10" customFormat="false" ht="12.75" hidden="false" customHeight="false" outlineLevel="0" collapsed="false">
      <c r="A10" s="326" t="s">
        <v>156</v>
      </c>
      <c r="B10" s="327" t="n">
        <f aca="false">+'Edison Int''l '!S26-'Edison Int''l '!Q19-'Edison Int''l '!Q17-'Edison Int''l '!Q16</f>
        <v>34203654.03</v>
      </c>
      <c r="C10" s="327"/>
      <c r="D10" s="328"/>
      <c r="E10" s="327" t="n">
        <f aca="false">+'Edison Int''l '!S26-'Edison Int''l '!Q23-'Edison Int''l '!Q22-'Edison Int''l '!Q18</f>
        <v>56393</v>
      </c>
      <c r="F10" s="328"/>
      <c r="G10" s="328"/>
      <c r="H10" s="327" t="n">
        <f aca="false">SUM(B10:G10)</f>
        <v>34260047.03</v>
      </c>
      <c r="I10" s="329"/>
    </row>
    <row r="11" customFormat="false" ht="12.75" hidden="false" customHeight="false" outlineLevel="0" collapsed="false">
      <c r="A11" s="326" t="s">
        <v>109</v>
      </c>
      <c r="B11" s="327" t="n">
        <f aca="false">+'Px - ISO '!J7+'Px - ISO '!J8+'Px - ISO '!J9</f>
        <v>54631221</v>
      </c>
      <c r="C11" s="327"/>
      <c r="D11" s="328"/>
      <c r="E11" s="328"/>
      <c r="F11" s="328"/>
      <c r="G11" s="327" t="n">
        <f aca="false">+'Px - ISO '!J10+'Px - ISO '!J11+'Px - ISO '!J12</f>
        <v>53200000</v>
      </c>
      <c r="H11" s="327" t="n">
        <f aca="false">SUM(B11:G11)</f>
        <v>107831221</v>
      </c>
      <c r="I11" s="329"/>
      <c r="J11" s="320"/>
    </row>
    <row r="12" customFormat="false" ht="12.75" hidden="false" customHeight="false" outlineLevel="0" collapsed="false">
      <c r="A12" s="326" t="s">
        <v>157</v>
      </c>
      <c r="B12" s="331" t="n">
        <f aca="false">+'Px - ISO '!J20+'Px - ISO '!J21+'Px - ISO '!J22+'Px - ISO '!J23+'Px - ISO '!J24+'Px - ISO '!J25+'Px - ISO '!J26</f>
        <v>12526251</v>
      </c>
      <c r="C12" s="331"/>
      <c r="D12" s="332"/>
      <c r="E12" s="332"/>
      <c r="F12" s="332"/>
      <c r="G12" s="331" t="n">
        <f aca="false">+'Px - ISO '!J27</f>
        <v>2800000</v>
      </c>
      <c r="H12" s="331" t="n">
        <f aca="false">SUM(B12:G12)</f>
        <v>15326251</v>
      </c>
      <c r="I12" s="329"/>
    </row>
    <row r="13" customFormat="false" ht="12.75" hidden="false" customHeight="false" outlineLevel="0" collapsed="false">
      <c r="A13" s="326" t="s">
        <v>158</v>
      </c>
      <c r="B13" s="327" t="n">
        <f aca="false">SUM(B7:B12)</f>
        <v>173983022.21</v>
      </c>
      <c r="C13" s="327"/>
      <c r="D13" s="327" t="n">
        <f aca="false">SUM(D7:D12)</f>
        <v>777203726</v>
      </c>
      <c r="E13" s="327" t="n">
        <f aca="false">SUM(E7:E12)</f>
        <v>56393</v>
      </c>
      <c r="F13" s="327" t="n">
        <f aca="false">SUM(F7:F12)</f>
        <v>41469233.05</v>
      </c>
      <c r="G13" s="327" t="n">
        <f aca="false">SUM(G7:G12)</f>
        <v>114000000</v>
      </c>
      <c r="H13" s="327"/>
      <c r="I13" s="329"/>
    </row>
    <row r="14" customFormat="false" ht="13.5" hidden="false" customHeight="false" outlineLevel="0" collapsed="false">
      <c r="A14" s="326"/>
      <c r="B14" s="327"/>
      <c r="C14" s="327"/>
      <c r="D14" s="327"/>
      <c r="E14" s="327"/>
      <c r="F14" s="327"/>
      <c r="G14" s="327"/>
      <c r="H14" s="333"/>
      <c r="I14" s="329"/>
    </row>
    <row r="15" customFormat="false" ht="14.25" hidden="false" customHeight="false" outlineLevel="0" collapsed="false">
      <c r="A15" s="326" t="s">
        <v>159</v>
      </c>
      <c r="B15" s="328"/>
      <c r="C15" s="328"/>
      <c r="D15" s="328"/>
      <c r="E15" s="328"/>
      <c r="F15" s="328"/>
      <c r="G15" s="328"/>
      <c r="H15" s="334" t="n">
        <f aca="false">SUM(H7:H12)</f>
        <v>1106712374.26</v>
      </c>
      <c r="I15" s="329" t="s">
        <v>160</v>
      </c>
      <c r="J15" s="320" t="n">
        <f aca="false">+'PG&amp;E Corp. '!S64+'Edison Int''l '!U31+'Px - ISO '!J14+'Px - ISO '!J29</f>
        <v>1079410623.87</v>
      </c>
    </row>
    <row r="16" customFormat="false" ht="14.25" hidden="false" customHeight="false" outlineLevel="0" collapsed="false">
      <c r="A16" s="335"/>
      <c r="B16" s="336"/>
      <c r="C16" s="336"/>
      <c r="D16" s="336"/>
      <c r="E16" s="336"/>
      <c r="F16" s="336"/>
      <c r="G16" s="336"/>
      <c r="H16" s="336"/>
      <c r="I16" s="337"/>
    </row>
    <row r="17" customFormat="false" ht="12.75" hidden="false" customHeight="false" outlineLevel="0" collapsed="false">
      <c r="A17" s="0" t="s">
        <v>161</v>
      </c>
      <c r="H17" s="320"/>
    </row>
    <row r="18" customFormat="false" ht="12.75" hidden="false" customHeight="false" outlineLevel="0" collapsed="false">
      <c r="A18" s="0" t="s">
        <v>162</v>
      </c>
      <c r="H18" s="320"/>
    </row>
    <row r="19" customFormat="false" ht="12.75" hidden="false" customHeight="false" outlineLevel="0" collapsed="false">
      <c r="A19" s="0" t="s">
        <v>163</v>
      </c>
      <c r="H19" s="320"/>
    </row>
    <row r="20" customFormat="false" ht="12.75" hidden="false" customHeight="false" outlineLevel="0" collapsed="false">
      <c r="A20" s="0" t="s">
        <v>164</v>
      </c>
      <c r="H20" s="320"/>
    </row>
    <row r="21" customFormat="false" ht="12.75" hidden="false" customHeight="false" outlineLevel="0" collapsed="false">
      <c r="A21" s="0" t="s">
        <v>165</v>
      </c>
      <c r="H21" s="320"/>
    </row>
    <row r="23" customFormat="false" ht="12.75" hidden="false" customHeight="false" outlineLevel="0" collapsed="false">
      <c r="H23" s="320"/>
    </row>
    <row r="25" customFormat="false" ht="12.75" hidden="false" customHeight="false" outlineLevel="0" collapsed="false">
      <c r="B25" s="320"/>
      <c r="H25" s="320"/>
    </row>
    <row r="30" customFormat="false" ht="12.75" hidden="false" customHeight="false" outlineLevel="0" collapsed="false">
      <c r="G30" s="0" t="s">
        <v>166</v>
      </c>
      <c r="H30" s="338" t="n">
        <f aca="false">+'PG&amp;E Corp. '!S62+'Edison Int''l '!S31+'Px - ISO '!J14+'Px - ISO '!J29</f>
        <v>1106712374.26</v>
      </c>
    </row>
    <row r="32" customFormat="false" ht="12.75" hidden="false" customHeight="false" outlineLevel="0" collapsed="false">
      <c r="H32" s="320" t="n">
        <f aca="false">+H15-H30</f>
        <v>0</v>
      </c>
      <c r="J32" s="320"/>
    </row>
  </sheetData>
  <mergeCells count="2">
    <mergeCell ref="A1:I1"/>
    <mergeCell ref="A2:I2"/>
  </mergeCells>
  <printOptions headings="false" gridLines="false" gridLinesSet="true" horizontalCentered="false" verticalCentered="false"/>
  <pageMargins left="0.270138888888889" right="0.25" top="0.620138888888889" bottom="0.529861111111111" header="0.270138888888889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&amp;C&amp;"Arial,Bold"&amp;16HIGHLY CONFIDENTIAL</oddHeader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W416"/>
  <sheetViews>
    <sheetView showFormulas="false" showGridLines="true" showRowColHeaders="true" showZeros="true" rightToLeft="false" tabSelected="false" showOutlineSymbols="true" defaultGridColor="true" view="normal" topLeftCell="A50" colorId="64" zoomScale="75" zoomScaleNormal="75" zoomScalePageLayoutView="100" workbookViewId="0">
      <selection pane="topLeft" activeCell="C74" activeCellId="0" sqref="C7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5.56"/>
    <col collapsed="false" customWidth="true" hidden="false" outlineLevel="0" max="2" min="2" style="0" width="21.28"/>
    <col collapsed="false" customWidth="true" hidden="false" outlineLevel="0" max="3" min="3" style="0" width="28.56"/>
    <col collapsed="false" customWidth="true" hidden="false" outlineLevel="0" max="4" min="4" style="0" width="19.56"/>
    <col collapsed="false" customWidth="true" hidden="false" outlineLevel="0" max="5" min="5" style="0" width="20.56"/>
    <col collapsed="false" customWidth="true" hidden="false" outlineLevel="0" max="6" min="6" style="0" width="19.85"/>
    <col collapsed="false" customWidth="true" hidden="false" outlineLevel="0" max="7" min="7" style="0" width="19.28"/>
    <col collapsed="false" customWidth="true" hidden="true" outlineLevel="0" max="8" min="8" style="0" width="20.41"/>
    <col collapsed="false" customWidth="true" hidden="false" outlineLevel="0" max="9" min="9" style="0" width="18.7"/>
    <col collapsed="false" customWidth="true" hidden="false" outlineLevel="0" max="10" min="10" style="0" width="22.7"/>
    <col collapsed="false" customWidth="true" hidden="false" outlineLevel="0" max="11" min="11" style="0" width="16.99"/>
  </cols>
  <sheetData>
    <row r="1" customFormat="false" ht="20.25" hidden="false" customHeight="false" outlineLevel="0" collapsed="false">
      <c r="A1" s="177" t="s">
        <v>0</v>
      </c>
    </row>
    <row r="2" customFormat="false" ht="18" hidden="false" customHeight="false" outlineLevel="0" collapsed="false">
      <c r="A2" s="6" t="s">
        <v>167</v>
      </c>
      <c r="B2" s="7" t="n">
        <f aca="false">+'PG&amp;E Corp. '!B2</f>
        <v>36950</v>
      </c>
    </row>
    <row r="3" customFormat="false" ht="12.75" hidden="false" customHeight="false" outlineLevel="0" collapsed="false">
      <c r="A3" s="178"/>
      <c r="B3" s="178"/>
      <c r="C3" s="178"/>
      <c r="D3" s="178"/>
      <c r="E3" s="178"/>
      <c r="F3" s="178"/>
      <c r="G3" s="178"/>
      <c r="H3" s="178"/>
      <c r="I3" s="178"/>
      <c r="J3" s="178"/>
      <c r="K3" s="180"/>
      <c r="L3" s="181"/>
    </row>
    <row r="4" customFormat="false" ht="15" hidden="false" customHeight="true" outlineLevel="0" collapsed="false">
      <c r="A4" s="14"/>
      <c r="B4" s="14"/>
      <c r="C4" s="14" t="s">
        <v>5</v>
      </c>
      <c r="D4" s="14" t="s">
        <v>6</v>
      </c>
      <c r="E4" s="14" t="s">
        <v>7</v>
      </c>
      <c r="F4" s="14" t="s">
        <v>8</v>
      </c>
      <c r="G4" s="14"/>
      <c r="H4" s="14" t="s">
        <v>11</v>
      </c>
      <c r="I4" s="14" t="s">
        <v>13</v>
      </c>
      <c r="J4" s="14" t="s">
        <v>14</v>
      </c>
      <c r="K4" s="14"/>
      <c r="L4" s="181"/>
    </row>
    <row r="5" customFormat="false" ht="15" hidden="false" customHeight="true" outlineLevel="0" collapsed="false">
      <c r="A5" s="18" t="s">
        <v>15</v>
      </c>
      <c r="B5" s="18" t="s">
        <v>16</v>
      </c>
      <c r="C5" s="14" t="s">
        <v>18</v>
      </c>
      <c r="D5" s="14" t="s">
        <v>18</v>
      </c>
      <c r="E5" s="14" t="s">
        <v>19</v>
      </c>
      <c r="F5" s="14" t="s">
        <v>20</v>
      </c>
      <c r="G5" s="14" t="s">
        <v>21</v>
      </c>
      <c r="H5" s="14" t="s">
        <v>22</v>
      </c>
      <c r="I5" s="14" t="s">
        <v>23</v>
      </c>
      <c r="J5" s="14" t="s">
        <v>24</v>
      </c>
      <c r="K5" s="14"/>
      <c r="L5" s="181"/>
    </row>
    <row r="6" customFormat="false" ht="18.75" hidden="false" customHeight="true" outlineLevel="0" collapsed="false">
      <c r="A6" s="339" t="s">
        <v>50</v>
      </c>
      <c r="B6" s="339" t="s">
        <v>32</v>
      </c>
      <c r="C6" s="340" t="n">
        <f aca="false">+'PG&amp;E Corp. '!D31</f>
        <v>0</v>
      </c>
      <c r="D6" s="340" t="n">
        <f aca="false">+'PG&amp;E Corp. '!E31</f>
        <v>0</v>
      </c>
      <c r="E6" s="340" t="n">
        <f aca="false">+'PG&amp;E Corp. '!F31</f>
        <v>0</v>
      </c>
      <c r="F6" s="340" t="n">
        <f aca="false">+'PG&amp;E Corp. '!G31</f>
        <v>0</v>
      </c>
      <c r="G6" s="340" t="n">
        <f aca="false">+'PG&amp;E Corp. '!L31</f>
        <v>0</v>
      </c>
      <c r="H6" s="340" t="n">
        <f aca="false">+'PG&amp;E Corp. '!M31</f>
        <v>0</v>
      </c>
      <c r="I6" s="340" t="n">
        <f aca="false">+'PG&amp;E Corp. '!Q31</f>
        <v>0</v>
      </c>
      <c r="J6" s="340" t="n">
        <f aca="false">+'PG&amp;E Corp. '!R31</f>
        <v>0</v>
      </c>
      <c r="K6" s="62"/>
      <c r="L6" s="62"/>
      <c r="M6" s="341"/>
      <c r="N6" s="342"/>
      <c r="O6" s="342"/>
      <c r="P6" s="342"/>
      <c r="Q6" s="342"/>
      <c r="R6" s="342"/>
      <c r="S6" s="342"/>
      <c r="T6" s="342"/>
      <c r="U6" s="342"/>
      <c r="V6" s="342"/>
      <c r="W6" s="342"/>
      <c r="X6" s="342"/>
      <c r="Y6" s="342"/>
      <c r="Z6" s="342"/>
      <c r="AA6" s="342"/>
      <c r="AB6" s="342"/>
      <c r="AC6" s="342"/>
      <c r="AD6" s="342"/>
      <c r="AE6" s="342"/>
      <c r="AF6" s="342"/>
      <c r="AG6" s="342"/>
      <c r="AH6" s="342"/>
      <c r="AI6" s="342"/>
      <c r="AJ6" s="342"/>
      <c r="AK6" s="342"/>
      <c r="AL6" s="342"/>
      <c r="AM6" s="342"/>
      <c r="AN6" s="342"/>
      <c r="AO6" s="342"/>
      <c r="AP6" s="342"/>
      <c r="AQ6" s="342"/>
      <c r="AR6" s="342"/>
      <c r="AS6" s="342"/>
      <c r="AT6" s="342"/>
      <c r="AU6" s="342"/>
      <c r="AV6" s="342"/>
      <c r="AW6" s="342"/>
      <c r="AX6" s="342"/>
      <c r="AY6" s="342"/>
      <c r="AZ6" s="342"/>
      <c r="BA6" s="342"/>
      <c r="BB6" s="342"/>
      <c r="BC6" s="342"/>
      <c r="BD6" s="342"/>
      <c r="BE6" s="342"/>
      <c r="BF6" s="342"/>
      <c r="BG6" s="342"/>
      <c r="BH6" s="342"/>
      <c r="BI6" s="342"/>
      <c r="BJ6" s="342"/>
      <c r="BK6" s="342"/>
      <c r="BL6" s="342"/>
      <c r="BM6" s="342"/>
      <c r="BN6" s="342"/>
      <c r="BO6" s="342"/>
      <c r="BP6" s="342"/>
      <c r="BQ6" s="342"/>
      <c r="BR6" s="342"/>
      <c r="BS6" s="342"/>
      <c r="BT6" s="342"/>
      <c r="BU6" s="342"/>
      <c r="BV6" s="342"/>
      <c r="BW6" s="342"/>
    </row>
    <row r="7" customFormat="false" ht="21.75" hidden="false" customHeight="true" outlineLevel="0" collapsed="false">
      <c r="A7" s="343" t="s">
        <v>25</v>
      </c>
      <c r="B7" s="343" t="s">
        <v>61</v>
      </c>
      <c r="C7" s="344" t="n">
        <f aca="false">+'PG&amp;E Corp. '!D11+'PG&amp;E Corp. '!D12</f>
        <v>0</v>
      </c>
      <c r="D7" s="344" t="n">
        <f aca="false">+'PG&amp;E Corp. '!E11+'PG&amp;E Corp. '!E12</f>
        <v>0</v>
      </c>
      <c r="E7" s="344" t="n">
        <f aca="false">+'PG&amp;E Corp. '!F11+'PG&amp;E Corp. '!F12</f>
        <v>293450000</v>
      </c>
      <c r="F7" s="344" t="n">
        <f aca="false">+'PG&amp;E Corp. '!G11+'PG&amp;E Corp. '!G12</f>
        <v>0</v>
      </c>
      <c r="G7" s="344" t="n">
        <f aca="false">+'PG&amp;E Corp. '!L11+'PG&amp;E Corp. '!L12</f>
        <v>293450000</v>
      </c>
      <c r="H7" s="344" t="n">
        <f aca="false">+'PG&amp;E Corp. '!M11+'PG&amp;E Corp. '!M12</f>
        <v>0</v>
      </c>
      <c r="I7" s="344" t="n">
        <f aca="false">+'PG&amp;E Corp. '!Q11+'PG&amp;E Corp. '!Q12</f>
        <v>293450000</v>
      </c>
      <c r="J7" s="344" t="n">
        <f aca="false">+'PG&amp;E Corp. '!R11+'PG&amp;E Corp. '!R12</f>
        <v>0</v>
      </c>
      <c r="K7" s="78"/>
      <c r="L7" s="78"/>
      <c r="M7" s="345"/>
    </row>
    <row r="8" customFormat="false" ht="15" hidden="false" customHeight="true" outlineLevel="0" collapsed="false">
      <c r="A8" s="2" t="s">
        <v>60</v>
      </c>
      <c r="B8" s="2" t="s">
        <v>61</v>
      </c>
      <c r="C8" s="346" t="n">
        <f aca="false">+'PG&amp;E Corp. '!D45</f>
        <v>0</v>
      </c>
      <c r="D8" s="346" t="n">
        <f aca="false">+'PG&amp;E Corp. '!E45</f>
        <v>135802</v>
      </c>
      <c r="E8" s="346" t="n">
        <f aca="false">+'PG&amp;E Corp. '!F45</f>
        <v>3060384</v>
      </c>
      <c r="F8" s="346" t="n">
        <f aca="false">+'PG&amp;E Corp. '!G45</f>
        <v>-804267</v>
      </c>
      <c r="G8" s="346" t="n">
        <f aca="false">+'PG&amp;E Corp. '!L45</f>
        <v>2256117</v>
      </c>
      <c r="H8" s="346" t="n">
        <f aca="false">+'PG&amp;E Corp. '!M45</f>
        <v>0</v>
      </c>
      <c r="I8" s="57" t="n">
        <f aca="false">+'PG&amp;E Corp. '!Q45</f>
        <v>2391919</v>
      </c>
      <c r="J8" s="57" t="n">
        <f aca="false">+'PG&amp;E Corp. '!R45</f>
        <v>0</v>
      </c>
      <c r="K8" s="62"/>
      <c r="L8" s="62"/>
      <c r="M8" s="341"/>
    </row>
    <row r="9" customFormat="false" ht="15" hidden="false" customHeight="true" outlineLevel="0" collapsed="false">
      <c r="A9" s="79" t="s">
        <v>168</v>
      </c>
      <c r="B9" s="343" t="s">
        <v>61</v>
      </c>
      <c r="C9" s="74" t="n">
        <f aca="false">+'Edison Int''l '!D9+'Edison Int''l '!D10</f>
        <v>0</v>
      </c>
      <c r="D9" s="74" t="n">
        <f aca="false">+'Edison Int''l '!E9+'Edison Int''l '!E10</f>
        <v>353215000</v>
      </c>
      <c r="E9" s="74" t="n">
        <f aca="false">+'Edison Int''l '!F9+'Edison Int''l '!F10</f>
        <v>93800000</v>
      </c>
      <c r="F9" s="74" t="n">
        <f aca="false">+'Edison Int''l '!G9+'Edison Int''l '!G10</f>
        <v>0</v>
      </c>
      <c r="G9" s="74" t="n">
        <f aca="false">+'Edison Int''l '!L9+'Edison Int''l '!L10</f>
        <v>93800000</v>
      </c>
      <c r="H9" s="74" t="n">
        <f aca="false">+'Edison Int''l '!M9+'Edison Int''l '!M10</f>
        <v>0</v>
      </c>
      <c r="I9" s="139" t="n">
        <f aca="false">+'Edison Int''l '!Q9+'Edison Int''l '!Q10</f>
        <v>447015000</v>
      </c>
      <c r="J9" s="139" t="n">
        <f aca="false">+'Edison Int''l '!R9+'Edison Int''l '!R10</f>
        <v>0</v>
      </c>
      <c r="K9" s="78"/>
      <c r="L9" s="78"/>
      <c r="M9" s="345"/>
    </row>
    <row r="10" customFormat="false" ht="15" hidden="false" customHeight="true" outlineLevel="0" collapsed="false">
      <c r="A10" s="9" t="s">
        <v>169</v>
      </c>
      <c r="B10" s="9"/>
      <c r="C10" s="347"/>
      <c r="D10" s="347"/>
      <c r="E10" s="58"/>
      <c r="F10" s="58"/>
      <c r="G10" s="58"/>
      <c r="H10" s="347"/>
      <c r="I10" s="347" t="n">
        <f aca="false">SUM(I6:I9)</f>
        <v>742856919</v>
      </c>
      <c r="J10" s="347" t="n">
        <f aca="false">SUM(J6:J9)</f>
        <v>0</v>
      </c>
      <c r="K10" s="62"/>
      <c r="L10" s="62"/>
      <c r="M10" s="341"/>
    </row>
    <row r="11" customFormat="false" ht="15" hidden="false" customHeight="true" outlineLevel="0" collapsed="false">
      <c r="A11" s="9"/>
      <c r="B11" s="2"/>
      <c r="C11" s="346"/>
      <c r="D11" s="346"/>
      <c r="E11" s="57"/>
      <c r="F11" s="57"/>
      <c r="G11" s="57"/>
      <c r="H11" s="346"/>
      <c r="I11" s="346"/>
      <c r="J11" s="346"/>
      <c r="K11" s="62"/>
      <c r="L11" s="62"/>
      <c r="M11" s="341"/>
    </row>
    <row r="12" customFormat="false" ht="15" hidden="false" customHeight="true" outlineLevel="0" collapsed="false">
      <c r="A12" s="2"/>
      <c r="B12" s="2"/>
      <c r="C12" s="346"/>
      <c r="D12" s="346"/>
      <c r="E12" s="57"/>
      <c r="F12" s="57"/>
      <c r="G12" s="57"/>
      <c r="H12" s="346"/>
      <c r="I12" s="346"/>
      <c r="J12" s="62"/>
      <c r="K12" s="62"/>
      <c r="L12" s="62"/>
      <c r="M12" s="341"/>
    </row>
    <row r="13" customFormat="false" ht="15" hidden="false" customHeight="true" outlineLevel="0" collapsed="false">
      <c r="A13" s="266" t="s">
        <v>25</v>
      </c>
      <c r="B13" s="266" t="s">
        <v>170</v>
      </c>
      <c r="C13" s="348" t="n">
        <f aca="false">+'PG&amp;E Corp. '!D8</f>
        <v>0</v>
      </c>
      <c r="D13" s="348" t="n">
        <f aca="false">+'PG&amp;E Corp. '!E8</f>
        <v>-847772</v>
      </c>
      <c r="E13" s="348" t="n">
        <f aca="false">+'PG&amp;E Corp. '!F8</f>
        <v>34325029</v>
      </c>
      <c r="F13" s="348" t="n">
        <f aca="false">+'PG&amp;E Corp. '!G8</f>
        <v>-576402</v>
      </c>
      <c r="G13" s="348" t="n">
        <f aca="false">+'PG&amp;E Corp. '!L8</f>
        <v>67481588</v>
      </c>
      <c r="H13" s="348" t="n">
        <f aca="false">+'PG&amp;E Corp. '!M8</f>
        <v>70169385</v>
      </c>
      <c r="I13" s="348" t="n">
        <f aca="false">+'PG&amp;E Corp. '!Q8</f>
        <v>66633816</v>
      </c>
      <c r="J13" s="348" t="n">
        <f aca="false">+'PG&amp;E Corp. '!R8</f>
        <v>0</v>
      </c>
      <c r="K13" s="79"/>
      <c r="L13" s="79"/>
    </row>
    <row r="14" customFormat="false" ht="15" hidden="false" customHeight="true" outlineLevel="0" collapsed="false">
      <c r="A14" s="20" t="s">
        <v>37</v>
      </c>
      <c r="B14" s="20" t="s">
        <v>26</v>
      </c>
      <c r="C14" s="346" t="n">
        <f aca="false">+'PG&amp;E Corp. '!D17</f>
        <v>0</v>
      </c>
      <c r="D14" s="346" t="n">
        <f aca="false">+'PG&amp;E Corp. '!E17</f>
        <v>0</v>
      </c>
      <c r="E14" s="346" t="n">
        <f aca="false">+'PG&amp;E Corp. '!F17</f>
        <v>0</v>
      </c>
      <c r="F14" s="346" t="n">
        <f aca="false">+'PG&amp;E Corp. '!G17</f>
        <v>0</v>
      </c>
      <c r="G14" s="346" t="n">
        <f aca="false">+'PG&amp;E Corp. '!L17</f>
        <v>0</v>
      </c>
      <c r="H14" s="346" t="n">
        <f aca="false">+'PG&amp;E Corp. '!M17</f>
        <v>50460</v>
      </c>
      <c r="I14" s="346" t="n">
        <f aca="false">+'PG&amp;E Corp. '!Q17</f>
        <v>0</v>
      </c>
      <c r="J14" s="346" t="n">
        <f aca="false">+'PG&amp;E Corp. '!R17</f>
        <v>0</v>
      </c>
      <c r="K14" s="2"/>
      <c r="L14" s="2"/>
    </row>
    <row r="15" customFormat="false" ht="15" hidden="false" customHeight="true" outlineLevel="0" collapsed="false">
      <c r="A15" s="20" t="s">
        <v>54</v>
      </c>
      <c r="B15" s="20" t="s">
        <v>26</v>
      </c>
      <c r="C15" s="346" t="n">
        <f aca="false">+'PG&amp;E Corp. '!D35</f>
        <v>4926766</v>
      </c>
      <c r="D15" s="346" t="n">
        <f aca="false">+'PG&amp;E Corp. '!E35</f>
        <v>0</v>
      </c>
      <c r="E15" s="346" t="n">
        <f aca="false">+'PG&amp;E Corp. '!F35</f>
        <v>0</v>
      </c>
      <c r="F15" s="346" t="n">
        <f aca="false">+'PG&amp;E Corp. '!G35</f>
        <v>0</v>
      </c>
      <c r="G15" s="346" t="n">
        <f aca="false">+'PG&amp;E Corp. '!L35</f>
        <v>0</v>
      </c>
      <c r="H15" s="346" t="n">
        <f aca="false">+'PG&amp;E Corp. '!M35</f>
        <v>13062536</v>
      </c>
      <c r="I15" s="346" t="n">
        <f aca="false">+'PG&amp;E Corp. '!Q35</f>
        <v>4926766</v>
      </c>
      <c r="J15" s="346" t="n">
        <f aca="false">+'PG&amp;E Corp. '!R35</f>
        <v>0</v>
      </c>
      <c r="K15" s="62"/>
      <c r="L15" s="62"/>
      <c r="M15" s="341"/>
    </row>
    <row r="16" customFormat="false" ht="15" hidden="false" customHeight="true" outlineLevel="0" collapsed="false">
      <c r="A16" s="20" t="s">
        <v>54</v>
      </c>
      <c r="B16" s="20" t="s">
        <v>26</v>
      </c>
      <c r="C16" s="346" t="n">
        <f aca="false">+'PG&amp;E Corp. '!D36</f>
        <v>0</v>
      </c>
      <c r="D16" s="346" t="n">
        <f aca="false">+'PG&amp;E Corp. '!E36</f>
        <v>-34993799</v>
      </c>
      <c r="E16" s="346" t="n">
        <f aca="false">+'PG&amp;E Corp. '!F36</f>
        <v>70827257.4</v>
      </c>
      <c r="F16" s="346" t="n">
        <f aca="false">+'PG&amp;E Corp. '!G36</f>
        <v>-38868017.42</v>
      </c>
      <c r="G16" s="346" t="n">
        <f aca="false">+'PG&amp;E Corp. '!L36</f>
        <v>52248232.98</v>
      </c>
      <c r="H16" s="346" t="n">
        <f aca="false">+'PG&amp;E Corp. '!M36</f>
        <v>19833122</v>
      </c>
      <c r="I16" s="346" t="n">
        <f aca="false">+'PG&amp;E Corp. '!Q36</f>
        <v>17254433.98</v>
      </c>
      <c r="J16" s="346" t="n">
        <f aca="false">+'PG&amp;E Corp. '!R36</f>
        <v>0</v>
      </c>
      <c r="K16" s="62"/>
      <c r="L16" s="62"/>
      <c r="M16" s="341"/>
    </row>
    <row r="17" customFormat="false" ht="16.5" hidden="false" customHeight="true" outlineLevel="0" collapsed="false">
      <c r="A17" s="20" t="s">
        <v>58</v>
      </c>
      <c r="B17" s="20" t="s">
        <v>26</v>
      </c>
      <c r="C17" s="346" t="n">
        <f aca="false">+'PG&amp;E Corp. '!D41</f>
        <v>0</v>
      </c>
      <c r="D17" s="346" t="n">
        <f aca="false">+'PG&amp;E Corp. '!E41</f>
        <v>126909</v>
      </c>
      <c r="E17" s="346" t="n">
        <f aca="false">+'PG&amp;E Corp. '!F41</f>
        <v>0</v>
      </c>
      <c r="F17" s="346" t="n">
        <f aca="false">+'PG&amp;E Corp. '!G41</f>
        <v>-1694157.75</v>
      </c>
      <c r="G17" s="346" t="n">
        <f aca="false">+'PG&amp;E Corp. '!L41</f>
        <v>-2608077.75</v>
      </c>
      <c r="H17" s="346" t="n">
        <f aca="false">+'PG&amp;E Corp. '!M41</f>
        <v>-2501719</v>
      </c>
      <c r="I17" s="346" t="n">
        <f aca="false">+'PG&amp;E Corp. '!Q41</f>
        <v>0</v>
      </c>
      <c r="J17" s="346" t="n">
        <f aca="false">+'PG&amp;E Corp. '!R41</f>
        <v>-2481168.75</v>
      </c>
      <c r="K17" s="62"/>
      <c r="L17" s="62"/>
      <c r="M17" s="341"/>
    </row>
    <row r="18" customFormat="false" ht="15" hidden="false" customHeight="true" outlineLevel="0" collapsed="false">
      <c r="A18" s="349" t="s">
        <v>68</v>
      </c>
      <c r="B18" s="349" t="s">
        <v>170</v>
      </c>
      <c r="C18" s="347" t="e">
        <f aca="false">+#REF!</f>
        <v>#REF!</v>
      </c>
      <c r="D18" s="347" t="e">
        <f aca="false">+#REF!</f>
        <v>#REF!</v>
      </c>
      <c r="E18" s="347" t="e">
        <f aca="false">+#REF!</f>
        <v>#REF!</v>
      </c>
      <c r="F18" s="347" t="e">
        <f aca="false">+#REF!</f>
        <v>#REF!</v>
      </c>
      <c r="G18" s="347" t="e">
        <f aca="false">+#REF!</f>
        <v>#REF!</v>
      </c>
      <c r="H18" s="347" t="e">
        <f aca="false">+#REF!</f>
        <v>#REF!</v>
      </c>
      <c r="I18" s="350" t="e">
        <f aca="false">+#REF!</f>
        <v>#REF!</v>
      </c>
      <c r="J18" s="350" t="e">
        <f aca="false">+#REF!</f>
        <v>#REF!</v>
      </c>
      <c r="K18" s="62"/>
      <c r="L18" s="62"/>
      <c r="M18" s="341"/>
    </row>
    <row r="19" customFormat="false" ht="15" hidden="false" customHeight="true" outlineLevel="0" collapsed="false">
      <c r="A19" s="9" t="s">
        <v>171</v>
      </c>
      <c r="B19" s="349"/>
      <c r="C19" s="347"/>
      <c r="D19" s="347"/>
      <c r="E19" s="347"/>
      <c r="F19" s="347"/>
      <c r="G19" s="347"/>
      <c r="H19" s="347"/>
      <c r="I19" s="347" t="e">
        <f aca="false">SUM(I13:I18)</f>
        <v>#REF!</v>
      </c>
      <c r="J19" s="347" t="e">
        <f aca="false">SUM(J13:J18)</f>
        <v>#REF!</v>
      </c>
      <c r="K19" s="62"/>
      <c r="L19" s="62"/>
      <c r="M19" s="341"/>
    </row>
    <row r="20" customFormat="false" ht="15" hidden="false" customHeight="true" outlineLevel="0" collapsed="false">
      <c r="A20" s="9"/>
      <c r="B20" s="349"/>
      <c r="C20" s="347"/>
      <c r="D20" s="347"/>
      <c r="E20" s="347"/>
      <c r="F20" s="347"/>
      <c r="G20" s="347"/>
      <c r="H20" s="347"/>
      <c r="I20" s="347"/>
      <c r="J20" s="347"/>
      <c r="K20" s="62"/>
      <c r="L20" s="62"/>
      <c r="M20" s="341"/>
    </row>
    <row r="21" customFormat="false" ht="15" hidden="false" customHeight="true" outlineLevel="0" collapsed="false">
      <c r="A21" s="349"/>
      <c r="B21" s="349"/>
      <c r="C21" s="347"/>
      <c r="D21" s="347"/>
      <c r="E21" s="347"/>
      <c r="F21" s="347"/>
      <c r="G21" s="347"/>
      <c r="H21" s="347"/>
      <c r="I21" s="347"/>
      <c r="J21" s="351"/>
      <c r="K21" s="62"/>
      <c r="L21" s="62"/>
      <c r="M21" s="341"/>
    </row>
    <row r="22" customFormat="false" ht="15" hidden="false" customHeight="true" outlineLevel="0" collapsed="false">
      <c r="A22" s="20" t="s">
        <v>87</v>
      </c>
      <c r="B22" s="20" t="s">
        <v>172</v>
      </c>
      <c r="C22" s="346" t="n">
        <f aca="false">+'Edison Int''l '!D16</f>
        <v>0</v>
      </c>
      <c r="D22" s="346" t="n">
        <f aca="false">+'Edison Int''l '!E16</f>
        <v>0</v>
      </c>
      <c r="E22" s="346" t="n">
        <f aca="false">+'Edison Int''l '!F16</f>
        <v>56393</v>
      </c>
      <c r="F22" s="346" t="n">
        <f aca="false">+'Edison Int''l '!G16</f>
        <v>0</v>
      </c>
      <c r="G22" s="346" t="n">
        <f aca="false">+'Edison Int''l '!L16</f>
        <v>56393</v>
      </c>
      <c r="H22" s="346" t="n">
        <f aca="false">+'Edison Int''l '!M16</f>
        <v>0</v>
      </c>
      <c r="I22" s="346" t="n">
        <f aca="false">+'Edison Int''l '!Q16</f>
        <v>56393</v>
      </c>
      <c r="J22" s="346" t="n">
        <f aca="false">+'Edison Int''l '!R16</f>
        <v>0</v>
      </c>
      <c r="K22" s="62"/>
      <c r="L22" s="62"/>
      <c r="M22" s="341"/>
    </row>
    <row r="23" customFormat="false" ht="15" hidden="false" customHeight="true" outlineLevel="0" collapsed="false">
      <c r="A23" s="20" t="s">
        <v>87</v>
      </c>
      <c r="B23" s="20" t="s">
        <v>173</v>
      </c>
      <c r="C23" s="346" t="n">
        <f aca="false">+'Edison Int''l '!D17</f>
        <v>0</v>
      </c>
      <c r="D23" s="346" t="n">
        <f aca="false">+'Edison Int''l '!E17</f>
        <v>-14465567</v>
      </c>
      <c r="E23" s="346" t="n">
        <f aca="false">+'Edison Int''l '!F17</f>
        <v>0</v>
      </c>
      <c r="F23" s="346" t="n">
        <f aca="false">+'Edison Int''l '!G17</f>
        <v>0</v>
      </c>
      <c r="G23" s="346" t="n">
        <f aca="false">+'Edison Int''l '!L17</f>
        <v>0</v>
      </c>
      <c r="H23" s="346" t="n">
        <f aca="false">+'Edison Int''l '!M17</f>
        <v>-4444817</v>
      </c>
      <c r="I23" s="352" t="n">
        <f aca="false">+'Edison Int''l '!Q17</f>
        <v>0</v>
      </c>
      <c r="J23" s="352" t="n">
        <f aca="false">+'Edison Int''l '!R17</f>
        <v>-14465567</v>
      </c>
      <c r="K23" s="62"/>
      <c r="L23" s="62"/>
      <c r="M23" s="341"/>
    </row>
    <row r="24" customFormat="false" ht="15" hidden="false" customHeight="true" outlineLevel="0" collapsed="false">
      <c r="A24" s="9" t="s">
        <v>174</v>
      </c>
      <c r="B24" s="349"/>
      <c r="C24" s="347"/>
      <c r="D24" s="347"/>
      <c r="E24" s="347"/>
      <c r="F24" s="347"/>
      <c r="G24" s="347"/>
      <c r="H24" s="347"/>
      <c r="I24" s="347" t="n">
        <f aca="false">SUM(I22:I23)</f>
        <v>56393</v>
      </c>
      <c r="J24" s="347" t="n">
        <f aca="false">SUM(J22:J23)</f>
        <v>-14465567</v>
      </c>
      <c r="K24" s="351"/>
      <c r="L24" s="351"/>
      <c r="M24" s="353"/>
    </row>
    <row r="25" customFormat="false" ht="15" hidden="false" customHeight="true" outlineLevel="0" collapsed="false">
      <c r="A25" s="9"/>
      <c r="B25" s="349"/>
      <c r="C25" s="347"/>
      <c r="D25" s="347"/>
      <c r="E25" s="347"/>
      <c r="F25" s="347"/>
      <c r="G25" s="347"/>
      <c r="H25" s="347"/>
      <c r="I25" s="347"/>
      <c r="J25" s="347"/>
      <c r="K25" s="351"/>
      <c r="L25" s="351"/>
      <c r="M25" s="353"/>
    </row>
    <row r="26" customFormat="false" ht="15" hidden="false" customHeight="true" outlineLevel="0" collapsed="false">
      <c r="A26" s="20"/>
      <c r="B26" s="20"/>
      <c r="C26" s="346"/>
      <c r="D26" s="346"/>
      <c r="E26" s="346"/>
      <c r="F26" s="346"/>
      <c r="G26" s="346"/>
      <c r="H26" s="346"/>
      <c r="I26" s="346"/>
      <c r="J26" s="62"/>
      <c r="K26" s="62"/>
      <c r="L26" s="62"/>
      <c r="M26" s="341"/>
    </row>
    <row r="27" customFormat="false" ht="15" hidden="false" customHeight="true" outlineLevel="0" collapsed="false">
      <c r="A27" s="20" t="s">
        <v>87</v>
      </c>
      <c r="B27" s="20" t="s">
        <v>44</v>
      </c>
      <c r="C27" s="346" t="e">
        <f aca="false">+#REF!</f>
        <v>#REF!</v>
      </c>
      <c r="D27" s="346" t="e">
        <f aca="false">+#REF!</f>
        <v>#REF!</v>
      </c>
      <c r="E27" s="346" t="e">
        <f aca="false">+#REF!</f>
        <v>#REF!</v>
      </c>
      <c r="F27" s="346" t="e">
        <f aca="false">+#REF!</f>
        <v>#REF!</v>
      </c>
      <c r="G27" s="346" t="e">
        <f aca="false">+#REF!</f>
        <v>#REF!</v>
      </c>
      <c r="H27" s="346" t="e">
        <f aca="false">+#REF!</f>
        <v>#REF!</v>
      </c>
      <c r="I27" s="346" t="e">
        <f aca="false">+#REF!</f>
        <v>#REF!</v>
      </c>
      <c r="J27" s="346" t="e">
        <f aca="false">+#REF!</f>
        <v>#REF!</v>
      </c>
      <c r="K27" s="354"/>
      <c r="L27" s="354"/>
      <c r="M27" s="355"/>
    </row>
    <row r="28" customFormat="false" ht="15" hidden="false" customHeight="true" outlineLevel="0" collapsed="false">
      <c r="A28" s="20" t="s">
        <v>43</v>
      </c>
      <c r="B28" s="20" t="s">
        <v>44</v>
      </c>
      <c r="C28" s="346" t="n">
        <f aca="false">+'PG&amp;E Corp. '!D23</f>
        <v>0</v>
      </c>
      <c r="D28" s="346" t="n">
        <f aca="false">+'PG&amp;E Corp. '!E23</f>
        <v>0</v>
      </c>
      <c r="E28" s="346" t="n">
        <f aca="false">+'PG&amp;E Corp. '!F23</f>
        <v>0</v>
      </c>
      <c r="F28" s="346" t="n">
        <f aca="false">+'PG&amp;E Corp. '!G23</f>
        <v>0</v>
      </c>
      <c r="G28" s="346" t="n">
        <f aca="false">+'PG&amp;E Corp. '!L23</f>
        <v>0</v>
      </c>
      <c r="H28" s="346" t="n">
        <f aca="false">+'PG&amp;E Corp. '!M23</f>
        <v>0</v>
      </c>
      <c r="I28" s="352" t="n">
        <f aca="false">+'PG&amp;E Corp. '!Q23</f>
        <v>0</v>
      </c>
      <c r="J28" s="352" t="n">
        <f aca="false">+'PG&amp;E Corp. '!R23</f>
        <v>0</v>
      </c>
      <c r="K28" s="62"/>
      <c r="L28" s="62"/>
      <c r="M28" s="341"/>
    </row>
    <row r="29" customFormat="false" ht="15" hidden="false" customHeight="true" outlineLevel="0" collapsed="false">
      <c r="A29" s="9" t="s">
        <v>175</v>
      </c>
      <c r="B29" s="349"/>
      <c r="C29" s="347"/>
      <c r="D29" s="347"/>
      <c r="E29" s="347"/>
      <c r="F29" s="347"/>
      <c r="G29" s="347"/>
      <c r="H29" s="347"/>
      <c r="I29" s="347" t="e">
        <f aca="false">SUM(I27:I28)</f>
        <v>#REF!</v>
      </c>
      <c r="J29" s="347" t="e">
        <f aca="false">SUM(J27:J28)</f>
        <v>#REF!</v>
      </c>
      <c r="K29" s="62"/>
      <c r="L29" s="62"/>
      <c r="M29" s="341"/>
    </row>
    <row r="30" customFormat="false" ht="15" hidden="false" customHeight="true" outlineLevel="0" collapsed="false">
      <c r="A30" s="9"/>
      <c r="B30" s="20"/>
      <c r="C30" s="346"/>
      <c r="D30" s="346"/>
      <c r="E30" s="346"/>
      <c r="F30" s="346"/>
      <c r="G30" s="346"/>
      <c r="H30" s="346"/>
      <c r="I30" s="346"/>
      <c r="J30" s="346"/>
      <c r="K30" s="62"/>
      <c r="L30" s="62"/>
      <c r="M30" s="341"/>
    </row>
    <row r="31" customFormat="false" ht="15" hidden="false" customHeight="true" outlineLevel="0" collapsed="false">
      <c r="A31" s="20"/>
      <c r="B31" s="20"/>
      <c r="C31" s="346"/>
      <c r="D31" s="346"/>
      <c r="E31" s="346"/>
      <c r="F31" s="346"/>
      <c r="G31" s="346"/>
      <c r="H31" s="346"/>
      <c r="I31" s="346"/>
      <c r="J31" s="62"/>
      <c r="K31" s="62"/>
      <c r="L31" s="62"/>
      <c r="M31" s="341"/>
    </row>
    <row r="32" customFormat="false" ht="15" hidden="false" customHeight="true" outlineLevel="0" collapsed="false">
      <c r="A32" s="20" t="s">
        <v>87</v>
      </c>
      <c r="B32" s="20" t="s">
        <v>176</v>
      </c>
      <c r="C32" s="346" t="e">
        <f aca="false">+#REF!</f>
        <v>#REF!</v>
      </c>
      <c r="D32" s="346" t="e">
        <f aca="false">+#REF!</f>
        <v>#REF!</v>
      </c>
      <c r="E32" s="346" t="e">
        <f aca="false">+#REF!</f>
        <v>#REF!</v>
      </c>
      <c r="F32" s="346" t="e">
        <f aca="false">+#REF!</f>
        <v>#REF!</v>
      </c>
      <c r="G32" s="346" t="e">
        <f aca="false">+#REF!</f>
        <v>#REF!</v>
      </c>
      <c r="H32" s="346" t="e">
        <f aca="false">+#REF!</f>
        <v>#REF!</v>
      </c>
      <c r="I32" s="346" t="e">
        <f aca="false">+#REF!</f>
        <v>#REF!</v>
      </c>
      <c r="J32" s="346" t="e">
        <f aca="false">+#REF!</f>
        <v>#REF!</v>
      </c>
      <c r="K32" s="62"/>
      <c r="L32" s="62"/>
      <c r="M32" s="341"/>
    </row>
    <row r="33" customFormat="false" ht="15" hidden="false" customHeight="true" outlineLevel="0" collapsed="false">
      <c r="A33" s="20" t="s">
        <v>87</v>
      </c>
      <c r="B33" s="20" t="s">
        <v>176</v>
      </c>
      <c r="C33" s="346" t="e">
        <f aca="false">+#REF!</f>
        <v>#REF!</v>
      </c>
      <c r="D33" s="346" t="e">
        <f aca="false">+#REF!</f>
        <v>#REF!</v>
      </c>
      <c r="E33" s="346" t="e">
        <f aca="false">+#REF!</f>
        <v>#REF!</v>
      </c>
      <c r="F33" s="346" t="e">
        <f aca="false">+#REF!</f>
        <v>#REF!</v>
      </c>
      <c r="G33" s="346" t="e">
        <f aca="false">+#REF!</f>
        <v>#REF!</v>
      </c>
      <c r="H33" s="346" t="e">
        <f aca="false">+#REF!</f>
        <v>#REF!</v>
      </c>
      <c r="I33" s="352" t="e">
        <f aca="false">+#REF!</f>
        <v>#REF!</v>
      </c>
      <c r="J33" s="352" t="e">
        <f aca="false">+#REF!</f>
        <v>#REF!</v>
      </c>
      <c r="K33" s="62"/>
      <c r="L33" s="62"/>
      <c r="M33" s="341"/>
    </row>
    <row r="34" customFormat="false" ht="15" hidden="false" customHeight="true" outlineLevel="0" collapsed="false">
      <c r="A34" s="9" t="s">
        <v>177</v>
      </c>
      <c r="B34" s="349"/>
      <c r="C34" s="347"/>
      <c r="D34" s="347"/>
      <c r="E34" s="347"/>
      <c r="F34" s="347"/>
      <c r="G34" s="347"/>
      <c r="H34" s="347"/>
      <c r="I34" s="347" t="e">
        <f aca="false">SUM(I32:I33)</f>
        <v>#REF!</v>
      </c>
      <c r="J34" s="347" t="e">
        <f aca="false">SUM(J32:J33)</f>
        <v>#REF!</v>
      </c>
      <c r="K34" s="62"/>
      <c r="L34" s="62"/>
      <c r="M34" s="341"/>
    </row>
    <row r="35" customFormat="false" ht="15" hidden="false" customHeight="true" outlineLevel="0" collapsed="false">
      <c r="A35" s="9"/>
      <c r="B35" s="349"/>
      <c r="C35" s="347"/>
      <c r="D35" s="347"/>
      <c r="E35" s="347"/>
      <c r="F35" s="347"/>
      <c r="G35" s="347"/>
      <c r="H35" s="347"/>
      <c r="I35" s="347"/>
      <c r="J35" s="347"/>
      <c r="K35" s="62"/>
      <c r="L35" s="62"/>
      <c r="M35" s="341"/>
    </row>
    <row r="36" customFormat="false" ht="15" hidden="false" customHeight="true" outlineLevel="0" collapsed="false">
      <c r="A36" s="20"/>
      <c r="B36" s="20"/>
      <c r="C36" s="346"/>
      <c r="D36" s="346"/>
      <c r="E36" s="346"/>
      <c r="F36" s="346"/>
      <c r="G36" s="346"/>
      <c r="H36" s="346"/>
      <c r="I36" s="346"/>
      <c r="J36" s="62"/>
      <c r="K36" s="62"/>
      <c r="L36" s="62"/>
      <c r="M36" s="341"/>
    </row>
    <row r="37" customFormat="false" ht="15" hidden="false" customHeight="true" outlineLevel="0" collapsed="false">
      <c r="A37" s="20" t="s">
        <v>93</v>
      </c>
      <c r="B37" s="20" t="s">
        <v>28</v>
      </c>
      <c r="C37" s="346" t="n">
        <f aca="false">+'Edison Int''l '!D18</f>
        <v>0</v>
      </c>
      <c r="D37" s="346" t="n">
        <f aca="false">+'Edison Int''l '!E18</f>
        <v>0</v>
      </c>
      <c r="E37" s="346" t="n">
        <f aca="false">+'Edison Int''l '!F18</f>
        <v>4333025</v>
      </c>
      <c r="F37" s="346" t="n">
        <f aca="false">+'Edison Int''l '!G18</f>
        <v>-294750</v>
      </c>
      <c r="G37" s="346" t="n">
        <f aca="false">+'Edison Int''l '!L18</f>
        <v>4038275</v>
      </c>
      <c r="H37" s="346" t="n">
        <f aca="false">+'Edison Int''l '!M18</f>
        <v>11891006</v>
      </c>
      <c r="I37" s="346" t="n">
        <f aca="false">+'Edison Int''l '!Q18</f>
        <v>4038275</v>
      </c>
      <c r="J37" s="346" t="n">
        <f aca="false">+'Edison Int''l '!R18</f>
        <v>0</v>
      </c>
      <c r="K37" s="62"/>
      <c r="L37" s="62"/>
      <c r="M37" s="341"/>
    </row>
    <row r="38" customFormat="false" ht="21" hidden="false" customHeight="true" outlineLevel="0" collapsed="false">
      <c r="A38" s="356" t="s">
        <v>178</v>
      </c>
      <c r="B38" s="356" t="s">
        <v>28</v>
      </c>
      <c r="C38" s="357" t="n">
        <f aca="false">+'Edison Int''l '!D22</f>
        <v>17632309</v>
      </c>
      <c r="D38" s="357" t="n">
        <f aca="false">+'Edison Int''l '!E22</f>
        <v>0</v>
      </c>
      <c r="E38" s="357" t="n">
        <f aca="false">+'Edison Int''l '!F22</f>
        <v>0</v>
      </c>
      <c r="F38" s="357" t="n">
        <f aca="false">+'Edison Int''l '!G22</f>
        <v>0</v>
      </c>
      <c r="G38" s="357" t="n">
        <f aca="false">+'Edison Int''l '!L22</f>
        <v>0</v>
      </c>
      <c r="H38" s="357" t="n">
        <f aca="false">+'Edison Int''l '!M22</f>
        <v>0</v>
      </c>
      <c r="I38" s="357" t="n">
        <f aca="false">+'Edison Int''l '!Q22</f>
        <v>17632309</v>
      </c>
      <c r="J38" s="357" t="n">
        <f aca="false">+'Edison Int''l '!R22</f>
        <v>0</v>
      </c>
      <c r="K38" s="62"/>
      <c r="L38" s="62"/>
      <c r="M38" s="341"/>
    </row>
    <row r="39" customFormat="false" ht="21" hidden="false" customHeight="true" outlineLevel="0" collapsed="false">
      <c r="A39" s="266" t="s">
        <v>25</v>
      </c>
      <c r="B39" s="358" t="s">
        <v>28</v>
      </c>
      <c r="C39" s="348" t="n">
        <f aca="false">+'PG&amp;E Corp. '!D9</f>
        <v>25285600</v>
      </c>
      <c r="D39" s="348" t="n">
        <f aca="false">+'PG&amp;E Corp. '!E9</f>
        <v>-63474323</v>
      </c>
      <c r="E39" s="348" t="n">
        <f aca="false">+'PG&amp;E Corp. '!F9</f>
        <v>15054607.41</v>
      </c>
      <c r="F39" s="348" t="n">
        <f aca="false">+'PG&amp;E Corp. '!G9</f>
        <v>-874714.12</v>
      </c>
      <c r="G39" s="348" t="n">
        <f aca="false">+'PG&amp;E Corp. '!L9</f>
        <v>33016663.29</v>
      </c>
      <c r="H39" s="348" t="n">
        <f aca="false">+'PG&amp;E Corp. '!M9</f>
        <v>-21241850</v>
      </c>
      <c r="I39" s="348" t="n">
        <f aca="false">+'PG&amp;E Corp. '!Q9</f>
        <v>25285600</v>
      </c>
      <c r="J39" s="348" t="n">
        <f aca="false">+'PG&amp;E Corp. '!R9</f>
        <v>-30457659.71</v>
      </c>
      <c r="K39" s="78"/>
      <c r="L39" s="78"/>
      <c r="M39" s="345"/>
    </row>
    <row r="40" customFormat="false" ht="15" hidden="false" customHeight="true" outlineLevel="0" collapsed="false">
      <c r="A40" s="20" t="s">
        <v>37</v>
      </c>
      <c r="B40" s="20" t="s">
        <v>28</v>
      </c>
      <c r="C40" s="346" t="n">
        <f aca="false">+'PG&amp;E Corp. '!D18</f>
        <v>0</v>
      </c>
      <c r="D40" s="346" t="n">
        <f aca="false">+'PG&amp;E Corp. '!E18</f>
        <v>0</v>
      </c>
      <c r="E40" s="346" t="n">
        <f aca="false">+'PG&amp;E Corp. '!F18</f>
        <v>0</v>
      </c>
      <c r="F40" s="346" t="n">
        <f aca="false">+'PG&amp;E Corp. '!G18</f>
        <v>0</v>
      </c>
      <c r="G40" s="346" t="n">
        <f aca="false">+'PG&amp;E Corp. '!L18</f>
        <v>0</v>
      </c>
      <c r="H40" s="346" t="n">
        <f aca="false">+'PG&amp;E Corp. '!M18</f>
        <v>290238</v>
      </c>
      <c r="I40" s="346" t="n">
        <f aca="false">+'PG&amp;E Corp. '!Q18</f>
        <v>0</v>
      </c>
      <c r="J40" s="346" t="n">
        <f aca="false">+'PG&amp;E Corp. '!R18</f>
        <v>0</v>
      </c>
      <c r="K40" s="62"/>
      <c r="L40" s="62"/>
      <c r="M40" s="341"/>
    </row>
    <row r="41" customFormat="false" ht="15" hidden="false" customHeight="true" outlineLevel="0" collapsed="false">
      <c r="A41" s="20" t="s">
        <v>43</v>
      </c>
      <c r="B41" s="20" t="s">
        <v>28</v>
      </c>
      <c r="C41" s="346" t="n">
        <f aca="false">+'PG&amp;E Corp. '!D25</f>
        <v>-4458334</v>
      </c>
      <c r="D41" s="346" t="n">
        <f aca="false">+'PG&amp;E Corp. '!E25</f>
        <v>0</v>
      </c>
      <c r="E41" s="346" t="n">
        <f aca="false">+'PG&amp;E Corp. '!F25</f>
        <v>0</v>
      </c>
      <c r="F41" s="346" t="n">
        <f aca="false">+'PG&amp;E Corp. '!G25</f>
        <v>0</v>
      </c>
      <c r="G41" s="346" t="n">
        <f aca="false">+'PG&amp;E Corp. '!L25</f>
        <v>0</v>
      </c>
      <c r="H41" s="346" t="n">
        <f aca="false">+'PG&amp;E Corp. '!M25</f>
        <v>0</v>
      </c>
      <c r="I41" s="346" t="n">
        <f aca="false">+'PG&amp;E Corp. '!Q25</f>
        <v>0</v>
      </c>
      <c r="J41" s="346" t="n">
        <f aca="false">+'PG&amp;E Corp. '!R25</f>
        <v>-4458334</v>
      </c>
      <c r="K41" s="62"/>
      <c r="L41" s="62"/>
      <c r="M41" s="341"/>
    </row>
    <row r="42" customFormat="false" ht="15" hidden="false" customHeight="true" outlineLevel="0" collapsed="false">
      <c r="A42" s="20" t="s">
        <v>43</v>
      </c>
      <c r="B42" s="20" t="s">
        <v>28</v>
      </c>
      <c r="C42" s="346" t="n">
        <f aca="false">+'PG&amp;E Corp. '!D26</f>
        <v>0</v>
      </c>
      <c r="D42" s="346" t="n">
        <f aca="false">+'PG&amp;E Corp. '!E26</f>
        <v>-1251961</v>
      </c>
      <c r="E42" s="346" t="n">
        <f aca="false">+'PG&amp;E Corp. '!F26</f>
        <v>0</v>
      </c>
      <c r="F42" s="346" t="n">
        <f aca="false">+'PG&amp;E Corp. '!G26</f>
        <v>0</v>
      </c>
      <c r="G42" s="346" t="n">
        <f aca="false">+'PG&amp;E Corp. '!L26</f>
        <v>0</v>
      </c>
      <c r="H42" s="346" t="n">
        <f aca="false">+'PG&amp;E Corp. '!M26</f>
        <v>758150</v>
      </c>
      <c r="I42" s="346" t="n">
        <f aca="false">+'PG&amp;E Corp. '!Q26</f>
        <v>0</v>
      </c>
      <c r="J42" s="346" t="n">
        <f aca="false">+'PG&amp;E Corp. '!R26</f>
        <v>-1251961</v>
      </c>
      <c r="K42" s="62"/>
      <c r="L42" s="62"/>
      <c r="M42" s="341"/>
    </row>
    <row r="43" customFormat="false" ht="15" hidden="false" customHeight="true" outlineLevel="0" collapsed="false">
      <c r="A43" s="20" t="s">
        <v>54</v>
      </c>
      <c r="B43" s="20" t="s">
        <v>28</v>
      </c>
      <c r="C43" s="346" t="n">
        <f aca="false">+'PG&amp;E Corp. '!D38</f>
        <v>0</v>
      </c>
      <c r="D43" s="346" t="n">
        <f aca="false">+'PG&amp;E Corp. '!E38</f>
        <v>-105072</v>
      </c>
      <c r="E43" s="346" t="n">
        <f aca="false">+'PG&amp;E Corp. '!F38</f>
        <v>3700751.22</v>
      </c>
      <c r="F43" s="346" t="n">
        <f aca="false">+'PG&amp;E Corp. '!G38</f>
        <v>-6815229.61</v>
      </c>
      <c r="G43" s="346" t="n">
        <f aca="false">+'PG&amp;E Corp. '!L38</f>
        <v>-4966118.39</v>
      </c>
      <c r="H43" s="346" t="n">
        <f aca="false">+'PG&amp;E Corp. '!M38</f>
        <v>-3205556</v>
      </c>
      <c r="I43" s="346" t="n">
        <f aca="false">+'PG&amp;E Corp. '!Q38</f>
        <v>0</v>
      </c>
      <c r="J43" s="346" t="n">
        <f aca="false">+'PG&amp;E Corp. '!R38</f>
        <v>-5071190.39</v>
      </c>
      <c r="K43" s="62"/>
      <c r="L43" s="62"/>
      <c r="M43" s="341"/>
    </row>
    <row r="44" customFormat="false" ht="15" hidden="false" customHeight="true" outlineLevel="0" collapsed="false">
      <c r="A44" s="20" t="s">
        <v>58</v>
      </c>
      <c r="B44" s="20" t="s">
        <v>28</v>
      </c>
      <c r="C44" s="346" t="n">
        <f aca="false">+'PG&amp;E Corp. '!D42</f>
        <v>51855462</v>
      </c>
      <c r="D44" s="346" t="n">
        <f aca="false">+'PG&amp;E Corp. '!E42</f>
        <v>0</v>
      </c>
      <c r="E44" s="346" t="n">
        <f aca="false">+'PG&amp;E Corp. '!F42</f>
        <v>0</v>
      </c>
      <c r="F44" s="346" t="n">
        <f aca="false">+'PG&amp;E Corp. '!G42</f>
        <v>0</v>
      </c>
      <c r="G44" s="346" t="n">
        <f aca="false">+'PG&amp;E Corp. '!L42</f>
        <v>0</v>
      </c>
      <c r="H44" s="346" t="n">
        <f aca="false">+'PG&amp;E Corp. '!M42</f>
        <v>-22486468</v>
      </c>
      <c r="I44" s="346" t="n">
        <f aca="false">+'PG&amp;E Corp. '!Q42</f>
        <v>51855462</v>
      </c>
      <c r="J44" s="346" t="n">
        <f aca="false">+'PG&amp;E Corp. '!R42</f>
        <v>0</v>
      </c>
      <c r="K44" s="62"/>
      <c r="L44" s="62"/>
      <c r="M44" s="341"/>
    </row>
    <row r="45" customFormat="false" ht="15" hidden="false" customHeight="true" outlineLevel="0" collapsed="false">
      <c r="A45" s="20" t="s">
        <v>58</v>
      </c>
      <c r="B45" s="20" t="s">
        <v>28</v>
      </c>
      <c r="C45" s="346" t="n">
        <f aca="false">+'PG&amp;E Corp. '!D43</f>
        <v>0</v>
      </c>
      <c r="D45" s="346" t="n">
        <f aca="false">+'PG&amp;E Corp. '!E43</f>
        <v>-14961055</v>
      </c>
      <c r="E45" s="346" t="n">
        <f aca="false">+'PG&amp;E Corp. '!F43</f>
        <v>80398562.6</v>
      </c>
      <c r="F45" s="346" t="n">
        <f aca="false">+'PG&amp;E Corp. '!G43</f>
        <v>-87605052.45</v>
      </c>
      <c r="G45" s="346" t="n">
        <f aca="false">+'PG&amp;E Corp. '!L43</f>
        <v>-24077585.85</v>
      </c>
      <c r="H45" s="346" t="n">
        <f aca="false">+'PG&amp;E Corp. '!M43</f>
        <v>-14187360</v>
      </c>
      <c r="I45" s="346" t="n">
        <f aca="false">+'PG&amp;E Corp. '!Q43</f>
        <v>0</v>
      </c>
      <c r="J45" s="346" t="n">
        <f aca="false">+'PG&amp;E Corp. '!R43</f>
        <v>-39038640.85</v>
      </c>
      <c r="K45" s="62"/>
      <c r="L45" s="62"/>
      <c r="M45" s="341"/>
    </row>
    <row r="46" customFormat="false" ht="17.25" hidden="false" customHeight="true" outlineLevel="0" collapsed="false">
      <c r="A46" s="349" t="s">
        <v>68</v>
      </c>
      <c r="B46" s="20" t="s">
        <v>28</v>
      </c>
      <c r="C46" s="346" t="n">
        <f aca="false">+'PG&amp;E Corp. '!D53</f>
        <v>0</v>
      </c>
      <c r="D46" s="346" t="n">
        <f aca="false">+'PG&amp;E Corp. '!E53</f>
        <v>75576964</v>
      </c>
      <c r="E46" s="346" t="n">
        <f aca="false">+'PG&amp;E Corp. '!F53</f>
        <v>0</v>
      </c>
      <c r="F46" s="346" t="n">
        <f aca="false">+'PG&amp;E Corp. '!G53</f>
        <v>-875864.27</v>
      </c>
      <c r="G46" s="346" t="n">
        <f aca="false">+'PG&amp;E Corp. '!L53</f>
        <v>-875864.27</v>
      </c>
      <c r="H46" s="346" t="n">
        <f aca="false">+'PG&amp;E Corp. '!M53</f>
        <v>-18574001</v>
      </c>
      <c r="I46" s="57" t="n">
        <f aca="false">+'PG&amp;E Corp. '!Q53</f>
        <v>74701099.73</v>
      </c>
      <c r="J46" s="57" t="n">
        <f aca="false">+'PG&amp;E Corp. '!R53</f>
        <v>0</v>
      </c>
      <c r="K46" s="62"/>
      <c r="L46" s="62"/>
      <c r="M46" s="341"/>
    </row>
    <row r="47" customFormat="false" ht="17.25" hidden="false" customHeight="true" outlineLevel="0" collapsed="false">
      <c r="A47" s="359" t="s">
        <v>52</v>
      </c>
      <c r="B47" s="20" t="s">
        <v>28</v>
      </c>
      <c r="C47" s="346" t="n">
        <f aca="false">+'PG&amp;E Corp. '!D32</f>
        <v>0</v>
      </c>
      <c r="D47" s="346" t="n">
        <f aca="false">+'PG&amp;E Corp. '!E32</f>
        <v>0</v>
      </c>
      <c r="E47" s="346" t="n">
        <f aca="false">+'PG&amp;E Corp. '!F32</f>
        <v>997337</v>
      </c>
      <c r="F47" s="346" t="n">
        <f aca="false">+'PG&amp;E Corp. '!G32</f>
        <v>-1500</v>
      </c>
      <c r="G47" s="346" t="n">
        <f aca="false">+'PG&amp;E Corp. '!L32</f>
        <v>995837</v>
      </c>
      <c r="H47" s="346" t="n">
        <f aca="false">+'PG&amp;E Corp. '!M32</f>
        <v>997337</v>
      </c>
      <c r="I47" s="352" t="n">
        <f aca="false">+'PG&amp;E Corp. '!Q32</f>
        <v>995837</v>
      </c>
      <c r="J47" s="352" t="n">
        <f aca="false">+'PG&amp;E Corp. '!R32</f>
        <v>0</v>
      </c>
      <c r="K47" s="62"/>
      <c r="L47" s="62"/>
      <c r="M47" s="341"/>
    </row>
    <row r="48" customFormat="false" ht="15" hidden="false" customHeight="true" outlineLevel="0" collapsed="false">
      <c r="A48" s="9" t="s">
        <v>179</v>
      </c>
      <c r="B48" s="349"/>
      <c r="C48" s="347"/>
      <c r="D48" s="347"/>
      <c r="E48" s="347"/>
      <c r="F48" s="347"/>
      <c r="G48" s="347"/>
      <c r="H48" s="347"/>
      <c r="I48" s="347" t="n">
        <f aca="false">SUM(I37:I47)</f>
        <v>174508582.73</v>
      </c>
      <c r="J48" s="347" t="n">
        <f aca="false">SUM(J37:J47)</f>
        <v>-80277785.95</v>
      </c>
      <c r="K48" s="62"/>
      <c r="L48" s="62"/>
      <c r="M48" s="341"/>
    </row>
    <row r="49" customFormat="false" ht="15" hidden="false" customHeight="true" outlineLevel="0" collapsed="false">
      <c r="A49" s="9"/>
      <c r="B49" s="349"/>
      <c r="C49" s="347"/>
      <c r="D49" s="347"/>
      <c r="E49" s="347"/>
      <c r="F49" s="347"/>
      <c r="G49" s="347"/>
      <c r="H49" s="347"/>
      <c r="I49" s="347"/>
      <c r="J49" s="347"/>
      <c r="K49" s="62"/>
      <c r="L49" s="62"/>
      <c r="M49" s="341"/>
    </row>
    <row r="50" customFormat="false" ht="15" hidden="false" customHeight="true" outlineLevel="0" collapsed="false">
      <c r="A50" s="20"/>
      <c r="B50" s="20"/>
      <c r="C50" s="346"/>
      <c r="D50" s="346"/>
      <c r="E50" s="346"/>
      <c r="F50" s="346"/>
      <c r="G50" s="346"/>
      <c r="H50" s="346"/>
      <c r="I50" s="346"/>
      <c r="J50" s="360"/>
      <c r="K50" s="62"/>
      <c r="L50" s="62"/>
      <c r="M50" s="341"/>
    </row>
    <row r="51" customFormat="false" ht="15" hidden="false" customHeight="true" outlineLevel="0" collapsed="false">
      <c r="A51" s="62" t="s">
        <v>114</v>
      </c>
      <c r="B51" s="20" t="s">
        <v>29</v>
      </c>
      <c r="C51" s="361" t="s">
        <v>180</v>
      </c>
      <c r="D51" s="362"/>
      <c r="E51" s="275" t="n">
        <f aca="false">77653215-27346350-659005</f>
        <v>49647860</v>
      </c>
      <c r="F51" s="276"/>
      <c r="G51" s="2"/>
      <c r="H51" s="2"/>
      <c r="I51" s="62" t="n">
        <f aca="false">+E51</f>
        <v>49647860</v>
      </c>
      <c r="J51" s="362"/>
      <c r="K51" s="62"/>
      <c r="L51" s="62"/>
      <c r="M51" s="341"/>
    </row>
    <row r="52" customFormat="false" ht="15" hidden="false" customHeight="true" outlineLevel="0" collapsed="false">
      <c r="A52" s="62" t="s">
        <v>114</v>
      </c>
      <c r="B52" s="20" t="s">
        <v>29</v>
      </c>
      <c r="C52" s="361" t="s">
        <v>181</v>
      </c>
      <c r="D52" s="362"/>
      <c r="E52" s="275"/>
      <c r="F52" s="276" t="n">
        <f aca="false">-42747380+28936761-599752+21</f>
        <v>-14410350</v>
      </c>
      <c r="G52" s="2"/>
      <c r="H52" s="2"/>
      <c r="I52" s="62"/>
      <c r="J52" s="275" t="n">
        <f aca="false">+F52</f>
        <v>-14410350</v>
      </c>
      <c r="K52" s="62"/>
      <c r="L52" s="62"/>
      <c r="M52" s="341"/>
    </row>
    <row r="53" customFormat="false" ht="15" hidden="false" customHeight="true" outlineLevel="0" collapsed="false">
      <c r="A53" s="62" t="s">
        <v>114</v>
      </c>
      <c r="B53" s="20" t="s">
        <v>29</v>
      </c>
      <c r="C53" s="363" t="s">
        <v>182</v>
      </c>
      <c r="D53" s="362"/>
      <c r="E53" s="275"/>
      <c r="F53" s="276" t="n">
        <f aca="false">-7816951+1884397-137662</f>
        <v>-6070216</v>
      </c>
      <c r="G53" s="2"/>
      <c r="H53" s="2"/>
      <c r="I53" s="62"/>
      <c r="J53" s="275" t="n">
        <f aca="false">+F53</f>
        <v>-6070216</v>
      </c>
      <c r="K53" s="62"/>
      <c r="L53" s="62"/>
      <c r="M53" s="341"/>
    </row>
    <row r="54" customFormat="false" ht="15" hidden="false" customHeight="true" outlineLevel="0" collapsed="false">
      <c r="A54" s="2" t="s">
        <v>127</v>
      </c>
      <c r="B54" s="20" t="s">
        <v>29</v>
      </c>
      <c r="C54" s="364" t="s">
        <v>183</v>
      </c>
      <c r="D54" s="62"/>
      <c r="E54" s="276"/>
      <c r="F54" s="276" t="n">
        <f aca="false">-1967079+35761</f>
        <v>-1931318</v>
      </c>
      <c r="G54" s="2"/>
      <c r="H54" s="2"/>
      <c r="I54" s="62"/>
      <c r="J54" s="62" t="n">
        <f aca="false">+F54</f>
        <v>-1931318</v>
      </c>
      <c r="K54" s="62"/>
      <c r="L54" s="62"/>
      <c r="M54" s="341"/>
    </row>
    <row r="55" customFormat="false" ht="15" hidden="false" customHeight="true" outlineLevel="0" collapsed="false">
      <c r="A55" s="2" t="s">
        <v>127</v>
      </c>
      <c r="B55" s="20" t="s">
        <v>29</v>
      </c>
      <c r="C55" s="365" t="s">
        <v>184</v>
      </c>
      <c r="D55" s="62"/>
      <c r="E55" s="276"/>
      <c r="F55" s="276" t="n">
        <f aca="false">-874535+19401</f>
        <v>-855134</v>
      </c>
      <c r="G55" s="2"/>
      <c r="H55" s="2"/>
      <c r="I55" s="62"/>
      <c r="J55" s="62" t="n">
        <f aca="false">+F55</f>
        <v>-855134</v>
      </c>
      <c r="K55" s="62"/>
      <c r="L55" s="62"/>
      <c r="M55" s="341"/>
    </row>
    <row r="56" customFormat="false" ht="15" hidden="false" customHeight="true" outlineLevel="0" collapsed="false">
      <c r="A56" s="2" t="s">
        <v>127</v>
      </c>
      <c r="B56" s="20" t="s">
        <v>29</v>
      </c>
      <c r="C56" s="365" t="s">
        <v>185</v>
      </c>
      <c r="D56" s="62"/>
      <c r="E56" s="276" t="n">
        <f aca="false">27467988-14941737</f>
        <v>12526251</v>
      </c>
      <c r="F56" s="276"/>
      <c r="G56" s="2"/>
      <c r="H56" s="2"/>
      <c r="I56" s="62" t="n">
        <f aca="false">+E56</f>
        <v>12526251</v>
      </c>
      <c r="J56" s="62"/>
      <c r="K56" s="62"/>
      <c r="L56" s="62"/>
      <c r="M56" s="341"/>
    </row>
    <row r="57" customFormat="false" ht="15" hidden="false" customHeight="true" outlineLevel="0" collapsed="false">
      <c r="A57" s="2" t="s">
        <v>127</v>
      </c>
      <c r="B57" s="20" t="s">
        <v>29</v>
      </c>
      <c r="C57" s="365" t="s">
        <v>186</v>
      </c>
      <c r="D57" s="62"/>
      <c r="E57" s="276"/>
      <c r="F57" s="276" t="n">
        <f aca="false">-32647600</f>
        <v>-32647600</v>
      </c>
      <c r="G57" s="2"/>
      <c r="H57" s="2"/>
      <c r="I57" s="62"/>
      <c r="J57" s="62" t="n">
        <f aca="false">F57</f>
        <v>-32647600</v>
      </c>
      <c r="K57" s="62"/>
      <c r="L57" s="62"/>
      <c r="M57" s="341"/>
    </row>
    <row r="58" customFormat="false" ht="15" hidden="false" customHeight="true" outlineLevel="0" collapsed="false">
      <c r="A58" s="2" t="s">
        <v>127</v>
      </c>
      <c r="B58" s="20" t="s">
        <v>29</v>
      </c>
      <c r="C58" s="365" t="s">
        <v>187</v>
      </c>
      <c r="D58" s="62"/>
      <c r="E58" s="276"/>
      <c r="F58" s="276" t="n">
        <f aca="false">-26739+1573</f>
        <v>-25166</v>
      </c>
      <c r="G58" s="2"/>
      <c r="H58" s="2"/>
      <c r="I58" s="62"/>
      <c r="J58" s="62" t="n">
        <f aca="false">+F58</f>
        <v>-25166</v>
      </c>
      <c r="K58" s="62"/>
      <c r="L58" s="62"/>
      <c r="M58" s="341"/>
    </row>
    <row r="59" customFormat="false" ht="15" hidden="false" customHeight="true" outlineLevel="0" collapsed="false">
      <c r="A59" s="2" t="s">
        <v>127</v>
      </c>
      <c r="B59" s="20" t="s">
        <v>29</v>
      </c>
      <c r="C59" s="365" t="s">
        <v>188</v>
      </c>
      <c r="D59" s="62"/>
      <c r="E59" s="276"/>
      <c r="F59" s="276" t="n">
        <f aca="false">-29231764+13902201</f>
        <v>-15329563</v>
      </c>
      <c r="G59" s="2"/>
      <c r="H59" s="2"/>
      <c r="I59" s="62"/>
      <c r="J59" s="62" t="n">
        <f aca="false">+F59</f>
        <v>-15329563</v>
      </c>
      <c r="K59" s="62"/>
      <c r="L59" s="62"/>
      <c r="M59" s="341"/>
    </row>
    <row r="60" customFormat="false" ht="15" hidden="false" customHeight="true" outlineLevel="0" collapsed="false">
      <c r="A60" s="2" t="s">
        <v>127</v>
      </c>
      <c r="B60" s="20" t="s">
        <v>29</v>
      </c>
      <c r="C60" s="366" t="s">
        <v>136</v>
      </c>
      <c r="D60" s="62" t="n">
        <v>-48000000</v>
      </c>
      <c r="E60" s="276"/>
      <c r="F60" s="275"/>
      <c r="G60" s="2"/>
      <c r="H60" s="2"/>
      <c r="I60" s="62"/>
      <c r="J60" s="62" t="n">
        <f aca="false">+D60</f>
        <v>-48000000</v>
      </c>
      <c r="K60" s="62"/>
      <c r="L60" s="62"/>
      <c r="M60" s="341"/>
    </row>
    <row r="61" customFormat="false" ht="15" hidden="false" customHeight="true" outlineLevel="0" collapsed="false">
      <c r="A61" s="367" t="s">
        <v>178</v>
      </c>
      <c r="B61" s="20" t="s">
        <v>29</v>
      </c>
      <c r="C61" s="368" t="n">
        <f aca="false">+'Edison Int''l '!D23</f>
        <v>0</v>
      </c>
      <c r="D61" s="368" t="n">
        <f aca="false">+'Edison Int''l '!E23</f>
        <v>-3384220</v>
      </c>
      <c r="E61" s="368" t="n">
        <f aca="false">+'Edison Int''l '!F23</f>
        <v>128869210.03</v>
      </c>
      <c r="F61" s="368" t="n">
        <f aca="false">+'Edison Int''l '!G23</f>
        <v>-116923920</v>
      </c>
      <c r="G61" s="368" t="n">
        <f aca="false">+'Edison Int''l '!L23</f>
        <v>15917290.03</v>
      </c>
      <c r="H61" s="368" t="n">
        <f aca="false">+'Edison Int''l '!M23</f>
        <v>-11111175</v>
      </c>
      <c r="I61" s="368" t="n">
        <f aca="false">+'Edison Int''l '!Q23</f>
        <v>12533070.03</v>
      </c>
      <c r="J61" s="368" t="n">
        <f aca="false">+'Edison Int''l '!R23</f>
        <v>0</v>
      </c>
      <c r="K61" s="62"/>
      <c r="L61" s="62"/>
      <c r="M61" s="341"/>
    </row>
    <row r="62" customFormat="false" ht="15" hidden="false" customHeight="true" outlineLevel="0" collapsed="false">
      <c r="A62" s="20" t="s">
        <v>25</v>
      </c>
      <c r="B62" s="20" t="s">
        <v>29</v>
      </c>
      <c r="C62" s="346" t="n">
        <f aca="false">+'PG&amp;E Corp. '!D10</f>
        <v>0</v>
      </c>
      <c r="D62" s="346" t="n">
        <f aca="false">+'PG&amp;E Corp. '!E10</f>
        <v>-119725932</v>
      </c>
      <c r="E62" s="346" t="n">
        <f aca="false">+'PG&amp;E Corp. '!F10</f>
        <v>2992080</v>
      </c>
      <c r="F62" s="346" t="n">
        <f aca="false">+'PG&amp;E Corp. '!G10</f>
        <v>0</v>
      </c>
      <c r="G62" s="346" t="n">
        <f aca="false">+'PG&amp;E Corp. '!L10</f>
        <v>5754000</v>
      </c>
      <c r="H62" s="346" t="n">
        <f aca="false">+'PG&amp;E Corp. '!M10</f>
        <v>-102163008</v>
      </c>
      <c r="I62" s="346" t="n">
        <f aca="false">+'PG&amp;E Corp. '!Q10</f>
        <v>0</v>
      </c>
      <c r="J62" s="346" t="n">
        <f aca="false">+'PG&amp;E Corp. '!R10</f>
        <v>-113971932</v>
      </c>
      <c r="K62" s="62"/>
      <c r="L62" s="62"/>
      <c r="M62" s="341"/>
    </row>
    <row r="63" customFormat="false" ht="15" hidden="false" customHeight="true" outlineLevel="0" collapsed="false">
      <c r="A63" s="349" t="s">
        <v>43</v>
      </c>
      <c r="B63" s="349" t="s">
        <v>29</v>
      </c>
      <c r="C63" s="347" t="n">
        <f aca="false">+'PG&amp;E Corp. '!D28</f>
        <v>0</v>
      </c>
      <c r="D63" s="347" t="n">
        <f aca="false">+'PG&amp;E Corp. '!E28</f>
        <v>65665724</v>
      </c>
      <c r="E63" s="347" t="n">
        <f aca="false">+'PG&amp;E Corp. '!F28</f>
        <v>93439247</v>
      </c>
      <c r="F63" s="347" t="n">
        <f aca="false">+'PG&amp;E Corp. '!G28</f>
        <v>-131865282.82</v>
      </c>
      <c r="G63" s="347" t="n">
        <f aca="false">+'PG&amp;E Corp. '!L28</f>
        <v>-58950845.82</v>
      </c>
      <c r="H63" s="347" t="n">
        <f aca="false">+'PG&amp;E Corp. '!M28</f>
        <v>221533072</v>
      </c>
      <c r="I63" s="347" t="n">
        <f aca="false">+'PG&amp;E Corp. '!Q28</f>
        <v>6714878.18000001</v>
      </c>
      <c r="J63" s="347" t="n">
        <f aca="false">+'PG&amp;E Corp. '!R28</f>
        <v>0</v>
      </c>
      <c r="K63" s="62"/>
      <c r="L63" s="62"/>
      <c r="M63" s="341"/>
    </row>
    <row r="64" customFormat="false" ht="15" hidden="false" customHeight="true" outlineLevel="0" collapsed="false">
      <c r="A64" s="369" t="s">
        <v>77</v>
      </c>
      <c r="B64" s="265" t="s">
        <v>29</v>
      </c>
      <c r="C64" s="99" t="n">
        <f aca="false">+'Edison Int''l '!D7</f>
        <v>0</v>
      </c>
      <c r="D64" s="99" t="n">
        <f aca="false">+'Edison Int''l '!E7</f>
        <v>-55839248</v>
      </c>
      <c r="E64" s="99" t="n">
        <f aca="false">+'Edison Int''l '!F7</f>
        <v>17328000</v>
      </c>
      <c r="F64" s="99" t="n">
        <f aca="false">+'Edison Int''l '!G7</f>
        <v>0</v>
      </c>
      <c r="G64" s="99" t="n">
        <f aca="false">+'Edison Int''l '!L7</f>
        <v>18480000</v>
      </c>
      <c r="H64" s="99" t="n">
        <f aca="false">+'Edison Int''l '!M7</f>
        <v>-43530494</v>
      </c>
      <c r="I64" s="370" t="n">
        <f aca="false">+'Edison Int''l '!Q7</f>
        <v>0</v>
      </c>
      <c r="J64" s="370" t="n">
        <f aca="false">+'Edison Int''l '!R7</f>
        <v>-37359248</v>
      </c>
      <c r="K64" s="78"/>
      <c r="L64" s="78"/>
      <c r="M64" s="345"/>
    </row>
    <row r="65" customFormat="false" ht="15" hidden="false" customHeight="true" outlineLevel="0" collapsed="false">
      <c r="A65" s="9" t="s">
        <v>189</v>
      </c>
      <c r="B65" s="367"/>
      <c r="C65" s="368"/>
      <c r="D65" s="368"/>
      <c r="E65" s="368"/>
      <c r="F65" s="368"/>
      <c r="G65" s="368"/>
      <c r="H65" s="368"/>
      <c r="I65" s="357" t="n">
        <f aca="false">SUM(I51:I64)</f>
        <v>81422059.21</v>
      </c>
      <c r="J65" s="357" t="n">
        <f aca="false">SUM(J51:J64)</f>
        <v>-270600527</v>
      </c>
      <c r="K65" s="62"/>
      <c r="L65" s="62"/>
      <c r="M65" s="341"/>
    </row>
    <row r="66" customFormat="false" ht="15" hidden="false" customHeight="true" outlineLevel="0" collapsed="false">
      <c r="A66" s="9"/>
      <c r="B66" s="367"/>
      <c r="C66" s="368"/>
      <c r="D66" s="368"/>
      <c r="E66" s="368"/>
      <c r="F66" s="368"/>
      <c r="G66" s="368"/>
      <c r="H66" s="368"/>
      <c r="I66" s="357"/>
      <c r="J66" s="357"/>
      <c r="K66" s="62"/>
      <c r="L66" s="62"/>
      <c r="M66" s="341"/>
    </row>
    <row r="67" customFormat="false" ht="15" hidden="false" customHeight="true" outlineLevel="0" collapsed="false">
      <c r="A67" s="367"/>
      <c r="B67" s="367"/>
      <c r="C67" s="368"/>
      <c r="D67" s="368"/>
      <c r="E67" s="368"/>
      <c r="F67" s="368"/>
      <c r="G67" s="368"/>
      <c r="H67" s="368"/>
      <c r="I67" s="368"/>
      <c r="J67" s="371"/>
      <c r="K67" s="62"/>
      <c r="L67" s="62"/>
      <c r="M67" s="341"/>
    </row>
    <row r="68" customFormat="false" ht="15" hidden="false" customHeight="true" outlineLevel="0" collapsed="false">
      <c r="A68" s="111" t="s">
        <v>25</v>
      </c>
      <c r="B68" s="111" t="s">
        <v>34</v>
      </c>
      <c r="C68" s="110" t="n">
        <f aca="false">+'PG&amp;E Corp. '!D14</f>
        <v>0</v>
      </c>
      <c r="D68" s="110" t="n">
        <f aca="false">+'PG&amp;E Corp. '!E14</f>
        <v>0</v>
      </c>
      <c r="E68" s="110" t="n">
        <f aca="false">+'PG&amp;E Corp. '!F14</f>
        <v>447801.92</v>
      </c>
      <c r="F68" s="110" t="n">
        <f aca="false">+'PG&amp;E Corp. '!G14</f>
        <v>0</v>
      </c>
      <c r="G68" s="110" t="n">
        <f aca="false">+'PG&amp;E Corp. '!L14</f>
        <v>447801.92</v>
      </c>
      <c r="H68" s="110" t="n">
        <f aca="false">+'PG&amp;E Corp. '!M14</f>
        <v>0</v>
      </c>
      <c r="I68" s="110" t="n">
        <f aca="false">+'PG&amp;E Corp. '!Q14</f>
        <v>447801.92</v>
      </c>
      <c r="J68" s="110" t="n">
        <f aca="false">+'PG&amp;E Corp. '!R14</f>
        <v>0</v>
      </c>
      <c r="K68" s="78"/>
      <c r="L68" s="78"/>
      <c r="M68" s="345"/>
    </row>
    <row r="69" customFormat="false" ht="15" hidden="false" customHeight="true" outlineLevel="0" collapsed="false">
      <c r="A69" s="111" t="s">
        <v>77</v>
      </c>
      <c r="B69" s="111" t="s">
        <v>34</v>
      </c>
      <c r="C69" s="110" t="n">
        <f aca="false">+'Edison Int''l '!D11</f>
        <v>0</v>
      </c>
      <c r="D69" s="110" t="n">
        <f aca="false">+'Edison Int''l '!E11</f>
        <v>30152467</v>
      </c>
      <c r="E69" s="110" t="n">
        <f aca="false">+'Edison Int''l '!F11</f>
        <v>10868964.13</v>
      </c>
      <c r="F69" s="110" t="n">
        <f aca="false">+'Edison Int''l '!G11</f>
        <v>0</v>
      </c>
      <c r="G69" s="110" t="n">
        <f aca="false">+'Edison Int''l '!L11</f>
        <v>10868964.13</v>
      </c>
      <c r="H69" s="110" t="n">
        <f aca="false">+'Edison Int''l '!M11</f>
        <v>0</v>
      </c>
      <c r="I69" s="372" t="n">
        <f aca="false">+'Edison Int''l '!Q11</f>
        <v>41021431.13</v>
      </c>
      <c r="J69" s="372" t="n">
        <f aca="false">+'Edison Int''l '!R11</f>
        <v>0</v>
      </c>
      <c r="K69" s="78"/>
      <c r="L69" s="78"/>
      <c r="M69" s="345"/>
    </row>
    <row r="70" customFormat="false" ht="15" hidden="false" customHeight="true" outlineLevel="0" collapsed="false">
      <c r="A70" s="9" t="s">
        <v>190</v>
      </c>
      <c r="B70" s="373"/>
      <c r="C70" s="354"/>
      <c r="D70" s="354"/>
      <c r="E70" s="354"/>
      <c r="F70" s="354"/>
      <c r="G70" s="354"/>
      <c r="H70" s="368"/>
      <c r="I70" s="374" t="n">
        <f aca="false">+SUM(I68:I69)</f>
        <v>41469233.05</v>
      </c>
      <c r="J70" s="374" t="n">
        <f aca="false">+SUM(J68:J69)</f>
        <v>0</v>
      </c>
      <c r="K70" s="62"/>
      <c r="L70" s="62"/>
      <c r="M70" s="341"/>
    </row>
    <row r="71" customFormat="false" ht="15" hidden="false" customHeight="true" outlineLevel="0" collapsed="false">
      <c r="A71" s="9"/>
      <c r="B71" s="373"/>
      <c r="C71" s="354"/>
      <c r="D71" s="354"/>
      <c r="E71" s="354"/>
      <c r="F71" s="354"/>
      <c r="G71" s="354"/>
      <c r="H71" s="368"/>
      <c r="I71" s="374"/>
      <c r="J71" s="374"/>
      <c r="K71" s="62"/>
      <c r="L71" s="62"/>
      <c r="M71" s="341"/>
    </row>
    <row r="72" customFormat="false" ht="15" hidden="false" customHeight="true" outlineLevel="0" collapsed="false">
      <c r="A72" s="373"/>
      <c r="B72" s="373"/>
      <c r="C72" s="354"/>
      <c r="D72" s="354"/>
      <c r="E72" s="354"/>
      <c r="F72" s="354"/>
      <c r="G72" s="354"/>
      <c r="H72" s="368"/>
      <c r="I72" s="354"/>
      <c r="J72" s="375"/>
      <c r="K72" s="62"/>
      <c r="L72" s="62"/>
      <c r="M72" s="341"/>
    </row>
    <row r="73" customFormat="false" ht="15" hidden="false" customHeight="true" outlineLevel="0" collapsed="false">
      <c r="A73" s="20" t="s">
        <v>58</v>
      </c>
      <c r="B73" s="20" t="s">
        <v>59</v>
      </c>
      <c r="C73" s="346" t="n">
        <f aca="false">+'PG&amp;E Corp. '!D44</f>
        <v>0</v>
      </c>
      <c r="D73" s="346" t="n">
        <f aca="false">+'PG&amp;E Corp. '!E44</f>
        <v>-34961</v>
      </c>
      <c r="E73" s="346" t="n">
        <f aca="false">+'PG&amp;E Corp. '!F44</f>
        <v>3784282</v>
      </c>
      <c r="F73" s="346" t="n">
        <f aca="false">+'PG&amp;E Corp. '!G44</f>
        <v>-663850</v>
      </c>
      <c r="G73" s="346" t="n">
        <f aca="false">+'PG&amp;E Corp. '!L44</f>
        <v>6077804</v>
      </c>
      <c r="H73" s="346" t="n">
        <f aca="false">+'PG&amp;E Corp. '!M44</f>
        <v>1507632</v>
      </c>
      <c r="I73" s="352" t="n">
        <f aca="false">+'PG&amp;E Corp. '!Q44</f>
        <v>6042843</v>
      </c>
      <c r="J73" s="352" t="n">
        <f aca="false">+'PG&amp;E Corp. '!R44</f>
        <v>0</v>
      </c>
      <c r="K73" s="62"/>
      <c r="L73" s="62"/>
      <c r="M73" s="341"/>
    </row>
    <row r="74" customFormat="false" ht="15" hidden="false" customHeight="true" outlineLevel="0" collapsed="false">
      <c r="A74" s="9" t="s">
        <v>191</v>
      </c>
      <c r="B74" s="20"/>
      <c r="C74" s="346"/>
      <c r="D74" s="346"/>
      <c r="E74" s="346"/>
      <c r="F74" s="346"/>
      <c r="G74" s="346"/>
      <c r="H74" s="346"/>
      <c r="I74" s="347" t="n">
        <f aca="false">SUM(I73)</f>
        <v>6042843</v>
      </c>
      <c r="J74" s="347" t="n">
        <f aca="false">SUM(J73)</f>
        <v>0</v>
      </c>
      <c r="K74" s="62"/>
      <c r="L74" s="62"/>
      <c r="M74" s="341"/>
    </row>
    <row r="75" customFormat="false" ht="15" hidden="false" customHeight="true" outlineLevel="0" collapsed="false">
      <c r="A75" s="9"/>
      <c r="B75" s="20"/>
      <c r="C75" s="346"/>
      <c r="D75" s="346"/>
      <c r="E75" s="346"/>
      <c r="F75" s="346"/>
      <c r="G75" s="346"/>
      <c r="H75" s="346"/>
      <c r="I75" s="347"/>
      <c r="J75" s="347"/>
      <c r="K75" s="62"/>
      <c r="L75" s="62"/>
      <c r="M75" s="341"/>
    </row>
    <row r="76" customFormat="false" ht="15" hidden="false" customHeight="true" outlineLevel="0" collapsed="false">
      <c r="A76" s="20"/>
      <c r="B76" s="20"/>
      <c r="C76" s="346"/>
      <c r="D76" s="346"/>
      <c r="E76" s="346"/>
      <c r="F76" s="346"/>
      <c r="G76" s="346"/>
      <c r="H76" s="346"/>
      <c r="I76" s="346"/>
      <c r="J76" s="62"/>
      <c r="K76" s="62"/>
      <c r="L76" s="62"/>
      <c r="M76" s="341"/>
    </row>
    <row r="77" customFormat="false" ht="15" hidden="false" customHeight="true" outlineLevel="0" collapsed="false">
      <c r="A77" s="62" t="s">
        <v>114</v>
      </c>
      <c r="B77" s="20" t="s">
        <v>192</v>
      </c>
      <c r="C77" s="363" t="s">
        <v>116</v>
      </c>
      <c r="D77" s="362"/>
      <c r="E77" s="276" t="n">
        <v>7700000</v>
      </c>
      <c r="F77" s="275"/>
      <c r="G77" s="2"/>
      <c r="H77" s="2"/>
      <c r="I77" s="62" t="n">
        <f aca="false">+E77</f>
        <v>7700000</v>
      </c>
      <c r="J77" s="362"/>
      <c r="K77" s="2"/>
      <c r="L77" s="2"/>
    </row>
    <row r="78" customFormat="false" ht="15" hidden="false" customHeight="true" outlineLevel="0" collapsed="false">
      <c r="A78" s="62" t="s">
        <v>114</v>
      </c>
      <c r="B78" s="20" t="s">
        <v>192</v>
      </c>
      <c r="C78" s="363" t="s">
        <v>117</v>
      </c>
      <c r="D78" s="362"/>
      <c r="E78" s="276" t="n">
        <v>45000000</v>
      </c>
      <c r="F78" s="275"/>
      <c r="G78" s="2"/>
      <c r="H78" s="2"/>
      <c r="I78" s="62" t="n">
        <f aca="false">+E78</f>
        <v>45000000</v>
      </c>
      <c r="J78" s="362"/>
      <c r="K78" s="2"/>
      <c r="L78" s="2"/>
    </row>
    <row r="79" customFormat="false" ht="15" hidden="false" customHeight="true" outlineLevel="0" collapsed="false">
      <c r="A79" s="62" t="s">
        <v>114</v>
      </c>
      <c r="B79" s="20" t="s">
        <v>192</v>
      </c>
      <c r="C79" s="363" t="s">
        <v>118</v>
      </c>
      <c r="D79" s="362"/>
      <c r="E79" s="276" t="n">
        <v>500000</v>
      </c>
      <c r="F79" s="275"/>
      <c r="G79" s="2"/>
      <c r="H79" s="2"/>
      <c r="I79" s="62" t="n">
        <f aca="false">+E79</f>
        <v>500000</v>
      </c>
      <c r="J79" s="362"/>
      <c r="K79" s="2"/>
      <c r="L79" s="2"/>
    </row>
    <row r="80" customFormat="false" ht="15" hidden="false" customHeight="true" outlineLevel="0" collapsed="false">
      <c r="A80" s="2" t="s">
        <v>127</v>
      </c>
      <c r="B80" s="20" t="s">
        <v>192</v>
      </c>
      <c r="C80" s="376" t="s">
        <v>117</v>
      </c>
      <c r="D80" s="377"/>
      <c r="E80" s="276" t="n">
        <v>2800000</v>
      </c>
      <c r="F80" s="276"/>
      <c r="G80" s="2"/>
      <c r="H80" s="2"/>
      <c r="I80" s="62" t="n">
        <f aca="false">+E80</f>
        <v>2800000</v>
      </c>
      <c r="J80" s="62"/>
      <c r="K80" s="2"/>
      <c r="L80" s="2"/>
    </row>
    <row r="81" customFormat="false" ht="15" hidden="false" customHeight="true" outlineLevel="0" collapsed="false">
      <c r="A81" s="343" t="s">
        <v>77</v>
      </c>
      <c r="B81" s="266" t="s">
        <v>192</v>
      </c>
      <c r="C81" s="344" t="n">
        <f aca="false">+'Edison Int''l '!D8</f>
        <v>0</v>
      </c>
      <c r="D81" s="344" t="n">
        <f aca="false">+'Edison Int''l '!E8</f>
        <v>0</v>
      </c>
      <c r="E81" s="344" t="n">
        <f aca="false">+'Edison Int''l '!F8</f>
        <v>58000000</v>
      </c>
      <c r="F81" s="344" t="n">
        <f aca="false">+'Edison Int''l '!G8</f>
        <v>0</v>
      </c>
      <c r="G81" s="344" t="n">
        <f aca="false">+'Edison Int''l '!L8</f>
        <v>58000000</v>
      </c>
      <c r="H81" s="344" t="n">
        <f aca="false">+'Edison Int''l '!M8</f>
        <v>0</v>
      </c>
      <c r="I81" s="378" t="n">
        <f aca="false">+'Edison Int''l '!Q8</f>
        <v>58000000</v>
      </c>
      <c r="J81" s="378" t="n">
        <f aca="false">+'Edison Int''l '!R8</f>
        <v>0</v>
      </c>
      <c r="K81" s="79"/>
      <c r="L81" s="79"/>
    </row>
    <row r="82" customFormat="false" ht="15" hidden="false" customHeight="true" outlineLevel="0" collapsed="false">
      <c r="A82" s="9" t="s">
        <v>193</v>
      </c>
      <c r="B82" s="2"/>
      <c r="C82" s="2"/>
      <c r="D82" s="2"/>
      <c r="E82" s="379"/>
      <c r="F82" s="379"/>
      <c r="G82" s="379"/>
      <c r="H82" s="379"/>
      <c r="I82" s="380" t="n">
        <f aca="false">SUM(I77:I81)</f>
        <v>114000000</v>
      </c>
      <c r="J82" s="380" t="n">
        <f aca="false">SUM(J77:J81)</f>
        <v>0</v>
      </c>
      <c r="K82" s="2"/>
      <c r="L82" s="2"/>
    </row>
    <row r="83" customFormat="false" ht="15" hidden="false" customHeight="true" outlineLevel="0" collapsed="false">
      <c r="A83" s="9"/>
      <c r="B83" s="2"/>
      <c r="C83" s="2"/>
      <c r="D83" s="2"/>
      <c r="E83" s="379"/>
      <c r="F83" s="379"/>
      <c r="G83" s="379"/>
      <c r="H83" s="379"/>
      <c r="I83" s="381"/>
      <c r="J83" s="381"/>
      <c r="K83" s="2"/>
      <c r="L83" s="2"/>
    </row>
    <row r="84" customFormat="false" ht="15" hidden="false" customHeight="true" outlineLevel="0" collapsed="false">
      <c r="A84" s="9" t="s">
        <v>194</v>
      </c>
      <c r="B84" s="2"/>
      <c r="C84" s="2"/>
      <c r="D84" s="2"/>
      <c r="E84" s="62"/>
      <c r="F84" s="62"/>
      <c r="G84" s="62"/>
      <c r="H84" s="2"/>
      <c r="I84" s="381" t="e">
        <f aca="false">+I82+I74+I70+I65+I48+I34+I29+I24+I19+I10</f>
        <v>#REF!</v>
      </c>
      <c r="J84" s="381" t="e">
        <f aca="false">+J82+J74+J70+J65+J48+J34+J29+J24+J19+J10</f>
        <v>#REF!</v>
      </c>
      <c r="K84" s="2"/>
    </row>
    <row r="85" customFormat="false" ht="15" hidden="false" customHeight="true" outlineLevel="0" collapsed="false">
      <c r="A85" s="2"/>
      <c r="B85" s="2"/>
      <c r="C85" s="2"/>
      <c r="D85" s="2"/>
      <c r="E85" s="2"/>
      <c r="F85" s="2"/>
      <c r="G85" s="2"/>
      <c r="H85" s="2"/>
      <c r="I85" s="2"/>
      <c r="J85" s="382"/>
      <c r="K85" s="2"/>
      <c r="L85" s="2"/>
    </row>
    <row r="86" customFormat="false" ht="15" hidden="false" customHeight="true" outlineLevel="0" collapsed="false">
      <c r="A86" s="9" t="s">
        <v>195</v>
      </c>
      <c r="B86" s="2"/>
      <c r="C86" s="2"/>
      <c r="D86" s="2"/>
      <c r="E86" s="2"/>
      <c r="F86" s="2"/>
      <c r="G86" s="2"/>
      <c r="H86" s="2"/>
      <c r="I86" s="342"/>
      <c r="J86" s="381" t="e">
        <f aca="false">+J28+J41+J64+J62+I84</f>
        <v>#REF!</v>
      </c>
      <c r="K86" s="2"/>
      <c r="L86" s="2"/>
    </row>
    <row r="87" customFormat="false" ht="15" hidden="false" customHeight="true" outlineLevel="0" collapsed="false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customFormat="false" ht="15" hidden="false" customHeight="true" outlineLevel="0" collapsed="false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customFormat="false" ht="15" hidden="false" customHeight="true" outlineLevel="0" collapsed="false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customFormat="false" ht="15" hidden="false" customHeight="false" outlineLevel="0" collapsed="false">
      <c r="A90" s="2"/>
      <c r="B90" s="2"/>
      <c r="C90" s="2"/>
      <c r="D90" s="2"/>
      <c r="E90" s="2"/>
      <c r="F90" s="2"/>
      <c r="G90" s="2" t="s">
        <v>196</v>
      </c>
      <c r="H90" s="2"/>
      <c r="I90" s="62" t="n">
        <f aca="false">+'PG&amp;E Corp. '!Q61+'Edison Int''l '!Q30+'Px - ISO '!J29+'Px - ISO '!J14</f>
        <v>1288676213.97</v>
      </c>
      <c r="J90" s="62" t="n">
        <f aca="false">+'PG&amp;E Corp. '!R61+'Edison Int''l '!R30+'Px - ISO '!K29+'Px - ISO '!K14</f>
        <v>-383347110.7</v>
      </c>
      <c r="K90" s="2"/>
      <c r="L90" s="2"/>
    </row>
    <row r="91" customFormat="false" ht="15" hidden="false" customHeight="false" outlineLevel="0" collapsed="false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customFormat="false" ht="15" hidden="false" customHeight="false" outlineLevel="0" collapsed="false">
      <c r="A92" s="2"/>
      <c r="B92" s="2"/>
      <c r="C92" s="2"/>
      <c r="D92" s="2"/>
      <c r="E92" s="2"/>
      <c r="F92" s="2"/>
      <c r="G92" s="2" t="s">
        <v>196</v>
      </c>
      <c r="H92" s="2"/>
      <c r="I92" s="62" t="n">
        <f aca="false">+'PG&amp;E Corp. '!Q61+'Edison Int''l '!Q30+'Px - ISO '!J14+'Px - ISO '!J29</f>
        <v>1288676213.97</v>
      </c>
      <c r="J92" s="62" t="n">
        <f aca="false">+'PG&amp;E Corp. '!R61+'Edison Int''l '!R30+'Px - ISO '!K14+'Px - ISO '!K29</f>
        <v>-383347110.7</v>
      </c>
      <c r="K92" s="2"/>
      <c r="L92" s="2"/>
    </row>
    <row r="93" customFormat="false" ht="15" hidden="false" customHeight="false" outlineLevel="0" collapsed="false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customFormat="false" ht="15" hidden="false" customHeight="false" outlineLevel="0" collapsed="false">
      <c r="A94" s="2"/>
      <c r="B94" s="2"/>
      <c r="C94" s="2"/>
      <c r="D94" s="2"/>
      <c r="E94" s="2"/>
      <c r="F94" s="2"/>
      <c r="G94" s="2"/>
      <c r="H94" s="2"/>
      <c r="I94" s="342"/>
      <c r="J94" s="2"/>
      <c r="K94" s="2"/>
      <c r="L94" s="2"/>
    </row>
    <row r="95" customFormat="false" ht="15" hidden="false" customHeight="false" outlineLevel="0" collapsed="false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customFormat="false" ht="15" hidden="false" customHeight="false" outlineLevel="0" collapsed="false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customFormat="false" ht="15" hidden="false" customHeight="false" outlineLevel="0" collapsed="false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customFormat="false" ht="12.75" hidden="false" customHeight="false" outlineLevel="0" collapsed="false">
      <c r="A98" s="342"/>
      <c r="B98" s="342"/>
      <c r="C98" s="342"/>
      <c r="D98" s="342"/>
      <c r="E98" s="342"/>
      <c r="F98" s="342"/>
      <c r="G98" s="342"/>
      <c r="H98" s="342"/>
      <c r="I98" s="342"/>
      <c r="J98" s="342"/>
      <c r="K98" s="342"/>
    </row>
    <row r="99" customFormat="false" ht="12.75" hidden="false" customHeight="false" outlineLevel="0" collapsed="false">
      <c r="A99" s="342"/>
      <c r="B99" s="342"/>
      <c r="C99" s="342"/>
      <c r="D99" s="342"/>
      <c r="E99" s="342"/>
      <c r="F99" s="342"/>
      <c r="G99" s="342"/>
      <c r="H99" s="342"/>
      <c r="I99" s="342"/>
      <c r="J99" s="342"/>
      <c r="K99" s="342"/>
    </row>
    <row r="100" customFormat="false" ht="12.75" hidden="false" customHeight="false" outlineLevel="0" collapsed="false">
      <c r="A100" s="342"/>
      <c r="B100" s="342"/>
      <c r="C100" s="342"/>
      <c r="D100" s="342"/>
      <c r="E100" s="342"/>
      <c r="F100" s="342"/>
      <c r="G100" s="342"/>
      <c r="H100" s="342"/>
      <c r="I100" s="342"/>
      <c r="J100" s="342"/>
      <c r="K100" s="342"/>
    </row>
    <row r="101" customFormat="false" ht="12.75" hidden="false" customHeight="false" outlineLevel="0" collapsed="false">
      <c r="A101" s="342"/>
      <c r="B101" s="342"/>
      <c r="C101" s="342"/>
      <c r="D101" s="342"/>
      <c r="E101" s="342"/>
      <c r="F101" s="342"/>
      <c r="G101" s="342"/>
      <c r="H101" s="342"/>
      <c r="I101" s="342"/>
      <c r="J101" s="342"/>
      <c r="K101" s="342"/>
    </row>
    <row r="102" customFormat="false" ht="12.75" hidden="false" customHeight="false" outlineLevel="0" collapsed="false">
      <c r="A102" s="342"/>
      <c r="B102" s="342"/>
      <c r="C102" s="342"/>
      <c r="D102" s="342"/>
      <c r="E102" s="342"/>
      <c r="F102" s="342"/>
      <c r="G102" s="342"/>
      <c r="H102" s="342"/>
      <c r="I102" s="342"/>
      <c r="J102" s="342"/>
      <c r="K102" s="342"/>
    </row>
    <row r="103" customFormat="false" ht="12.75" hidden="false" customHeight="false" outlineLevel="0" collapsed="false">
      <c r="A103" s="342"/>
      <c r="B103" s="342"/>
      <c r="C103" s="342"/>
      <c r="D103" s="342"/>
      <c r="E103" s="342"/>
      <c r="F103" s="342"/>
      <c r="G103" s="342"/>
      <c r="H103" s="342"/>
      <c r="I103" s="342"/>
      <c r="J103" s="342"/>
      <c r="K103" s="342"/>
    </row>
    <row r="104" customFormat="false" ht="12.75" hidden="false" customHeight="false" outlineLevel="0" collapsed="false">
      <c r="A104" s="342"/>
      <c r="B104" s="342"/>
      <c r="C104" s="342"/>
      <c r="D104" s="342"/>
      <c r="E104" s="342"/>
      <c r="F104" s="342"/>
      <c r="G104" s="342"/>
      <c r="H104" s="342"/>
      <c r="I104" s="342"/>
      <c r="J104" s="342"/>
      <c r="K104" s="342"/>
    </row>
    <row r="105" customFormat="false" ht="12.75" hidden="false" customHeight="false" outlineLevel="0" collapsed="false">
      <c r="A105" s="342"/>
      <c r="B105" s="342"/>
      <c r="C105" s="342"/>
      <c r="D105" s="342"/>
      <c r="E105" s="342"/>
      <c r="F105" s="342"/>
      <c r="G105" s="342"/>
      <c r="H105" s="342"/>
      <c r="I105" s="342"/>
      <c r="J105" s="342"/>
      <c r="K105" s="342"/>
    </row>
    <row r="106" customFormat="false" ht="12.75" hidden="false" customHeight="false" outlineLevel="0" collapsed="false">
      <c r="A106" s="342"/>
      <c r="B106" s="342"/>
      <c r="C106" s="342"/>
      <c r="D106" s="342"/>
      <c r="E106" s="342"/>
      <c r="F106" s="342"/>
      <c r="G106" s="342"/>
      <c r="H106" s="342"/>
      <c r="I106" s="342"/>
      <c r="J106" s="342"/>
      <c r="K106" s="342"/>
    </row>
    <row r="107" customFormat="false" ht="12.75" hidden="false" customHeight="false" outlineLevel="0" collapsed="false">
      <c r="A107" s="342"/>
      <c r="B107" s="342"/>
      <c r="C107" s="342"/>
      <c r="D107" s="342"/>
      <c r="E107" s="342"/>
      <c r="F107" s="342"/>
      <c r="G107" s="342"/>
      <c r="H107" s="342"/>
      <c r="I107" s="342"/>
      <c r="J107" s="342"/>
      <c r="K107" s="342"/>
    </row>
    <row r="108" customFormat="false" ht="12.75" hidden="false" customHeight="false" outlineLevel="0" collapsed="false">
      <c r="A108" s="342"/>
      <c r="B108" s="342"/>
      <c r="C108" s="342"/>
      <c r="D108" s="342"/>
      <c r="E108" s="342"/>
      <c r="F108" s="342"/>
      <c r="G108" s="342"/>
      <c r="H108" s="342"/>
      <c r="I108" s="342"/>
      <c r="J108" s="342"/>
      <c r="K108" s="342"/>
    </row>
    <row r="109" customFormat="false" ht="12.75" hidden="false" customHeight="false" outlineLevel="0" collapsed="false">
      <c r="A109" s="342"/>
      <c r="B109" s="342"/>
      <c r="C109" s="342"/>
      <c r="D109" s="342"/>
      <c r="E109" s="342"/>
      <c r="F109" s="342"/>
      <c r="G109" s="342"/>
      <c r="H109" s="342"/>
      <c r="I109" s="342"/>
      <c r="J109" s="342"/>
      <c r="K109" s="342"/>
    </row>
    <row r="110" customFormat="false" ht="12.75" hidden="false" customHeight="false" outlineLevel="0" collapsed="false">
      <c r="A110" s="342"/>
      <c r="B110" s="342"/>
      <c r="C110" s="342"/>
      <c r="D110" s="342"/>
      <c r="E110" s="342"/>
      <c r="F110" s="342"/>
      <c r="G110" s="342"/>
      <c r="H110" s="342"/>
      <c r="I110" s="342"/>
      <c r="J110" s="342"/>
      <c r="K110" s="342"/>
    </row>
    <row r="111" customFormat="false" ht="12.75" hidden="false" customHeight="false" outlineLevel="0" collapsed="false">
      <c r="A111" s="342"/>
      <c r="B111" s="342"/>
      <c r="C111" s="342"/>
      <c r="D111" s="342"/>
      <c r="E111" s="342"/>
      <c r="F111" s="342"/>
      <c r="G111" s="342"/>
      <c r="H111" s="342"/>
      <c r="I111" s="342"/>
      <c r="J111" s="342"/>
      <c r="K111" s="342"/>
    </row>
    <row r="112" customFormat="false" ht="12.75" hidden="false" customHeight="false" outlineLevel="0" collapsed="false">
      <c r="A112" s="342"/>
      <c r="B112" s="342"/>
      <c r="C112" s="342"/>
      <c r="D112" s="342"/>
      <c r="E112" s="342"/>
      <c r="F112" s="342"/>
      <c r="G112" s="342"/>
      <c r="H112" s="342"/>
      <c r="I112" s="342"/>
      <c r="J112" s="342"/>
      <c r="K112" s="342"/>
    </row>
    <row r="113" customFormat="false" ht="12.75" hidden="false" customHeight="false" outlineLevel="0" collapsed="false">
      <c r="A113" s="342"/>
      <c r="B113" s="342"/>
      <c r="C113" s="342"/>
      <c r="D113" s="342"/>
      <c r="E113" s="342"/>
      <c r="F113" s="342"/>
      <c r="G113" s="342"/>
      <c r="H113" s="342"/>
      <c r="I113" s="342"/>
      <c r="J113" s="342"/>
      <c r="K113" s="342"/>
    </row>
    <row r="114" customFormat="false" ht="12.75" hidden="false" customHeight="false" outlineLevel="0" collapsed="false">
      <c r="A114" s="342"/>
      <c r="B114" s="342"/>
      <c r="C114" s="342"/>
      <c r="D114" s="342"/>
      <c r="E114" s="342"/>
      <c r="F114" s="342"/>
      <c r="G114" s="342"/>
      <c r="H114" s="342"/>
      <c r="I114" s="342"/>
      <c r="J114" s="342"/>
      <c r="K114" s="342"/>
    </row>
    <row r="115" customFormat="false" ht="12.75" hidden="false" customHeight="false" outlineLevel="0" collapsed="false">
      <c r="A115" s="342"/>
      <c r="B115" s="342"/>
      <c r="C115" s="342"/>
      <c r="D115" s="342"/>
      <c r="E115" s="342"/>
      <c r="F115" s="342"/>
      <c r="G115" s="342"/>
      <c r="H115" s="342"/>
      <c r="I115" s="342"/>
      <c r="J115" s="342"/>
      <c r="K115" s="342"/>
    </row>
    <row r="116" customFormat="false" ht="12.75" hidden="false" customHeight="false" outlineLevel="0" collapsed="false">
      <c r="A116" s="342"/>
      <c r="B116" s="342"/>
      <c r="C116" s="342"/>
      <c r="D116" s="342"/>
      <c r="E116" s="342"/>
      <c r="F116" s="342"/>
      <c r="G116" s="342"/>
      <c r="H116" s="342"/>
      <c r="I116" s="342"/>
      <c r="J116" s="342"/>
      <c r="K116" s="342"/>
    </row>
    <row r="117" customFormat="false" ht="12.75" hidden="false" customHeight="false" outlineLevel="0" collapsed="false">
      <c r="A117" s="342"/>
      <c r="B117" s="342"/>
      <c r="C117" s="342"/>
      <c r="D117" s="342"/>
      <c r="E117" s="342"/>
      <c r="F117" s="342"/>
      <c r="G117" s="342"/>
      <c r="H117" s="342"/>
      <c r="I117" s="342"/>
      <c r="J117" s="342"/>
      <c r="K117" s="342"/>
    </row>
    <row r="118" customFormat="false" ht="12.75" hidden="false" customHeight="false" outlineLevel="0" collapsed="false">
      <c r="A118" s="342"/>
      <c r="B118" s="342"/>
      <c r="C118" s="342"/>
      <c r="D118" s="342"/>
      <c r="E118" s="342"/>
      <c r="F118" s="342"/>
      <c r="G118" s="342"/>
      <c r="H118" s="342"/>
      <c r="I118" s="342"/>
      <c r="J118" s="342"/>
      <c r="K118" s="342"/>
    </row>
    <row r="119" customFormat="false" ht="12.75" hidden="false" customHeight="false" outlineLevel="0" collapsed="false">
      <c r="A119" s="342"/>
      <c r="B119" s="342"/>
      <c r="C119" s="342"/>
      <c r="D119" s="342"/>
      <c r="E119" s="342"/>
      <c r="F119" s="342"/>
      <c r="G119" s="342"/>
      <c r="H119" s="342"/>
      <c r="I119" s="342"/>
      <c r="J119" s="342"/>
      <c r="K119" s="342"/>
    </row>
    <row r="120" customFormat="false" ht="12.75" hidden="false" customHeight="false" outlineLevel="0" collapsed="false">
      <c r="A120" s="342"/>
      <c r="B120" s="342"/>
      <c r="C120" s="342"/>
      <c r="D120" s="342"/>
      <c r="E120" s="342"/>
      <c r="F120" s="342"/>
      <c r="G120" s="342"/>
      <c r="H120" s="342"/>
      <c r="I120" s="342"/>
      <c r="J120" s="342"/>
      <c r="K120" s="342"/>
    </row>
    <row r="121" customFormat="false" ht="12.75" hidden="false" customHeight="false" outlineLevel="0" collapsed="false">
      <c r="A121" s="342"/>
      <c r="B121" s="342"/>
      <c r="C121" s="342"/>
      <c r="D121" s="342"/>
      <c r="E121" s="342"/>
      <c r="F121" s="342"/>
      <c r="G121" s="342"/>
      <c r="H121" s="342"/>
      <c r="I121" s="342"/>
      <c r="J121" s="342"/>
      <c r="K121" s="342"/>
    </row>
    <row r="122" customFormat="false" ht="12.75" hidden="false" customHeight="false" outlineLevel="0" collapsed="false">
      <c r="A122" s="342"/>
      <c r="B122" s="342"/>
      <c r="C122" s="342"/>
      <c r="D122" s="342"/>
      <c r="E122" s="342"/>
      <c r="F122" s="342"/>
      <c r="G122" s="342"/>
      <c r="H122" s="342"/>
      <c r="I122" s="342"/>
      <c r="J122" s="342"/>
      <c r="K122" s="342"/>
    </row>
    <row r="123" customFormat="false" ht="12.75" hidden="false" customHeight="false" outlineLevel="0" collapsed="false">
      <c r="A123" s="342"/>
      <c r="B123" s="342"/>
      <c r="C123" s="342"/>
      <c r="D123" s="342"/>
      <c r="E123" s="342"/>
      <c r="F123" s="342"/>
      <c r="G123" s="342"/>
      <c r="H123" s="342"/>
      <c r="I123" s="342"/>
      <c r="J123" s="342"/>
      <c r="K123" s="342"/>
    </row>
    <row r="124" customFormat="false" ht="12.75" hidden="false" customHeight="false" outlineLevel="0" collapsed="false">
      <c r="A124" s="342"/>
      <c r="B124" s="342"/>
      <c r="C124" s="342"/>
      <c r="D124" s="342"/>
      <c r="E124" s="342"/>
      <c r="F124" s="342"/>
      <c r="G124" s="342"/>
      <c r="H124" s="342"/>
      <c r="I124" s="342"/>
      <c r="J124" s="342"/>
      <c r="K124" s="342"/>
    </row>
    <row r="125" customFormat="false" ht="12.75" hidden="false" customHeight="false" outlineLevel="0" collapsed="false">
      <c r="A125" s="342"/>
      <c r="B125" s="342"/>
      <c r="C125" s="342"/>
      <c r="D125" s="342"/>
      <c r="E125" s="342"/>
      <c r="F125" s="342"/>
      <c r="G125" s="342"/>
      <c r="H125" s="342"/>
      <c r="I125" s="342"/>
      <c r="J125" s="342"/>
      <c r="K125" s="342"/>
    </row>
    <row r="126" customFormat="false" ht="12.75" hidden="false" customHeight="false" outlineLevel="0" collapsed="false">
      <c r="A126" s="342"/>
      <c r="B126" s="342"/>
      <c r="C126" s="342"/>
      <c r="D126" s="342"/>
      <c r="E126" s="342"/>
      <c r="F126" s="342"/>
      <c r="G126" s="342"/>
      <c r="H126" s="342"/>
      <c r="I126" s="342"/>
      <c r="J126" s="342"/>
      <c r="K126" s="342"/>
    </row>
    <row r="127" customFormat="false" ht="12.75" hidden="false" customHeight="false" outlineLevel="0" collapsed="false">
      <c r="A127" s="342"/>
      <c r="B127" s="342"/>
      <c r="C127" s="342"/>
      <c r="D127" s="342"/>
      <c r="E127" s="342"/>
      <c r="F127" s="342"/>
      <c r="G127" s="342"/>
      <c r="H127" s="342"/>
      <c r="I127" s="342"/>
      <c r="J127" s="342"/>
      <c r="K127" s="342"/>
    </row>
    <row r="128" customFormat="false" ht="12.75" hidden="false" customHeight="false" outlineLevel="0" collapsed="false">
      <c r="A128" s="342"/>
      <c r="B128" s="342"/>
      <c r="C128" s="342"/>
      <c r="D128" s="342"/>
      <c r="E128" s="342"/>
      <c r="F128" s="342"/>
      <c r="G128" s="342"/>
      <c r="H128" s="342"/>
      <c r="I128" s="342"/>
      <c r="J128" s="342"/>
      <c r="K128" s="342"/>
    </row>
    <row r="129" customFormat="false" ht="12.75" hidden="false" customHeight="false" outlineLevel="0" collapsed="false">
      <c r="A129" s="342"/>
      <c r="B129" s="342"/>
      <c r="C129" s="342"/>
      <c r="D129" s="342"/>
      <c r="E129" s="342"/>
      <c r="F129" s="342"/>
      <c r="G129" s="342"/>
      <c r="H129" s="342"/>
      <c r="I129" s="342"/>
      <c r="J129" s="342"/>
      <c r="K129" s="342"/>
    </row>
    <row r="130" customFormat="false" ht="12.75" hidden="false" customHeight="false" outlineLevel="0" collapsed="false">
      <c r="A130" s="342"/>
      <c r="B130" s="342"/>
      <c r="C130" s="342"/>
      <c r="D130" s="342"/>
      <c r="E130" s="342"/>
      <c r="F130" s="342"/>
      <c r="G130" s="342"/>
      <c r="H130" s="342"/>
      <c r="I130" s="342"/>
      <c r="J130" s="342"/>
      <c r="K130" s="342"/>
    </row>
    <row r="131" customFormat="false" ht="12.75" hidden="false" customHeight="false" outlineLevel="0" collapsed="false">
      <c r="A131" s="342"/>
      <c r="B131" s="342"/>
      <c r="C131" s="342"/>
      <c r="D131" s="342"/>
      <c r="E131" s="342"/>
      <c r="F131" s="342"/>
      <c r="G131" s="342"/>
      <c r="H131" s="342"/>
      <c r="I131" s="342"/>
      <c r="J131" s="342"/>
      <c r="K131" s="342"/>
    </row>
    <row r="132" customFormat="false" ht="12.75" hidden="false" customHeight="false" outlineLevel="0" collapsed="false">
      <c r="A132" s="342"/>
      <c r="B132" s="342"/>
      <c r="C132" s="342"/>
      <c r="D132" s="342"/>
      <c r="E132" s="342"/>
      <c r="F132" s="342"/>
      <c r="G132" s="342"/>
      <c r="H132" s="342"/>
      <c r="I132" s="342"/>
      <c r="J132" s="342"/>
      <c r="K132" s="342"/>
    </row>
    <row r="133" customFormat="false" ht="12.75" hidden="false" customHeight="false" outlineLevel="0" collapsed="false">
      <c r="A133" s="342"/>
      <c r="B133" s="342"/>
      <c r="C133" s="342"/>
      <c r="D133" s="342"/>
      <c r="E133" s="342"/>
      <c r="F133" s="342"/>
      <c r="G133" s="342"/>
      <c r="H133" s="342"/>
      <c r="I133" s="342"/>
      <c r="J133" s="342"/>
      <c r="K133" s="342"/>
    </row>
    <row r="134" customFormat="false" ht="12.75" hidden="false" customHeight="false" outlineLevel="0" collapsed="false">
      <c r="A134" s="342"/>
      <c r="B134" s="342"/>
      <c r="C134" s="342"/>
      <c r="D134" s="342"/>
      <c r="E134" s="342"/>
      <c r="F134" s="342"/>
      <c r="G134" s="342"/>
      <c r="H134" s="342"/>
      <c r="I134" s="342"/>
      <c r="J134" s="342"/>
      <c r="K134" s="342"/>
    </row>
    <row r="135" customFormat="false" ht="12.75" hidden="false" customHeight="false" outlineLevel="0" collapsed="false">
      <c r="A135" s="342"/>
      <c r="B135" s="342"/>
      <c r="C135" s="342"/>
      <c r="D135" s="342"/>
      <c r="E135" s="342"/>
      <c r="F135" s="342"/>
      <c r="G135" s="342"/>
      <c r="H135" s="342"/>
      <c r="I135" s="342"/>
      <c r="J135" s="342"/>
      <c r="K135" s="342"/>
    </row>
    <row r="136" customFormat="false" ht="12.75" hidden="false" customHeight="false" outlineLevel="0" collapsed="false">
      <c r="A136" s="342"/>
      <c r="B136" s="342"/>
      <c r="C136" s="342"/>
      <c r="D136" s="342"/>
      <c r="E136" s="342"/>
      <c r="F136" s="342"/>
      <c r="G136" s="342"/>
      <c r="H136" s="342"/>
      <c r="I136" s="342"/>
      <c r="J136" s="342"/>
      <c r="K136" s="342"/>
    </row>
    <row r="137" customFormat="false" ht="12.75" hidden="false" customHeight="false" outlineLevel="0" collapsed="false">
      <c r="A137" s="342"/>
      <c r="B137" s="342"/>
      <c r="C137" s="342"/>
      <c r="D137" s="342"/>
      <c r="E137" s="342"/>
      <c r="F137" s="342"/>
      <c r="G137" s="342"/>
      <c r="H137" s="342"/>
      <c r="I137" s="342"/>
      <c r="J137" s="342"/>
      <c r="K137" s="342"/>
    </row>
    <row r="138" customFormat="false" ht="12.75" hidden="false" customHeight="false" outlineLevel="0" collapsed="false">
      <c r="A138" s="342"/>
      <c r="B138" s="342"/>
      <c r="C138" s="342"/>
      <c r="D138" s="342"/>
      <c r="E138" s="342"/>
      <c r="F138" s="342"/>
      <c r="G138" s="342"/>
      <c r="H138" s="342"/>
      <c r="I138" s="342"/>
      <c r="J138" s="342"/>
      <c r="K138" s="342"/>
    </row>
    <row r="139" customFormat="false" ht="12.75" hidden="false" customHeight="false" outlineLevel="0" collapsed="false">
      <c r="A139" s="342"/>
      <c r="B139" s="342"/>
      <c r="C139" s="342"/>
      <c r="D139" s="342"/>
      <c r="E139" s="342"/>
      <c r="F139" s="342"/>
      <c r="G139" s="342"/>
      <c r="H139" s="342"/>
      <c r="I139" s="342"/>
      <c r="J139" s="342"/>
      <c r="K139" s="342"/>
    </row>
    <row r="140" customFormat="false" ht="12.75" hidden="false" customHeight="false" outlineLevel="0" collapsed="false">
      <c r="A140" s="342"/>
      <c r="B140" s="342"/>
      <c r="C140" s="342"/>
      <c r="D140" s="342"/>
      <c r="E140" s="342"/>
      <c r="F140" s="342"/>
      <c r="G140" s="342"/>
      <c r="H140" s="342"/>
      <c r="I140" s="342"/>
      <c r="J140" s="342"/>
      <c r="K140" s="342"/>
    </row>
    <row r="141" customFormat="false" ht="12.75" hidden="false" customHeight="false" outlineLevel="0" collapsed="false">
      <c r="A141" s="342"/>
      <c r="B141" s="342"/>
      <c r="C141" s="342"/>
      <c r="D141" s="342"/>
      <c r="E141" s="342"/>
      <c r="F141" s="342"/>
      <c r="G141" s="342"/>
      <c r="H141" s="342"/>
      <c r="I141" s="342"/>
      <c r="J141" s="342"/>
      <c r="K141" s="342"/>
    </row>
    <row r="142" customFormat="false" ht="12.75" hidden="false" customHeight="false" outlineLevel="0" collapsed="false">
      <c r="A142" s="342"/>
      <c r="B142" s="342"/>
      <c r="C142" s="342"/>
      <c r="D142" s="342"/>
      <c r="E142" s="342"/>
      <c r="F142" s="342"/>
      <c r="G142" s="342"/>
      <c r="H142" s="342"/>
      <c r="I142" s="342"/>
      <c r="J142" s="342"/>
      <c r="K142" s="342"/>
    </row>
    <row r="143" customFormat="false" ht="12.75" hidden="false" customHeight="false" outlineLevel="0" collapsed="false">
      <c r="A143" s="342"/>
      <c r="B143" s="342"/>
      <c r="C143" s="342"/>
      <c r="D143" s="342"/>
      <c r="E143" s="342"/>
      <c r="F143" s="342"/>
      <c r="G143" s="342"/>
      <c r="H143" s="342"/>
      <c r="I143" s="342"/>
      <c r="J143" s="342"/>
      <c r="K143" s="342"/>
    </row>
    <row r="144" customFormat="false" ht="12.75" hidden="false" customHeight="false" outlineLevel="0" collapsed="false">
      <c r="A144" s="342"/>
      <c r="B144" s="342"/>
      <c r="C144" s="342"/>
      <c r="D144" s="342"/>
      <c r="E144" s="342"/>
      <c r="F144" s="342"/>
      <c r="G144" s="342"/>
      <c r="H144" s="342"/>
      <c r="I144" s="342"/>
      <c r="J144" s="342"/>
      <c r="K144" s="342"/>
    </row>
    <row r="145" customFormat="false" ht="12.75" hidden="false" customHeight="false" outlineLevel="0" collapsed="false">
      <c r="A145" s="342"/>
      <c r="B145" s="342"/>
      <c r="C145" s="342"/>
      <c r="D145" s="342"/>
      <c r="E145" s="342"/>
      <c r="F145" s="342"/>
      <c r="G145" s="342"/>
      <c r="H145" s="342"/>
      <c r="I145" s="342"/>
      <c r="J145" s="342"/>
      <c r="K145" s="342"/>
    </row>
    <row r="146" customFormat="false" ht="12.75" hidden="false" customHeight="false" outlineLevel="0" collapsed="false">
      <c r="A146" s="342"/>
      <c r="B146" s="342"/>
      <c r="C146" s="342"/>
      <c r="D146" s="342"/>
      <c r="E146" s="342"/>
      <c r="F146" s="342"/>
      <c r="G146" s="342"/>
      <c r="H146" s="342"/>
      <c r="I146" s="342"/>
      <c r="J146" s="342"/>
      <c r="K146" s="342"/>
    </row>
    <row r="147" customFormat="false" ht="12.75" hidden="false" customHeight="false" outlineLevel="0" collapsed="false">
      <c r="A147" s="342"/>
      <c r="B147" s="342"/>
      <c r="C147" s="342"/>
      <c r="D147" s="342"/>
      <c r="E147" s="342"/>
      <c r="F147" s="342"/>
      <c r="G147" s="342"/>
      <c r="H147" s="342"/>
      <c r="I147" s="342"/>
      <c r="J147" s="342"/>
      <c r="K147" s="342"/>
    </row>
    <row r="148" customFormat="false" ht="12.75" hidden="false" customHeight="false" outlineLevel="0" collapsed="false">
      <c r="A148" s="342"/>
      <c r="B148" s="342"/>
      <c r="C148" s="342"/>
      <c r="D148" s="342"/>
      <c r="E148" s="342"/>
      <c r="F148" s="342"/>
      <c r="G148" s="342"/>
      <c r="H148" s="342"/>
      <c r="I148" s="342"/>
      <c r="J148" s="342"/>
      <c r="K148" s="342"/>
    </row>
    <row r="149" customFormat="false" ht="12.75" hidden="false" customHeight="false" outlineLevel="0" collapsed="false">
      <c r="A149" s="342"/>
      <c r="B149" s="342"/>
      <c r="C149" s="342"/>
      <c r="D149" s="342"/>
      <c r="E149" s="342"/>
      <c r="F149" s="342"/>
      <c r="G149" s="342"/>
      <c r="H149" s="342"/>
      <c r="I149" s="342"/>
      <c r="J149" s="342"/>
      <c r="K149" s="342"/>
    </row>
    <row r="150" customFormat="false" ht="12.75" hidden="false" customHeight="false" outlineLevel="0" collapsed="false">
      <c r="A150" s="342"/>
      <c r="B150" s="342"/>
      <c r="C150" s="342"/>
      <c r="D150" s="342"/>
      <c r="E150" s="342"/>
      <c r="F150" s="342"/>
      <c r="G150" s="342"/>
      <c r="H150" s="342"/>
      <c r="I150" s="342"/>
      <c r="J150" s="342"/>
      <c r="K150" s="342"/>
    </row>
    <row r="151" customFormat="false" ht="12.75" hidden="false" customHeight="false" outlineLevel="0" collapsed="false">
      <c r="A151" s="342"/>
      <c r="B151" s="342"/>
      <c r="C151" s="342"/>
      <c r="D151" s="342"/>
      <c r="E151" s="342"/>
      <c r="F151" s="342"/>
      <c r="G151" s="342"/>
      <c r="H151" s="342"/>
      <c r="I151" s="342"/>
      <c r="J151" s="342"/>
      <c r="K151" s="342"/>
    </row>
    <row r="152" customFormat="false" ht="12.75" hidden="false" customHeight="false" outlineLevel="0" collapsed="false">
      <c r="A152" s="342"/>
      <c r="B152" s="342"/>
      <c r="C152" s="342"/>
      <c r="D152" s="342"/>
      <c r="E152" s="342"/>
      <c r="F152" s="342"/>
      <c r="G152" s="342"/>
      <c r="H152" s="342"/>
      <c r="I152" s="342"/>
      <c r="J152" s="342"/>
      <c r="K152" s="342"/>
    </row>
    <row r="153" customFormat="false" ht="12.75" hidden="false" customHeight="false" outlineLevel="0" collapsed="false">
      <c r="A153" s="342"/>
      <c r="B153" s="342"/>
      <c r="C153" s="342"/>
      <c r="D153" s="342"/>
      <c r="E153" s="342"/>
      <c r="F153" s="342"/>
      <c r="G153" s="342"/>
      <c r="H153" s="342"/>
      <c r="I153" s="342"/>
      <c r="J153" s="342"/>
      <c r="K153" s="342"/>
    </row>
    <row r="154" customFormat="false" ht="12.75" hidden="false" customHeight="false" outlineLevel="0" collapsed="false">
      <c r="A154" s="342"/>
      <c r="B154" s="342"/>
      <c r="C154" s="342"/>
      <c r="D154" s="342"/>
      <c r="E154" s="342"/>
      <c r="F154" s="342"/>
      <c r="G154" s="342"/>
      <c r="H154" s="342"/>
      <c r="I154" s="342"/>
      <c r="J154" s="342"/>
      <c r="K154" s="342"/>
    </row>
    <row r="155" customFormat="false" ht="12.75" hidden="false" customHeight="false" outlineLevel="0" collapsed="false">
      <c r="A155" s="342"/>
      <c r="B155" s="342"/>
      <c r="C155" s="342"/>
      <c r="D155" s="342"/>
      <c r="E155" s="342"/>
      <c r="F155" s="342"/>
      <c r="G155" s="342"/>
      <c r="H155" s="342"/>
      <c r="I155" s="342"/>
      <c r="J155" s="342"/>
      <c r="K155" s="342"/>
    </row>
    <row r="156" customFormat="false" ht="12.75" hidden="false" customHeight="false" outlineLevel="0" collapsed="false">
      <c r="A156" s="342"/>
      <c r="B156" s="342"/>
      <c r="C156" s="342"/>
      <c r="D156" s="342"/>
      <c r="E156" s="342"/>
      <c r="F156" s="342"/>
      <c r="G156" s="342"/>
      <c r="H156" s="342"/>
      <c r="I156" s="342"/>
      <c r="J156" s="342"/>
      <c r="K156" s="342"/>
    </row>
    <row r="157" customFormat="false" ht="12.75" hidden="false" customHeight="false" outlineLevel="0" collapsed="false">
      <c r="A157" s="342"/>
      <c r="B157" s="342"/>
      <c r="C157" s="342"/>
      <c r="D157" s="342"/>
      <c r="E157" s="342"/>
      <c r="F157" s="342"/>
      <c r="G157" s="342"/>
      <c r="H157" s="342"/>
      <c r="I157" s="342"/>
      <c r="J157" s="342"/>
      <c r="K157" s="342"/>
    </row>
    <row r="158" customFormat="false" ht="12.75" hidden="false" customHeight="false" outlineLevel="0" collapsed="false">
      <c r="A158" s="342"/>
      <c r="B158" s="342"/>
      <c r="C158" s="342"/>
      <c r="D158" s="342"/>
      <c r="E158" s="342"/>
      <c r="F158" s="342"/>
      <c r="G158" s="342"/>
      <c r="H158" s="342"/>
      <c r="I158" s="342"/>
      <c r="J158" s="342"/>
      <c r="K158" s="342"/>
    </row>
    <row r="159" customFormat="false" ht="12.75" hidden="false" customHeight="false" outlineLevel="0" collapsed="false">
      <c r="A159" s="342"/>
      <c r="B159" s="342"/>
      <c r="C159" s="342"/>
      <c r="D159" s="342"/>
      <c r="E159" s="342"/>
      <c r="F159" s="342"/>
      <c r="G159" s="342"/>
      <c r="H159" s="342"/>
      <c r="I159" s="342"/>
      <c r="J159" s="342"/>
      <c r="K159" s="342"/>
    </row>
    <row r="160" customFormat="false" ht="12.75" hidden="false" customHeight="false" outlineLevel="0" collapsed="false">
      <c r="A160" s="342"/>
      <c r="B160" s="342"/>
      <c r="C160" s="342"/>
      <c r="D160" s="342"/>
      <c r="E160" s="342"/>
      <c r="F160" s="342"/>
      <c r="G160" s="342"/>
      <c r="H160" s="342"/>
      <c r="I160" s="342"/>
      <c r="J160" s="342"/>
      <c r="K160" s="342"/>
    </row>
    <row r="161" customFormat="false" ht="12.75" hidden="false" customHeight="false" outlineLevel="0" collapsed="false">
      <c r="A161" s="342"/>
      <c r="B161" s="342"/>
      <c r="C161" s="342"/>
      <c r="D161" s="342"/>
      <c r="E161" s="342"/>
      <c r="F161" s="342"/>
      <c r="G161" s="342"/>
      <c r="H161" s="342"/>
      <c r="I161" s="342"/>
      <c r="J161" s="342"/>
      <c r="K161" s="342"/>
    </row>
    <row r="162" customFormat="false" ht="12.75" hidden="false" customHeight="false" outlineLevel="0" collapsed="false">
      <c r="A162" s="342"/>
      <c r="B162" s="342"/>
      <c r="C162" s="342"/>
      <c r="D162" s="342"/>
      <c r="E162" s="342"/>
      <c r="F162" s="342"/>
      <c r="G162" s="342"/>
      <c r="H162" s="342"/>
      <c r="I162" s="342"/>
      <c r="J162" s="342"/>
      <c r="K162" s="342"/>
    </row>
    <row r="163" customFormat="false" ht="12.75" hidden="false" customHeight="false" outlineLevel="0" collapsed="false">
      <c r="A163" s="342"/>
      <c r="B163" s="342"/>
      <c r="C163" s="342"/>
      <c r="D163" s="342"/>
      <c r="E163" s="342"/>
      <c r="F163" s="342"/>
      <c r="G163" s="342"/>
      <c r="H163" s="342"/>
      <c r="I163" s="342"/>
      <c r="J163" s="342"/>
      <c r="K163" s="342"/>
    </row>
    <row r="164" customFormat="false" ht="12.75" hidden="false" customHeight="false" outlineLevel="0" collapsed="false">
      <c r="A164" s="342"/>
      <c r="B164" s="342"/>
      <c r="C164" s="342"/>
      <c r="D164" s="342"/>
      <c r="E164" s="342"/>
      <c r="F164" s="342"/>
      <c r="G164" s="342"/>
      <c r="H164" s="342"/>
      <c r="I164" s="342"/>
      <c r="J164" s="342"/>
      <c r="K164" s="342"/>
    </row>
    <row r="165" customFormat="false" ht="12.75" hidden="false" customHeight="false" outlineLevel="0" collapsed="false">
      <c r="A165" s="342"/>
      <c r="B165" s="342"/>
      <c r="C165" s="342"/>
      <c r="D165" s="342"/>
      <c r="E165" s="342"/>
      <c r="F165" s="342"/>
      <c r="G165" s="342"/>
      <c r="H165" s="342"/>
      <c r="I165" s="342"/>
      <c r="J165" s="342"/>
      <c r="K165" s="342"/>
    </row>
    <row r="166" customFormat="false" ht="12.75" hidden="false" customHeight="false" outlineLevel="0" collapsed="false">
      <c r="A166" s="342"/>
      <c r="B166" s="342"/>
      <c r="C166" s="342"/>
      <c r="D166" s="342"/>
      <c r="E166" s="342"/>
      <c r="F166" s="342"/>
      <c r="G166" s="342"/>
      <c r="H166" s="342"/>
      <c r="I166" s="342"/>
      <c r="J166" s="342"/>
      <c r="K166" s="342"/>
    </row>
    <row r="167" customFormat="false" ht="12.75" hidden="false" customHeight="false" outlineLevel="0" collapsed="false">
      <c r="A167" s="342"/>
      <c r="B167" s="342"/>
      <c r="C167" s="342"/>
      <c r="D167" s="342"/>
      <c r="E167" s="342"/>
      <c r="F167" s="342"/>
      <c r="G167" s="342"/>
      <c r="H167" s="342"/>
      <c r="I167" s="342"/>
      <c r="J167" s="342"/>
      <c r="K167" s="342"/>
    </row>
    <row r="168" customFormat="false" ht="12.75" hidden="false" customHeight="false" outlineLevel="0" collapsed="false">
      <c r="A168" s="342"/>
      <c r="B168" s="342"/>
      <c r="C168" s="342"/>
      <c r="D168" s="342"/>
      <c r="E168" s="342"/>
      <c r="F168" s="342"/>
      <c r="G168" s="342"/>
      <c r="H168" s="342"/>
      <c r="I168" s="342"/>
      <c r="J168" s="342"/>
      <c r="K168" s="342"/>
    </row>
    <row r="169" customFormat="false" ht="12.75" hidden="false" customHeight="false" outlineLevel="0" collapsed="false">
      <c r="A169" s="342"/>
      <c r="B169" s="342"/>
      <c r="C169" s="342"/>
      <c r="D169" s="342"/>
      <c r="E169" s="342"/>
      <c r="F169" s="342"/>
      <c r="G169" s="342"/>
      <c r="H169" s="342"/>
      <c r="I169" s="342"/>
      <c r="J169" s="342"/>
      <c r="K169" s="342"/>
    </row>
    <row r="170" customFormat="false" ht="12.75" hidden="false" customHeight="false" outlineLevel="0" collapsed="false">
      <c r="A170" s="342"/>
      <c r="B170" s="342"/>
      <c r="C170" s="342"/>
      <c r="D170" s="342"/>
      <c r="E170" s="342"/>
      <c r="F170" s="342"/>
      <c r="G170" s="342"/>
      <c r="H170" s="342"/>
      <c r="I170" s="342"/>
      <c r="J170" s="342"/>
      <c r="K170" s="342"/>
    </row>
    <row r="171" customFormat="false" ht="12.75" hidden="false" customHeight="false" outlineLevel="0" collapsed="false">
      <c r="A171" s="342"/>
      <c r="B171" s="342"/>
      <c r="C171" s="342"/>
      <c r="D171" s="342"/>
      <c r="E171" s="342"/>
      <c r="F171" s="342"/>
      <c r="G171" s="342"/>
      <c r="H171" s="342"/>
      <c r="I171" s="342"/>
      <c r="J171" s="342"/>
      <c r="K171" s="342"/>
    </row>
    <row r="172" customFormat="false" ht="12.75" hidden="false" customHeight="false" outlineLevel="0" collapsed="false">
      <c r="A172" s="342"/>
      <c r="B172" s="342"/>
      <c r="C172" s="342"/>
      <c r="D172" s="342"/>
      <c r="E172" s="342"/>
      <c r="F172" s="342"/>
      <c r="G172" s="342"/>
      <c r="H172" s="342"/>
      <c r="I172" s="342"/>
      <c r="J172" s="342"/>
      <c r="K172" s="342"/>
    </row>
    <row r="173" customFormat="false" ht="12.75" hidden="false" customHeight="false" outlineLevel="0" collapsed="false">
      <c r="A173" s="342"/>
      <c r="B173" s="342"/>
      <c r="C173" s="342"/>
      <c r="D173" s="342"/>
      <c r="E173" s="342"/>
      <c r="F173" s="342"/>
      <c r="G173" s="342"/>
      <c r="H173" s="342"/>
      <c r="I173" s="342"/>
      <c r="J173" s="342"/>
      <c r="K173" s="342"/>
    </row>
    <row r="174" customFormat="false" ht="12.75" hidden="false" customHeight="false" outlineLevel="0" collapsed="false">
      <c r="A174" s="342"/>
      <c r="B174" s="342"/>
      <c r="C174" s="342"/>
      <c r="D174" s="342"/>
      <c r="E174" s="342"/>
      <c r="F174" s="342"/>
      <c r="G174" s="342"/>
      <c r="H174" s="342"/>
      <c r="I174" s="342"/>
      <c r="J174" s="342"/>
      <c r="K174" s="342"/>
    </row>
    <row r="175" customFormat="false" ht="12.75" hidden="false" customHeight="false" outlineLevel="0" collapsed="false">
      <c r="A175" s="342"/>
      <c r="B175" s="342"/>
      <c r="C175" s="342"/>
      <c r="D175" s="342"/>
      <c r="E175" s="342"/>
      <c r="F175" s="342"/>
      <c r="G175" s="342"/>
      <c r="H175" s="342"/>
      <c r="I175" s="342"/>
      <c r="J175" s="342"/>
      <c r="K175" s="342"/>
    </row>
    <row r="176" customFormat="false" ht="12.75" hidden="false" customHeight="false" outlineLevel="0" collapsed="false">
      <c r="A176" s="342"/>
      <c r="B176" s="342"/>
      <c r="C176" s="342"/>
      <c r="D176" s="342"/>
      <c r="E176" s="342"/>
      <c r="F176" s="342"/>
      <c r="G176" s="342"/>
      <c r="H176" s="342"/>
      <c r="I176" s="342"/>
      <c r="J176" s="342"/>
      <c r="K176" s="342"/>
    </row>
    <row r="177" customFormat="false" ht="12.75" hidden="false" customHeight="false" outlineLevel="0" collapsed="false">
      <c r="A177" s="342"/>
      <c r="B177" s="342"/>
      <c r="C177" s="342"/>
      <c r="D177" s="342"/>
      <c r="E177" s="342"/>
      <c r="F177" s="342"/>
      <c r="G177" s="342"/>
      <c r="H177" s="342"/>
      <c r="I177" s="342"/>
      <c r="J177" s="342"/>
      <c r="K177" s="342"/>
    </row>
    <row r="178" customFormat="false" ht="12.75" hidden="false" customHeight="false" outlineLevel="0" collapsed="false">
      <c r="A178" s="342"/>
      <c r="B178" s="342"/>
      <c r="C178" s="342"/>
      <c r="D178" s="342"/>
      <c r="E178" s="342"/>
      <c r="F178" s="342"/>
      <c r="G178" s="342"/>
      <c r="H178" s="342"/>
      <c r="I178" s="342"/>
      <c r="J178" s="342"/>
      <c r="K178" s="342"/>
    </row>
    <row r="179" customFormat="false" ht="12.75" hidden="false" customHeight="false" outlineLevel="0" collapsed="false">
      <c r="A179" s="342"/>
      <c r="B179" s="342"/>
      <c r="C179" s="342"/>
      <c r="D179" s="342"/>
      <c r="E179" s="342"/>
      <c r="F179" s="342"/>
      <c r="G179" s="342"/>
      <c r="H179" s="342"/>
      <c r="I179" s="342"/>
      <c r="J179" s="342"/>
      <c r="K179" s="342"/>
    </row>
    <row r="180" customFormat="false" ht="12.75" hidden="false" customHeight="false" outlineLevel="0" collapsed="false">
      <c r="A180" s="342"/>
      <c r="B180" s="342"/>
      <c r="C180" s="342"/>
      <c r="D180" s="342"/>
      <c r="E180" s="342"/>
      <c r="F180" s="342"/>
      <c r="G180" s="342"/>
      <c r="H180" s="342"/>
      <c r="I180" s="342"/>
      <c r="J180" s="342"/>
      <c r="K180" s="342"/>
    </row>
    <row r="181" customFormat="false" ht="12.75" hidden="false" customHeight="false" outlineLevel="0" collapsed="false">
      <c r="A181" s="342"/>
      <c r="B181" s="342"/>
      <c r="C181" s="342"/>
      <c r="D181" s="342"/>
      <c r="E181" s="342"/>
      <c r="F181" s="342"/>
      <c r="G181" s="342"/>
      <c r="H181" s="342"/>
      <c r="I181" s="342"/>
      <c r="J181" s="342"/>
      <c r="K181" s="342"/>
    </row>
    <row r="182" customFormat="false" ht="12.75" hidden="false" customHeight="false" outlineLevel="0" collapsed="false">
      <c r="A182" s="342"/>
      <c r="B182" s="342"/>
      <c r="C182" s="342"/>
      <c r="D182" s="342"/>
      <c r="E182" s="342"/>
      <c r="F182" s="342"/>
      <c r="G182" s="342"/>
      <c r="H182" s="342"/>
      <c r="I182" s="342"/>
      <c r="J182" s="342"/>
      <c r="K182" s="342"/>
    </row>
    <row r="183" customFormat="false" ht="12.75" hidden="false" customHeight="false" outlineLevel="0" collapsed="false">
      <c r="A183" s="342"/>
      <c r="B183" s="342"/>
      <c r="C183" s="342"/>
      <c r="D183" s="342"/>
      <c r="E183" s="342"/>
      <c r="F183" s="342"/>
      <c r="G183" s="342"/>
      <c r="H183" s="342"/>
      <c r="I183" s="342"/>
      <c r="J183" s="342"/>
      <c r="K183" s="342"/>
    </row>
    <row r="184" customFormat="false" ht="12.75" hidden="false" customHeight="false" outlineLevel="0" collapsed="false">
      <c r="A184" s="342"/>
      <c r="B184" s="342"/>
      <c r="C184" s="342"/>
      <c r="D184" s="342"/>
      <c r="E184" s="342"/>
      <c r="F184" s="342"/>
      <c r="G184" s="342"/>
      <c r="H184" s="342"/>
      <c r="I184" s="342"/>
      <c r="J184" s="342"/>
      <c r="K184" s="342"/>
    </row>
    <row r="185" customFormat="false" ht="12.75" hidden="false" customHeight="false" outlineLevel="0" collapsed="false">
      <c r="A185" s="342"/>
      <c r="B185" s="342"/>
      <c r="C185" s="342"/>
      <c r="D185" s="342"/>
      <c r="E185" s="342"/>
      <c r="F185" s="342"/>
      <c r="G185" s="342"/>
      <c r="H185" s="342"/>
      <c r="I185" s="342"/>
      <c r="J185" s="342"/>
      <c r="K185" s="342"/>
    </row>
    <row r="186" customFormat="false" ht="12.75" hidden="false" customHeight="false" outlineLevel="0" collapsed="false">
      <c r="A186" s="342"/>
      <c r="B186" s="342"/>
      <c r="C186" s="342"/>
      <c r="D186" s="342"/>
      <c r="E186" s="342"/>
      <c r="F186" s="342"/>
      <c r="G186" s="342"/>
      <c r="H186" s="342"/>
      <c r="I186" s="342"/>
      <c r="J186" s="342"/>
      <c r="K186" s="342"/>
    </row>
    <row r="187" customFormat="false" ht="12.75" hidden="false" customHeight="false" outlineLevel="0" collapsed="false">
      <c r="A187" s="342"/>
      <c r="B187" s="342"/>
      <c r="C187" s="342"/>
      <c r="D187" s="342"/>
      <c r="E187" s="342"/>
      <c r="F187" s="342"/>
      <c r="G187" s="342"/>
      <c r="H187" s="342"/>
      <c r="I187" s="342"/>
      <c r="J187" s="342"/>
      <c r="K187" s="342"/>
    </row>
    <row r="188" customFormat="false" ht="12.75" hidden="false" customHeight="false" outlineLevel="0" collapsed="false">
      <c r="A188" s="342"/>
      <c r="B188" s="342"/>
      <c r="C188" s="342"/>
      <c r="D188" s="342"/>
      <c r="E188" s="342"/>
      <c r="F188" s="342"/>
      <c r="G188" s="342"/>
      <c r="H188" s="342"/>
      <c r="I188" s="342"/>
      <c r="J188" s="342"/>
      <c r="K188" s="342"/>
    </row>
    <row r="189" customFormat="false" ht="12.75" hidden="false" customHeight="false" outlineLevel="0" collapsed="false">
      <c r="A189" s="342"/>
      <c r="B189" s="342"/>
      <c r="C189" s="342"/>
      <c r="D189" s="342"/>
      <c r="E189" s="342"/>
      <c r="F189" s="342"/>
      <c r="G189" s="342"/>
      <c r="H189" s="342"/>
      <c r="I189" s="342"/>
      <c r="J189" s="342"/>
      <c r="K189" s="342"/>
    </row>
    <row r="190" customFormat="false" ht="12.75" hidden="false" customHeight="false" outlineLevel="0" collapsed="false">
      <c r="A190" s="342"/>
      <c r="B190" s="342"/>
      <c r="C190" s="342"/>
      <c r="D190" s="342"/>
      <c r="E190" s="342"/>
      <c r="F190" s="342"/>
      <c r="G190" s="342"/>
      <c r="H190" s="342"/>
      <c r="I190" s="342"/>
      <c r="J190" s="342"/>
      <c r="K190" s="342"/>
    </row>
    <row r="191" customFormat="false" ht="12.75" hidden="false" customHeight="false" outlineLevel="0" collapsed="false">
      <c r="A191" s="342"/>
      <c r="B191" s="342"/>
      <c r="C191" s="342"/>
      <c r="D191" s="342"/>
      <c r="E191" s="342"/>
      <c r="F191" s="342"/>
      <c r="G191" s="342"/>
      <c r="H191" s="342"/>
      <c r="I191" s="342"/>
      <c r="J191" s="342"/>
      <c r="K191" s="342"/>
    </row>
    <row r="192" customFormat="false" ht="12.75" hidden="false" customHeight="false" outlineLevel="0" collapsed="false">
      <c r="A192" s="342"/>
      <c r="B192" s="342"/>
      <c r="C192" s="342"/>
      <c r="D192" s="342"/>
      <c r="E192" s="342"/>
      <c r="F192" s="342"/>
      <c r="G192" s="342"/>
      <c r="H192" s="342"/>
      <c r="I192" s="342"/>
      <c r="J192" s="342"/>
      <c r="K192" s="342"/>
    </row>
    <row r="193" customFormat="false" ht="12.75" hidden="false" customHeight="false" outlineLevel="0" collapsed="false">
      <c r="A193" s="342"/>
      <c r="B193" s="342"/>
      <c r="C193" s="342"/>
      <c r="D193" s="342"/>
      <c r="E193" s="342"/>
      <c r="F193" s="342"/>
      <c r="G193" s="342"/>
      <c r="H193" s="342"/>
      <c r="I193" s="342"/>
      <c r="J193" s="342"/>
      <c r="K193" s="342"/>
    </row>
    <row r="194" customFormat="false" ht="12.75" hidden="false" customHeight="false" outlineLevel="0" collapsed="false">
      <c r="A194" s="342"/>
      <c r="B194" s="342"/>
      <c r="C194" s="342"/>
      <c r="D194" s="342"/>
      <c r="E194" s="342"/>
      <c r="F194" s="342"/>
      <c r="G194" s="342"/>
      <c r="H194" s="342"/>
      <c r="I194" s="342"/>
      <c r="J194" s="342"/>
      <c r="K194" s="342"/>
    </row>
    <row r="195" customFormat="false" ht="12.75" hidden="false" customHeight="false" outlineLevel="0" collapsed="false">
      <c r="A195" s="342"/>
      <c r="B195" s="342"/>
      <c r="C195" s="342"/>
      <c r="D195" s="342"/>
      <c r="E195" s="342"/>
      <c r="F195" s="342"/>
      <c r="G195" s="342"/>
      <c r="H195" s="342"/>
      <c r="I195" s="342"/>
      <c r="J195" s="342"/>
      <c r="K195" s="342"/>
    </row>
    <row r="196" customFormat="false" ht="12.75" hidden="false" customHeight="false" outlineLevel="0" collapsed="false">
      <c r="A196" s="342"/>
      <c r="B196" s="342"/>
      <c r="C196" s="342"/>
      <c r="D196" s="342"/>
      <c r="E196" s="342"/>
      <c r="F196" s="342"/>
      <c r="G196" s="342"/>
      <c r="H196" s="342"/>
      <c r="I196" s="342"/>
      <c r="J196" s="342"/>
      <c r="K196" s="342"/>
    </row>
    <row r="197" customFormat="false" ht="12.75" hidden="false" customHeight="false" outlineLevel="0" collapsed="false">
      <c r="A197" s="342"/>
      <c r="B197" s="342"/>
      <c r="C197" s="342"/>
      <c r="D197" s="342"/>
      <c r="E197" s="342"/>
      <c r="F197" s="342"/>
      <c r="G197" s="342"/>
      <c r="H197" s="342"/>
      <c r="I197" s="342"/>
      <c r="J197" s="342"/>
      <c r="K197" s="342"/>
    </row>
    <row r="198" customFormat="false" ht="12.75" hidden="false" customHeight="false" outlineLevel="0" collapsed="false">
      <c r="A198" s="342"/>
      <c r="B198" s="342"/>
      <c r="C198" s="342"/>
      <c r="D198" s="342"/>
      <c r="E198" s="342"/>
      <c r="F198" s="342"/>
      <c r="G198" s="342"/>
      <c r="H198" s="342"/>
      <c r="I198" s="342"/>
      <c r="J198" s="342"/>
      <c r="K198" s="342"/>
    </row>
    <row r="199" customFormat="false" ht="12.75" hidden="false" customHeight="false" outlineLevel="0" collapsed="false">
      <c r="A199" s="342"/>
      <c r="B199" s="342"/>
      <c r="C199" s="342"/>
      <c r="D199" s="342"/>
      <c r="E199" s="342"/>
      <c r="F199" s="342"/>
      <c r="G199" s="342"/>
      <c r="H199" s="342"/>
      <c r="I199" s="342"/>
      <c r="J199" s="342"/>
      <c r="K199" s="342"/>
    </row>
    <row r="200" customFormat="false" ht="12.75" hidden="false" customHeight="false" outlineLevel="0" collapsed="false">
      <c r="A200" s="342"/>
      <c r="B200" s="342"/>
      <c r="C200" s="342"/>
      <c r="D200" s="342"/>
      <c r="E200" s="342"/>
      <c r="F200" s="342"/>
      <c r="G200" s="342"/>
      <c r="H200" s="342"/>
      <c r="I200" s="342"/>
      <c r="J200" s="342"/>
      <c r="K200" s="342"/>
    </row>
    <row r="201" customFormat="false" ht="12.75" hidden="false" customHeight="false" outlineLevel="0" collapsed="false">
      <c r="A201" s="342"/>
      <c r="B201" s="342"/>
      <c r="C201" s="342"/>
      <c r="D201" s="342"/>
      <c r="E201" s="342"/>
      <c r="F201" s="342"/>
      <c r="G201" s="342"/>
      <c r="H201" s="342"/>
      <c r="I201" s="342"/>
      <c r="J201" s="342"/>
      <c r="K201" s="342"/>
    </row>
    <row r="202" customFormat="false" ht="12.75" hidden="false" customHeight="false" outlineLevel="0" collapsed="false">
      <c r="A202" s="342"/>
      <c r="B202" s="342"/>
      <c r="C202" s="342"/>
      <c r="D202" s="342"/>
      <c r="E202" s="342"/>
      <c r="F202" s="342"/>
      <c r="G202" s="342"/>
      <c r="H202" s="342"/>
      <c r="I202" s="342"/>
      <c r="J202" s="342"/>
      <c r="K202" s="342"/>
    </row>
    <row r="203" customFormat="false" ht="12.75" hidden="false" customHeight="false" outlineLevel="0" collapsed="false">
      <c r="A203" s="342"/>
      <c r="B203" s="342"/>
      <c r="C203" s="342"/>
      <c r="D203" s="342"/>
      <c r="E203" s="342"/>
      <c r="F203" s="342"/>
      <c r="G203" s="342"/>
      <c r="H203" s="342"/>
      <c r="I203" s="342"/>
      <c r="J203" s="342"/>
      <c r="K203" s="342"/>
    </row>
    <row r="204" customFormat="false" ht="12.75" hidden="false" customHeight="false" outlineLevel="0" collapsed="false">
      <c r="A204" s="342"/>
      <c r="B204" s="342"/>
      <c r="C204" s="342"/>
      <c r="D204" s="342"/>
      <c r="E204" s="342"/>
      <c r="F204" s="342"/>
      <c r="G204" s="342"/>
      <c r="H204" s="342"/>
      <c r="I204" s="342"/>
      <c r="J204" s="342"/>
      <c r="K204" s="342"/>
    </row>
    <row r="205" customFormat="false" ht="12.75" hidden="false" customHeight="false" outlineLevel="0" collapsed="false">
      <c r="A205" s="342"/>
      <c r="B205" s="342"/>
      <c r="C205" s="342"/>
      <c r="D205" s="342"/>
      <c r="E205" s="342"/>
      <c r="F205" s="342"/>
      <c r="G205" s="342"/>
      <c r="H205" s="342"/>
      <c r="I205" s="342"/>
      <c r="J205" s="342"/>
      <c r="K205" s="342"/>
    </row>
    <row r="206" customFormat="false" ht="12.75" hidden="false" customHeight="false" outlineLevel="0" collapsed="false">
      <c r="A206" s="342"/>
      <c r="B206" s="342"/>
      <c r="C206" s="342"/>
      <c r="D206" s="342"/>
      <c r="E206" s="342"/>
      <c r="F206" s="342"/>
      <c r="G206" s="342"/>
      <c r="H206" s="342"/>
      <c r="I206" s="342"/>
      <c r="J206" s="342"/>
      <c r="K206" s="342"/>
    </row>
    <row r="207" customFormat="false" ht="12.75" hidden="false" customHeight="false" outlineLevel="0" collapsed="false">
      <c r="A207" s="342"/>
      <c r="B207" s="342"/>
      <c r="C207" s="342"/>
      <c r="D207" s="342"/>
      <c r="E207" s="342"/>
      <c r="F207" s="342"/>
      <c r="G207" s="342"/>
      <c r="H207" s="342"/>
      <c r="I207" s="342"/>
      <c r="J207" s="342"/>
      <c r="K207" s="342"/>
    </row>
    <row r="208" customFormat="false" ht="12.75" hidden="false" customHeight="false" outlineLevel="0" collapsed="false">
      <c r="A208" s="342"/>
      <c r="B208" s="342"/>
      <c r="C208" s="342"/>
      <c r="D208" s="342"/>
      <c r="E208" s="342"/>
      <c r="F208" s="342"/>
      <c r="G208" s="342"/>
      <c r="H208" s="342"/>
      <c r="I208" s="342"/>
      <c r="J208" s="342"/>
      <c r="K208" s="342"/>
    </row>
    <row r="209" customFormat="false" ht="12.75" hidden="false" customHeight="false" outlineLevel="0" collapsed="false">
      <c r="A209" s="342"/>
      <c r="B209" s="342"/>
      <c r="C209" s="342"/>
      <c r="D209" s="342"/>
      <c r="E209" s="342"/>
      <c r="F209" s="342"/>
      <c r="G209" s="342"/>
      <c r="H209" s="342"/>
      <c r="I209" s="342"/>
      <c r="J209" s="342"/>
      <c r="K209" s="342"/>
    </row>
    <row r="210" customFormat="false" ht="12.75" hidden="false" customHeight="false" outlineLevel="0" collapsed="false">
      <c r="A210" s="342"/>
      <c r="B210" s="342"/>
      <c r="C210" s="342"/>
      <c r="D210" s="342"/>
      <c r="E210" s="342"/>
      <c r="F210" s="342"/>
      <c r="G210" s="342"/>
      <c r="H210" s="342"/>
      <c r="I210" s="342"/>
      <c r="J210" s="342"/>
      <c r="K210" s="342"/>
    </row>
    <row r="211" customFormat="false" ht="12.75" hidden="false" customHeight="false" outlineLevel="0" collapsed="false">
      <c r="A211" s="342"/>
      <c r="B211" s="342"/>
      <c r="C211" s="342"/>
      <c r="D211" s="342"/>
      <c r="E211" s="342"/>
      <c r="F211" s="342"/>
      <c r="G211" s="342"/>
      <c r="H211" s="342"/>
      <c r="I211" s="342"/>
      <c r="J211" s="342"/>
      <c r="K211" s="342"/>
    </row>
    <row r="212" customFormat="false" ht="12.75" hidden="false" customHeight="false" outlineLevel="0" collapsed="false">
      <c r="A212" s="342"/>
      <c r="B212" s="342"/>
      <c r="C212" s="342"/>
      <c r="D212" s="342"/>
      <c r="E212" s="342"/>
      <c r="F212" s="342"/>
      <c r="G212" s="342"/>
      <c r="H212" s="342"/>
      <c r="I212" s="342"/>
      <c r="J212" s="342"/>
      <c r="K212" s="342"/>
    </row>
    <row r="213" customFormat="false" ht="12.75" hidden="false" customHeight="false" outlineLevel="0" collapsed="false">
      <c r="A213" s="342"/>
      <c r="B213" s="342"/>
      <c r="C213" s="342"/>
      <c r="D213" s="342"/>
      <c r="E213" s="342"/>
      <c r="F213" s="342"/>
      <c r="G213" s="342"/>
      <c r="H213" s="342"/>
      <c r="I213" s="342"/>
      <c r="J213" s="342"/>
      <c r="K213" s="342"/>
    </row>
    <row r="214" customFormat="false" ht="12.75" hidden="false" customHeight="false" outlineLevel="0" collapsed="false">
      <c r="A214" s="342"/>
      <c r="B214" s="342"/>
      <c r="C214" s="342"/>
      <c r="D214" s="342"/>
      <c r="E214" s="342"/>
      <c r="F214" s="342"/>
      <c r="G214" s="342"/>
      <c r="H214" s="342"/>
      <c r="I214" s="342"/>
      <c r="J214" s="342"/>
      <c r="K214" s="342"/>
    </row>
    <row r="215" customFormat="false" ht="12.75" hidden="false" customHeight="false" outlineLevel="0" collapsed="false">
      <c r="A215" s="342"/>
      <c r="B215" s="342"/>
      <c r="C215" s="342"/>
      <c r="D215" s="342"/>
      <c r="E215" s="342"/>
      <c r="F215" s="342"/>
      <c r="G215" s="342"/>
      <c r="H215" s="342"/>
      <c r="I215" s="342"/>
      <c r="J215" s="342"/>
      <c r="K215" s="342"/>
    </row>
    <row r="216" customFormat="false" ht="12.75" hidden="false" customHeight="false" outlineLevel="0" collapsed="false">
      <c r="A216" s="342"/>
      <c r="B216" s="342"/>
      <c r="C216" s="342"/>
      <c r="D216" s="342"/>
      <c r="E216" s="342"/>
      <c r="F216" s="342"/>
      <c r="G216" s="342"/>
      <c r="H216" s="342"/>
      <c r="I216" s="342"/>
      <c r="J216" s="342"/>
      <c r="K216" s="342"/>
    </row>
    <row r="217" customFormat="false" ht="12.75" hidden="false" customHeight="false" outlineLevel="0" collapsed="false">
      <c r="A217" s="342"/>
      <c r="B217" s="342"/>
      <c r="C217" s="342"/>
      <c r="D217" s="342"/>
      <c r="E217" s="342"/>
      <c r="F217" s="342"/>
      <c r="G217" s="342"/>
      <c r="H217" s="342"/>
      <c r="I217" s="342"/>
      <c r="J217" s="342"/>
      <c r="K217" s="342"/>
    </row>
    <row r="218" customFormat="false" ht="12.75" hidden="false" customHeight="false" outlineLevel="0" collapsed="false">
      <c r="A218" s="342"/>
      <c r="B218" s="342"/>
      <c r="C218" s="342"/>
      <c r="D218" s="342"/>
      <c r="E218" s="342"/>
      <c r="F218" s="342"/>
      <c r="G218" s="342"/>
      <c r="H218" s="342"/>
      <c r="I218" s="342"/>
      <c r="J218" s="342"/>
      <c r="K218" s="342"/>
    </row>
    <row r="219" customFormat="false" ht="12.75" hidden="false" customHeight="false" outlineLevel="0" collapsed="false">
      <c r="A219" s="342"/>
      <c r="B219" s="342"/>
      <c r="C219" s="342"/>
      <c r="D219" s="342"/>
      <c r="E219" s="342"/>
      <c r="F219" s="342"/>
      <c r="G219" s="342"/>
      <c r="H219" s="342"/>
      <c r="I219" s="342"/>
      <c r="J219" s="342"/>
      <c r="K219" s="342"/>
    </row>
    <row r="220" customFormat="false" ht="12.75" hidden="false" customHeight="false" outlineLevel="0" collapsed="false">
      <c r="A220" s="342"/>
      <c r="B220" s="342"/>
      <c r="C220" s="342"/>
      <c r="D220" s="342"/>
      <c r="E220" s="342"/>
      <c r="F220" s="342"/>
      <c r="G220" s="342"/>
      <c r="H220" s="342"/>
      <c r="I220" s="342"/>
      <c r="J220" s="342"/>
      <c r="K220" s="342"/>
    </row>
    <row r="221" customFormat="false" ht="12.75" hidden="false" customHeight="false" outlineLevel="0" collapsed="false">
      <c r="A221" s="342"/>
      <c r="B221" s="342"/>
      <c r="C221" s="342"/>
      <c r="D221" s="342"/>
      <c r="E221" s="342"/>
      <c r="F221" s="342"/>
      <c r="G221" s="342"/>
      <c r="H221" s="342"/>
      <c r="I221" s="342"/>
      <c r="J221" s="342"/>
      <c r="K221" s="342"/>
    </row>
    <row r="222" customFormat="false" ht="12.75" hidden="false" customHeight="false" outlineLevel="0" collapsed="false">
      <c r="A222" s="342"/>
      <c r="B222" s="342"/>
      <c r="C222" s="342"/>
      <c r="D222" s="342"/>
      <c r="E222" s="342"/>
      <c r="F222" s="342"/>
      <c r="G222" s="342"/>
      <c r="H222" s="342"/>
      <c r="I222" s="342"/>
      <c r="J222" s="342"/>
      <c r="K222" s="342"/>
    </row>
    <row r="223" customFormat="false" ht="12.75" hidden="false" customHeight="false" outlineLevel="0" collapsed="false">
      <c r="A223" s="342"/>
      <c r="B223" s="342"/>
      <c r="C223" s="342"/>
      <c r="D223" s="342"/>
      <c r="E223" s="342"/>
      <c r="F223" s="342"/>
      <c r="G223" s="342"/>
      <c r="H223" s="342"/>
      <c r="I223" s="342"/>
      <c r="J223" s="342"/>
      <c r="K223" s="342"/>
    </row>
    <row r="224" customFormat="false" ht="12.75" hidden="false" customHeight="false" outlineLevel="0" collapsed="false">
      <c r="A224" s="342"/>
      <c r="B224" s="342"/>
      <c r="C224" s="342"/>
      <c r="D224" s="342"/>
      <c r="E224" s="342"/>
      <c r="F224" s="342"/>
      <c r="G224" s="342"/>
      <c r="H224" s="342"/>
      <c r="I224" s="342"/>
      <c r="J224" s="342"/>
      <c r="K224" s="342"/>
    </row>
    <row r="225" customFormat="false" ht="12.75" hidden="false" customHeight="false" outlineLevel="0" collapsed="false">
      <c r="A225" s="342"/>
      <c r="B225" s="342"/>
      <c r="C225" s="342"/>
      <c r="D225" s="342"/>
      <c r="E225" s="342"/>
      <c r="F225" s="342"/>
      <c r="G225" s="342"/>
      <c r="H225" s="342"/>
      <c r="I225" s="342"/>
      <c r="J225" s="342"/>
      <c r="K225" s="342"/>
    </row>
    <row r="226" customFormat="false" ht="12.75" hidden="false" customHeight="false" outlineLevel="0" collapsed="false">
      <c r="A226" s="342"/>
      <c r="B226" s="342"/>
      <c r="C226" s="342"/>
      <c r="D226" s="342"/>
      <c r="E226" s="342"/>
      <c r="F226" s="342"/>
      <c r="G226" s="342"/>
      <c r="H226" s="342"/>
      <c r="I226" s="342"/>
      <c r="J226" s="342"/>
      <c r="K226" s="342"/>
    </row>
    <row r="227" customFormat="false" ht="12.75" hidden="false" customHeight="false" outlineLevel="0" collapsed="false">
      <c r="A227" s="342"/>
      <c r="B227" s="342"/>
      <c r="C227" s="342"/>
      <c r="D227" s="342"/>
      <c r="E227" s="342"/>
      <c r="F227" s="342"/>
      <c r="G227" s="342"/>
      <c r="H227" s="342"/>
      <c r="I227" s="342"/>
      <c r="J227" s="342"/>
      <c r="K227" s="342"/>
    </row>
    <row r="228" customFormat="false" ht="12.75" hidden="false" customHeight="false" outlineLevel="0" collapsed="false">
      <c r="A228" s="342"/>
      <c r="B228" s="342"/>
      <c r="C228" s="342"/>
      <c r="D228" s="342"/>
      <c r="E228" s="342"/>
      <c r="F228" s="342"/>
      <c r="G228" s="342"/>
      <c r="H228" s="342"/>
      <c r="I228" s="342"/>
      <c r="J228" s="342"/>
      <c r="K228" s="342"/>
    </row>
    <row r="229" customFormat="false" ht="12.75" hidden="false" customHeight="false" outlineLevel="0" collapsed="false">
      <c r="A229" s="342"/>
      <c r="B229" s="342"/>
      <c r="C229" s="342"/>
      <c r="D229" s="342"/>
      <c r="E229" s="342"/>
      <c r="F229" s="342"/>
      <c r="G229" s="342"/>
      <c r="H229" s="342"/>
      <c r="I229" s="342"/>
      <c r="J229" s="342"/>
      <c r="K229" s="342"/>
    </row>
    <row r="230" customFormat="false" ht="12.75" hidden="false" customHeight="false" outlineLevel="0" collapsed="false">
      <c r="A230" s="342"/>
      <c r="B230" s="342"/>
      <c r="C230" s="342"/>
      <c r="D230" s="342"/>
      <c r="E230" s="342"/>
      <c r="F230" s="342"/>
      <c r="G230" s="342"/>
      <c r="H230" s="342"/>
      <c r="I230" s="342"/>
      <c r="J230" s="342"/>
      <c r="K230" s="342"/>
    </row>
    <row r="231" customFormat="false" ht="12.75" hidden="false" customHeight="false" outlineLevel="0" collapsed="false">
      <c r="A231" s="342"/>
      <c r="B231" s="342"/>
      <c r="C231" s="342"/>
      <c r="D231" s="342"/>
      <c r="E231" s="342"/>
      <c r="F231" s="342"/>
      <c r="G231" s="342"/>
      <c r="H231" s="342"/>
      <c r="I231" s="342"/>
      <c r="J231" s="342"/>
      <c r="K231" s="342"/>
    </row>
    <row r="232" customFormat="false" ht="12.75" hidden="false" customHeight="false" outlineLevel="0" collapsed="false">
      <c r="A232" s="342"/>
      <c r="B232" s="342"/>
      <c r="C232" s="342"/>
      <c r="D232" s="342"/>
      <c r="E232" s="342"/>
      <c r="F232" s="342"/>
      <c r="G232" s="342"/>
      <c r="H232" s="342"/>
      <c r="I232" s="342"/>
      <c r="J232" s="342"/>
      <c r="K232" s="342"/>
    </row>
    <row r="233" customFormat="false" ht="12.75" hidden="false" customHeight="false" outlineLevel="0" collapsed="false">
      <c r="A233" s="342"/>
      <c r="B233" s="342"/>
      <c r="C233" s="342"/>
      <c r="D233" s="342"/>
      <c r="E233" s="342"/>
      <c r="F233" s="342"/>
      <c r="G233" s="342"/>
      <c r="H233" s="342"/>
      <c r="I233" s="342"/>
      <c r="J233" s="342"/>
      <c r="K233" s="342"/>
    </row>
    <row r="234" customFormat="false" ht="12.75" hidden="false" customHeight="false" outlineLevel="0" collapsed="false">
      <c r="A234" s="342"/>
      <c r="B234" s="342"/>
      <c r="C234" s="342"/>
      <c r="D234" s="342"/>
      <c r="E234" s="342"/>
      <c r="F234" s="342"/>
      <c r="G234" s="342"/>
      <c r="H234" s="342"/>
      <c r="I234" s="342"/>
      <c r="J234" s="342"/>
      <c r="K234" s="342"/>
    </row>
    <row r="235" customFormat="false" ht="12.75" hidden="false" customHeight="false" outlineLevel="0" collapsed="false">
      <c r="A235" s="342"/>
      <c r="B235" s="342"/>
      <c r="C235" s="342"/>
      <c r="D235" s="342"/>
      <c r="E235" s="342"/>
      <c r="F235" s="342"/>
      <c r="G235" s="342"/>
      <c r="H235" s="342"/>
      <c r="I235" s="342"/>
      <c r="J235" s="342"/>
      <c r="K235" s="342"/>
    </row>
    <row r="236" customFormat="false" ht="12.75" hidden="false" customHeight="false" outlineLevel="0" collapsed="false">
      <c r="A236" s="342"/>
      <c r="B236" s="342"/>
      <c r="C236" s="342"/>
      <c r="D236" s="342"/>
      <c r="E236" s="342"/>
      <c r="F236" s="342"/>
      <c r="G236" s="342"/>
      <c r="H236" s="342"/>
      <c r="I236" s="342"/>
      <c r="J236" s="342"/>
      <c r="K236" s="342"/>
    </row>
    <row r="237" customFormat="false" ht="12.75" hidden="false" customHeight="false" outlineLevel="0" collapsed="false">
      <c r="A237" s="342"/>
      <c r="B237" s="342"/>
      <c r="C237" s="342"/>
      <c r="D237" s="342"/>
      <c r="E237" s="342"/>
      <c r="F237" s="342"/>
      <c r="G237" s="342"/>
      <c r="H237" s="342"/>
      <c r="I237" s="342"/>
      <c r="J237" s="342"/>
      <c r="K237" s="342"/>
    </row>
    <row r="238" customFormat="false" ht="12.75" hidden="false" customHeight="false" outlineLevel="0" collapsed="false">
      <c r="A238" s="342"/>
      <c r="B238" s="342"/>
      <c r="C238" s="342"/>
      <c r="D238" s="342"/>
      <c r="E238" s="342"/>
      <c r="F238" s="342"/>
      <c r="G238" s="342"/>
      <c r="H238" s="342"/>
      <c r="I238" s="342"/>
      <c r="J238" s="342"/>
      <c r="K238" s="342"/>
    </row>
    <row r="239" customFormat="false" ht="12.75" hidden="false" customHeight="false" outlineLevel="0" collapsed="false">
      <c r="A239" s="342"/>
      <c r="B239" s="342"/>
      <c r="C239" s="342"/>
      <c r="D239" s="342"/>
      <c r="E239" s="342"/>
      <c r="F239" s="342"/>
      <c r="G239" s="342"/>
      <c r="H239" s="342"/>
      <c r="I239" s="342"/>
      <c r="J239" s="342"/>
      <c r="K239" s="342"/>
    </row>
    <row r="240" customFormat="false" ht="12.75" hidden="false" customHeight="false" outlineLevel="0" collapsed="false">
      <c r="A240" s="342"/>
      <c r="B240" s="342"/>
      <c r="C240" s="342"/>
      <c r="D240" s="342"/>
      <c r="E240" s="342"/>
      <c r="F240" s="342"/>
      <c r="G240" s="342"/>
      <c r="H240" s="342"/>
      <c r="I240" s="342"/>
      <c r="J240" s="342"/>
      <c r="K240" s="342"/>
    </row>
    <row r="241" customFormat="false" ht="12.75" hidden="false" customHeight="false" outlineLevel="0" collapsed="false">
      <c r="A241" s="342"/>
      <c r="B241" s="342"/>
      <c r="C241" s="342"/>
      <c r="D241" s="342"/>
      <c r="E241" s="342"/>
      <c r="F241" s="342"/>
      <c r="G241" s="342"/>
      <c r="H241" s="342"/>
      <c r="I241" s="342"/>
      <c r="J241" s="342"/>
      <c r="K241" s="342"/>
    </row>
    <row r="242" customFormat="false" ht="12.75" hidden="false" customHeight="false" outlineLevel="0" collapsed="false">
      <c r="A242" s="342"/>
      <c r="B242" s="342"/>
      <c r="C242" s="342"/>
      <c r="D242" s="342"/>
      <c r="E242" s="342"/>
      <c r="F242" s="342"/>
      <c r="G242" s="342"/>
      <c r="H242" s="342"/>
      <c r="I242" s="342"/>
      <c r="J242" s="342"/>
      <c r="K242" s="342"/>
    </row>
    <row r="243" customFormat="false" ht="12.75" hidden="false" customHeight="false" outlineLevel="0" collapsed="false">
      <c r="A243" s="342"/>
      <c r="B243" s="342"/>
      <c r="C243" s="342"/>
      <c r="D243" s="342"/>
      <c r="E243" s="342"/>
      <c r="F243" s="342"/>
      <c r="G243" s="342"/>
      <c r="H243" s="342"/>
      <c r="I243" s="342"/>
      <c r="J243" s="342"/>
      <c r="K243" s="342"/>
    </row>
    <row r="244" customFormat="false" ht="12.75" hidden="false" customHeight="false" outlineLevel="0" collapsed="false">
      <c r="A244" s="342"/>
      <c r="B244" s="342"/>
      <c r="C244" s="342"/>
      <c r="D244" s="342"/>
      <c r="E244" s="342"/>
      <c r="F244" s="342"/>
      <c r="G244" s="342"/>
      <c r="H244" s="342"/>
      <c r="I244" s="342"/>
      <c r="J244" s="342"/>
      <c r="K244" s="342"/>
    </row>
    <row r="245" customFormat="false" ht="12.75" hidden="false" customHeight="false" outlineLevel="0" collapsed="false">
      <c r="A245" s="342"/>
      <c r="B245" s="342"/>
      <c r="C245" s="342"/>
      <c r="D245" s="342"/>
      <c r="E245" s="342"/>
      <c r="F245" s="342"/>
      <c r="G245" s="342"/>
      <c r="H245" s="342"/>
      <c r="I245" s="342"/>
      <c r="J245" s="342"/>
      <c r="K245" s="342"/>
    </row>
    <row r="246" customFormat="false" ht="12.75" hidden="false" customHeight="false" outlineLevel="0" collapsed="false">
      <c r="A246" s="342"/>
      <c r="B246" s="342"/>
      <c r="C246" s="342"/>
      <c r="D246" s="342"/>
      <c r="E246" s="342"/>
      <c r="F246" s="342"/>
      <c r="G246" s="342"/>
      <c r="H246" s="342"/>
      <c r="I246" s="342"/>
      <c r="J246" s="342"/>
      <c r="K246" s="342"/>
    </row>
    <row r="247" customFormat="false" ht="12.75" hidden="false" customHeight="false" outlineLevel="0" collapsed="false">
      <c r="A247" s="342"/>
      <c r="B247" s="342"/>
      <c r="C247" s="342"/>
      <c r="D247" s="342"/>
      <c r="E247" s="342"/>
      <c r="F247" s="342"/>
      <c r="G247" s="342"/>
      <c r="H247" s="342"/>
      <c r="I247" s="342"/>
      <c r="J247" s="342"/>
      <c r="K247" s="342"/>
    </row>
    <row r="248" customFormat="false" ht="12.75" hidden="false" customHeight="false" outlineLevel="0" collapsed="false">
      <c r="A248" s="342"/>
      <c r="B248" s="342"/>
      <c r="C248" s="342"/>
      <c r="D248" s="342"/>
      <c r="E248" s="342"/>
      <c r="F248" s="342"/>
      <c r="G248" s="342"/>
      <c r="H248" s="342"/>
      <c r="I248" s="342"/>
      <c r="J248" s="342"/>
      <c r="K248" s="342"/>
    </row>
    <row r="249" customFormat="false" ht="12.75" hidden="false" customHeight="false" outlineLevel="0" collapsed="false">
      <c r="A249" s="342"/>
      <c r="B249" s="342"/>
      <c r="C249" s="342"/>
      <c r="D249" s="342"/>
      <c r="E249" s="342"/>
      <c r="F249" s="342"/>
      <c r="G249" s="342"/>
      <c r="H249" s="342"/>
      <c r="I249" s="342"/>
      <c r="J249" s="342"/>
      <c r="K249" s="342"/>
    </row>
    <row r="250" customFormat="false" ht="12.75" hidden="false" customHeight="false" outlineLevel="0" collapsed="false">
      <c r="A250" s="342"/>
      <c r="B250" s="342"/>
      <c r="C250" s="342"/>
      <c r="D250" s="342"/>
      <c r="E250" s="342"/>
      <c r="F250" s="342"/>
      <c r="G250" s="342"/>
      <c r="H250" s="342"/>
      <c r="I250" s="342"/>
      <c r="J250" s="342"/>
      <c r="K250" s="342"/>
    </row>
    <row r="251" customFormat="false" ht="12.75" hidden="false" customHeight="false" outlineLevel="0" collapsed="false">
      <c r="A251" s="342"/>
      <c r="B251" s="342"/>
      <c r="C251" s="342"/>
      <c r="D251" s="342"/>
      <c r="E251" s="342"/>
      <c r="F251" s="342"/>
      <c r="G251" s="342"/>
      <c r="H251" s="342"/>
      <c r="I251" s="342"/>
      <c r="J251" s="342"/>
      <c r="K251" s="342"/>
    </row>
    <row r="252" customFormat="false" ht="12.75" hidden="false" customHeight="false" outlineLevel="0" collapsed="false">
      <c r="A252" s="342"/>
      <c r="B252" s="342"/>
      <c r="C252" s="342"/>
      <c r="D252" s="342"/>
      <c r="E252" s="342"/>
      <c r="F252" s="342"/>
      <c r="G252" s="342"/>
      <c r="H252" s="342"/>
      <c r="I252" s="342"/>
      <c r="J252" s="342"/>
      <c r="K252" s="342"/>
    </row>
    <row r="253" customFormat="false" ht="12.75" hidden="false" customHeight="false" outlineLevel="0" collapsed="false">
      <c r="A253" s="342"/>
      <c r="B253" s="342"/>
      <c r="C253" s="342"/>
      <c r="D253" s="342"/>
      <c r="E253" s="342"/>
      <c r="F253" s="342"/>
      <c r="G253" s="342"/>
      <c r="H253" s="342"/>
      <c r="I253" s="342"/>
      <c r="J253" s="342"/>
      <c r="K253" s="342"/>
    </row>
    <row r="254" customFormat="false" ht="12.75" hidden="false" customHeight="false" outlineLevel="0" collapsed="false">
      <c r="A254" s="342"/>
      <c r="B254" s="342"/>
      <c r="C254" s="342"/>
      <c r="D254" s="342"/>
      <c r="E254" s="342"/>
      <c r="F254" s="342"/>
      <c r="G254" s="342"/>
      <c r="H254" s="342"/>
      <c r="I254" s="342"/>
      <c r="J254" s="342"/>
      <c r="K254" s="342"/>
    </row>
    <row r="255" customFormat="false" ht="12.75" hidden="false" customHeight="false" outlineLevel="0" collapsed="false">
      <c r="A255" s="342"/>
      <c r="B255" s="342"/>
      <c r="C255" s="342"/>
      <c r="D255" s="342"/>
      <c r="E255" s="342"/>
      <c r="F255" s="342"/>
      <c r="G255" s="342"/>
      <c r="H255" s="342"/>
      <c r="I255" s="342"/>
      <c r="J255" s="342"/>
      <c r="K255" s="342"/>
    </row>
    <row r="256" customFormat="false" ht="12.75" hidden="false" customHeight="false" outlineLevel="0" collapsed="false">
      <c r="A256" s="342"/>
      <c r="B256" s="342"/>
      <c r="C256" s="342"/>
      <c r="D256" s="342"/>
      <c r="E256" s="342"/>
      <c r="F256" s="342"/>
      <c r="G256" s="342"/>
      <c r="H256" s="342"/>
      <c r="I256" s="342"/>
      <c r="J256" s="342"/>
      <c r="K256" s="342"/>
    </row>
    <row r="257" customFormat="false" ht="12.75" hidden="false" customHeight="false" outlineLevel="0" collapsed="false">
      <c r="A257" s="342"/>
      <c r="B257" s="342"/>
      <c r="C257" s="342"/>
      <c r="D257" s="342"/>
      <c r="E257" s="342"/>
      <c r="F257" s="342"/>
      <c r="G257" s="342"/>
      <c r="H257" s="342"/>
      <c r="I257" s="342"/>
      <c r="J257" s="342"/>
      <c r="K257" s="342"/>
    </row>
    <row r="258" customFormat="false" ht="12.75" hidden="false" customHeight="false" outlineLevel="0" collapsed="false">
      <c r="A258" s="342"/>
      <c r="B258" s="342"/>
      <c r="C258" s="342"/>
      <c r="D258" s="342"/>
      <c r="E258" s="342"/>
      <c r="F258" s="342"/>
      <c r="G258" s="342"/>
      <c r="H258" s="342"/>
      <c r="I258" s="342"/>
      <c r="J258" s="342"/>
      <c r="K258" s="342"/>
    </row>
    <row r="259" customFormat="false" ht="12.75" hidden="false" customHeight="false" outlineLevel="0" collapsed="false">
      <c r="A259" s="342"/>
      <c r="B259" s="342"/>
      <c r="C259" s="342"/>
      <c r="D259" s="342"/>
      <c r="E259" s="342"/>
      <c r="F259" s="342"/>
      <c r="G259" s="342"/>
      <c r="H259" s="342"/>
      <c r="I259" s="342"/>
      <c r="J259" s="342"/>
      <c r="K259" s="342"/>
    </row>
    <row r="260" customFormat="false" ht="12.75" hidden="false" customHeight="false" outlineLevel="0" collapsed="false">
      <c r="A260" s="342"/>
      <c r="B260" s="342"/>
      <c r="C260" s="342"/>
      <c r="D260" s="342"/>
      <c r="E260" s="342"/>
      <c r="F260" s="342"/>
      <c r="G260" s="342"/>
      <c r="H260" s="342"/>
      <c r="I260" s="342"/>
      <c r="J260" s="342"/>
      <c r="K260" s="342"/>
    </row>
    <row r="261" customFormat="false" ht="12.75" hidden="false" customHeight="false" outlineLevel="0" collapsed="false">
      <c r="A261" s="342"/>
      <c r="B261" s="342"/>
      <c r="C261" s="342"/>
      <c r="D261" s="342"/>
      <c r="E261" s="342"/>
      <c r="F261" s="342"/>
      <c r="G261" s="342"/>
      <c r="H261" s="342"/>
      <c r="I261" s="342"/>
      <c r="J261" s="342"/>
      <c r="K261" s="342"/>
    </row>
    <row r="262" customFormat="false" ht="12.75" hidden="false" customHeight="false" outlineLevel="0" collapsed="false">
      <c r="A262" s="342"/>
      <c r="B262" s="342"/>
      <c r="C262" s="342"/>
      <c r="D262" s="342"/>
      <c r="E262" s="342"/>
      <c r="F262" s="342"/>
      <c r="G262" s="342"/>
      <c r="H262" s="342"/>
      <c r="I262" s="342"/>
      <c r="J262" s="342"/>
      <c r="K262" s="342"/>
    </row>
    <row r="263" customFormat="false" ht="12.75" hidden="false" customHeight="false" outlineLevel="0" collapsed="false">
      <c r="A263" s="342"/>
      <c r="B263" s="342"/>
      <c r="C263" s="342"/>
      <c r="D263" s="342"/>
      <c r="E263" s="342"/>
      <c r="F263" s="342"/>
      <c r="G263" s="342"/>
      <c r="H263" s="342"/>
      <c r="I263" s="342"/>
      <c r="J263" s="342"/>
      <c r="K263" s="342"/>
    </row>
    <row r="264" customFormat="false" ht="12.75" hidden="false" customHeight="false" outlineLevel="0" collapsed="false">
      <c r="A264" s="342"/>
      <c r="B264" s="342"/>
      <c r="C264" s="342"/>
      <c r="D264" s="342"/>
      <c r="E264" s="342"/>
      <c r="F264" s="342"/>
      <c r="G264" s="342"/>
      <c r="H264" s="342"/>
      <c r="I264" s="342"/>
      <c r="J264" s="342"/>
      <c r="K264" s="342"/>
    </row>
    <row r="265" customFormat="false" ht="12.75" hidden="false" customHeight="false" outlineLevel="0" collapsed="false">
      <c r="A265" s="342"/>
      <c r="B265" s="342"/>
      <c r="C265" s="342"/>
      <c r="D265" s="342"/>
      <c r="E265" s="342"/>
      <c r="F265" s="342"/>
      <c r="G265" s="342"/>
      <c r="H265" s="342"/>
      <c r="I265" s="342"/>
      <c r="J265" s="342"/>
      <c r="K265" s="342"/>
    </row>
    <row r="266" customFormat="false" ht="12.75" hidden="false" customHeight="false" outlineLevel="0" collapsed="false">
      <c r="A266" s="342"/>
      <c r="B266" s="342"/>
      <c r="C266" s="342"/>
      <c r="D266" s="342"/>
      <c r="E266" s="342"/>
      <c r="F266" s="342"/>
      <c r="G266" s="342"/>
      <c r="H266" s="342"/>
      <c r="I266" s="342"/>
      <c r="J266" s="342"/>
      <c r="K266" s="342"/>
    </row>
    <row r="267" customFormat="false" ht="12.75" hidden="false" customHeight="false" outlineLevel="0" collapsed="false">
      <c r="A267" s="342"/>
      <c r="B267" s="342"/>
      <c r="C267" s="342"/>
      <c r="D267" s="342"/>
      <c r="E267" s="342"/>
      <c r="F267" s="342"/>
      <c r="G267" s="342"/>
      <c r="H267" s="342"/>
      <c r="I267" s="342"/>
      <c r="J267" s="342"/>
      <c r="K267" s="342"/>
    </row>
    <row r="268" customFormat="false" ht="12.75" hidden="false" customHeight="false" outlineLevel="0" collapsed="false">
      <c r="A268" s="342"/>
      <c r="B268" s="342"/>
      <c r="C268" s="342"/>
      <c r="D268" s="342"/>
      <c r="E268" s="342"/>
      <c r="F268" s="342"/>
      <c r="G268" s="342"/>
      <c r="H268" s="342"/>
      <c r="I268" s="342"/>
      <c r="J268" s="342"/>
      <c r="K268" s="342"/>
    </row>
    <row r="269" customFormat="false" ht="12.75" hidden="false" customHeight="false" outlineLevel="0" collapsed="false">
      <c r="A269" s="342"/>
      <c r="B269" s="342"/>
      <c r="C269" s="342"/>
      <c r="D269" s="342"/>
      <c r="E269" s="342"/>
      <c r="F269" s="342"/>
      <c r="G269" s="342"/>
      <c r="H269" s="342"/>
      <c r="I269" s="342"/>
      <c r="J269" s="342"/>
      <c r="K269" s="342"/>
    </row>
    <row r="270" customFormat="false" ht="12.75" hidden="false" customHeight="false" outlineLevel="0" collapsed="false">
      <c r="A270" s="342"/>
      <c r="B270" s="342"/>
      <c r="C270" s="342"/>
      <c r="D270" s="342"/>
      <c r="E270" s="342"/>
      <c r="F270" s="342"/>
      <c r="G270" s="342"/>
      <c r="H270" s="342"/>
      <c r="I270" s="342"/>
      <c r="J270" s="342"/>
      <c r="K270" s="342"/>
    </row>
    <row r="271" customFormat="false" ht="12.75" hidden="false" customHeight="false" outlineLevel="0" collapsed="false">
      <c r="A271" s="342"/>
      <c r="B271" s="342"/>
      <c r="C271" s="342"/>
      <c r="D271" s="342"/>
      <c r="E271" s="342"/>
      <c r="F271" s="342"/>
      <c r="G271" s="342"/>
      <c r="H271" s="342"/>
      <c r="I271" s="342"/>
      <c r="J271" s="342"/>
      <c r="K271" s="342"/>
    </row>
    <row r="272" customFormat="false" ht="12.75" hidden="false" customHeight="false" outlineLevel="0" collapsed="false">
      <c r="A272" s="342"/>
      <c r="B272" s="342"/>
      <c r="C272" s="342"/>
      <c r="D272" s="342"/>
      <c r="E272" s="342"/>
      <c r="F272" s="342"/>
      <c r="G272" s="342"/>
      <c r="H272" s="342"/>
      <c r="I272" s="342"/>
      <c r="J272" s="342"/>
      <c r="K272" s="342"/>
    </row>
    <row r="273" customFormat="false" ht="12.75" hidden="false" customHeight="false" outlineLevel="0" collapsed="false">
      <c r="A273" s="342"/>
      <c r="B273" s="342"/>
      <c r="C273" s="342"/>
      <c r="D273" s="342"/>
      <c r="E273" s="342"/>
      <c r="F273" s="342"/>
      <c r="G273" s="342"/>
      <c r="H273" s="342"/>
      <c r="I273" s="342"/>
      <c r="J273" s="342"/>
      <c r="K273" s="342"/>
    </row>
    <row r="274" customFormat="false" ht="12.75" hidden="false" customHeight="false" outlineLevel="0" collapsed="false">
      <c r="A274" s="342"/>
      <c r="B274" s="342"/>
      <c r="C274" s="342"/>
      <c r="D274" s="342"/>
      <c r="E274" s="342"/>
      <c r="F274" s="342"/>
      <c r="G274" s="342"/>
      <c r="H274" s="342"/>
      <c r="I274" s="342"/>
      <c r="J274" s="342"/>
      <c r="K274" s="342"/>
    </row>
    <row r="275" customFormat="false" ht="12.75" hidden="false" customHeight="false" outlineLevel="0" collapsed="false">
      <c r="A275" s="342"/>
      <c r="B275" s="342"/>
      <c r="C275" s="342"/>
      <c r="D275" s="342"/>
      <c r="E275" s="342"/>
      <c r="F275" s="342"/>
      <c r="G275" s="342"/>
      <c r="H275" s="342"/>
      <c r="I275" s="342"/>
      <c r="J275" s="342"/>
      <c r="K275" s="342"/>
    </row>
    <row r="276" customFormat="false" ht="12.75" hidden="false" customHeight="false" outlineLevel="0" collapsed="false">
      <c r="A276" s="342"/>
      <c r="B276" s="342"/>
      <c r="C276" s="342"/>
      <c r="D276" s="342"/>
      <c r="E276" s="342"/>
      <c r="F276" s="342"/>
      <c r="G276" s="342"/>
      <c r="H276" s="342"/>
      <c r="I276" s="342"/>
      <c r="J276" s="342"/>
      <c r="K276" s="342"/>
    </row>
    <row r="277" customFormat="false" ht="12.75" hidden="false" customHeight="false" outlineLevel="0" collapsed="false">
      <c r="A277" s="342"/>
      <c r="B277" s="342"/>
      <c r="C277" s="342"/>
      <c r="D277" s="342"/>
      <c r="E277" s="342"/>
      <c r="F277" s="342"/>
      <c r="G277" s="342"/>
      <c r="H277" s="342"/>
      <c r="I277" s="342"/>
      <c r="J277" s="342"/>
      <c r="K277" s="342"/>
    </row>
    <row r="278" customFormat="false" ht="12.75" hidden="false" customHeight="false" outlineLevel="0" collapsed="false">
      <c r="A278" s="342"/>
      <c r="B278" s="342"/>
      <c r="C278" s="342"/>
      <c r="D278" s="342"/>
      <c r="E278" s="342"/>
      <c r="F278" s="342"/>
      <c r="G278" s="342"/>
      <c r="H278" s="342"/>
      <c r="I278" s="342"/>
      <c r="J278" s="342"/>
      <c r="K278" s="342"/>
    </row>
    <row r="279" customFormat="false" ht="12.75" hidden="false" customHeight="false" outlineLevel="0" collapsed="false">
      <c r="A279" s="342"/>
      <c r="B279" s="342"/>
      <c r="C279" s="342"/>
      <c r="D279" s="342"/>
      <c r="E279" s="342"/>
      <c r="F279" s="342"/>
      <c r="G279" s="342"/>
      <c r="H279" s="342"/>
      <c r="I279" s="342"/>
      <c r="J279" s="342"/>
      <c r="K279" s="342"/>
    </row>
    <row r="280" customFormat="false" ht="12.75" hidden="false" customHeight="false" outlineLevel="0" collapsed="false">
      <c r="A280" s="342"/>
      <c r="B280" s="342"/>
      <c r="C280" s="342"/>
      <c r="D280" s="342"/>
      <c r="E280" s="342"/>
      <c r="F280" s="342"/>
      <c r="G280" s="342"/>
      <c r="H280" s="342"/>
      <c r="I280" s="342"/>
      <c r="J280" s="342"/>
      <c r="K280" s="342"/>
    </row>
    <row r="281" customFormat="false" ht="12.75" hidden="false" customHeight="false" outlineLevel="0" collapsed="false">
      <c r="A281" s="342"/>
      <c r="B281" s="342"/>
      <c r="C281" s="342"/>
      <c r="D281" s="342"/>
      <c r="E281" s="342"/>
      <c r="F281" s="342"/>
      <c r="G281" s="342"/>
      <c r="H281" s="342"/>
      <c r="I281" s="342"/>
      <c r="J281" s="342"/>
      <c r="K281" s="342"/>
    </row>
    <row r="282" customFormat="false" ht="12.75" hidden="false" customHeight="false" outlineLevel="0" collapsed="false">
      <c r="A282" s="342"/>
      <c r="B282" s="342"/>
      <c r="C282" s="342"/>
      <c r="D282" s="342"/>
      <c r="E282" s="342"/>
      <c r="F282" s="342"/>
      <c r="G282" s="342"/>
      <c r="H282" s="342"/>
      <c r="I282" s="342"/>
      <c r="J282" s="342"/>
      <c r="K282" s="342"/>
    </row>
    <row r="283" customFormat="false" ht="12.75" hidden="false" customHeight="false" outlineLevel="0" collapsed="false">
      <c r="A283" s="342"/>
      <c r="B283" s="342"/>
      <c r="C283" s="342"/>
      <c r="D283" s="342"/>
      <c r="E283" s="342"/>
      <c r="F283" s="342"/>
      <c r="G283" s="342"/>
      <c r="H283" s="342"/>
      <c r="I283" s="342"/>
      <c r="J283" s="342"/>
      <c r="K283" s="342"/>
    </row>
    <row r="284" customFormat="false" ht="12.75" hidden="false" customHeight="false" outlineLevel="0" collapsed="false">
      <c r="A284" s="342"/>
      <c r="B284" s="342"/>
      <c r="C284" s="342"/>
      <c r="D284" s="342"/>
      <c r="E284" s="342"/>
      <c r="F284" s="342"/>
      <c r="G284" s="342"/>
      <c r="H284" s="342"/>
      <c r="I284" s="342"/>
      <c r="J284" s="342"/>
      <c r="K284" s="342"/>
    </row>
    <row r="285" customFormat="false" ht="12.75" hidden="false" customHeight="false" outlineLevel="0" collapsed="false">
      <c r="A285" s="342"/>
      <c r="B285" s="342"/>
      <c r="C285" s="342"/>
      <c r="D285" s="342"/>
      <c r="E285" s="342"/>
      <c r="F285" s="342"/>
      <c r="G285" s="342"/>
      <c r="H285" s="342"/>
      <c r="I285" s="342"/>
      <c r="J285" s="342"/>
      <c r="K285" s="342"/>
    </row>
    <row r="286" customFormat="false" ht="12.75" hidden="false" customHeight="false" outlineLevel="0" collapsed="false">
      <c r="A286" s="342"/>
      <c r="B286" s="342"/>
      <c r="C286" s="342"/>
      <c r="D286" s="342"/>
      <c r="E286" s="342"/>
      <c r="F286" s="342"/>
      <c r="G286" s="342"/>
      <c r="H286" s="342"/>
      <c r="I286" s="342"/>
      <c r="J286" s="342"/>
      <c r="K286" s="342"/>
    </row>
    <row r="287" customFormat="false" ht="12.75" hidden="false" customHeight="false" outlineLevel="0" collapsed="false">
      <c r="A287" s="342"/>
      <c r="B287" s="342"/>
      <c r="C287" s="342"/>
      <c r="D287" s="342"/>
      <c r="E287" s="342"/>
      <c r="F287" s="342"/>
      <c r="G287" s="342"/>
      <c r="H287" s="342"/>
      <c r="I287" s="342"/>
      <c r="J287" s="342"/>
      <c r="K287" s="342"/>
    </row>
    <row r="288" customFormat="false" ht="12.75" hidden="false" customHeight="false" outlineLevel="0" collapsed="false">
      <c r="A288" s="342"/>
      <c r="B288" s="342"/>
      <c r="C288" s="342"/>
      <c r="D288" s="342"/>
      <c r="E288" s="342"/>
      <c r="F288" s="342"/>
      <c r="G288" s="342"/>
      <c r="H288" s="342"/>
      <c r="I288" s="342"/>
      <c r="J288" s="342"/>
      <c r="K288" s="342"/>
    </row>
    <row r="289" customFormat="false" ht="12.75" hidden="false" customHeight="false" outlineLevel="0" collapsed="false">
      <c r="A289" s="342"/>
      <c r="B289" s="342"/>
      <c r="C289" s="342"/>
      <c r="D289" s="342"/>
      <c r="E289" s="342"/>
      <c r="F289" s="342"/>
      <c r="G289" s="342"/>
      <c r="H289" s="342"/>
      <c r="I289" s="342"/>
      <c r="J289" s="342"/>
      <c r="K289" s="342"/>
    </row>
    <row r="290" customFormat="false" ht="12.75" hidden="false" customHeight="false" outlineLevel="0" collapsed="false">
      <c r="A290" s="342"/>
      <c r="B290" s="342"/>
      <c r="C290" s="342"/>
      <c r="D290" s="342"/>
      <c r="E290" s="342"/>
      <c r="F290" s="342"/>
      <c r="G290" s="342"/>
      <c r="H290" s="342"/>
      <c r="I290" s="342"/>
      <c r="J290" s="342"/>
      <c r="K290" s="342"/>
    </row>
    <row r="291" customFormat="false" ht="12.75" hidden="false" customHeight="false" outlineLevel="0" collapsed="false">
      <c r="A291" s="342"/>
      <c r="B291" s="342"/>
      <c r="C291" s="342"/>
      <c r="D291" s="342"/>
      <c r="E291" s="342"/>
      <c r="F291" s="342"/>
      <c r="G291" s="342"/>
      <c r="H291" s="342"/>
      <c r="I291" s="342"/>
      <c r="J291" s="342"/>
      <c r="K291" s="342"/>
    </row>
    <row r="292" customFormat="false" ht="12.75" hidden="false" customHeight="false" outlineLevel="0" collapsed="false">
      <c r="A292" s="342"/>
      <c r="B292" s="342"/>
      <c r="C292" s="342"/>
      <c r="D292" s="342"/>
      <c r="E292" s="342"/>
      <c r="F292" s="342"/>
      <c r="G292" s="342"/>
      <c r="H292" s="342"/>
      <c r="I292" s="342"/>
      <c r="J292" s="342"/>
      <c r="K292" s="342"/>
    </row>
    <row r="293" customFormat="false" ht="12.75" hidden="false" customHeight="false" outlineLevel="0" collapsed="false">
      <c r="A293" s="342"/>
      <c r="B293" s="342"/>
      <c r="C293" s="342"/>
      <c r="D293" s="342"/>
      <c r="E293" s="342"/>
      <c r="F293" s="342"/>
      <c r="G293" s="342"/>
      <c r="H293" s="342"/>
      <c r="I293" s="342"/>
      <c r="J293" s="342"/>
      <c r="K293" s="342"/>
    </row>
    <row r="294" customFormat="false" ht="12.75" hidden="false" customHeight="false" outlineLevel="0" collapsed="false">
      <c r="A294" s="342"/>
      <c r="B294" s="342"/>
      <c r="C294" s="342"/>
      <c r="D294" s="342"/>
      <c r="E294" s="342"/>
      <c r="F294" s="342"/>
      <c r="G294" s="342"/>
      <c r="H294" s="342"/>
      <c r="I294" s="342"/>
      <c r="J294" s="342"/>
      <c r="K294" s="342"/>
    </row>
    <row r="295" customFormat="false" ht="12.75" hidden="false" customHeight="false" outlineLevel="0" collapsed="false">
      <c r="A295" s="342"/>
      <c r="B295" s="342"/>
      <c r="C295" s="342"/>
      <c r="D295" s="342"/>
      <c r="E295" s="342"/>
      <c r="F295" s="342"/>
      <c r="G295" s="342"/>
      <c r="H295" s="342"/>
      <c r="I295" s="342"/>
      <c r="J295" s="342"/>
      <c r="K295" s="342"/>
    </row>
    <row r="296" customFormat="false" ht="12.75" hidden="false" customHeight="false" outlineLevel="0" collapsed="false">
      <c r="A296" s="342"/>
      <c r="B296" s="342"/>
      <c r="C296" s="342"/>
      <c r="D296" s="342"/>
      <c r="E296" s="342"/>
      <c r="F296" s="342"/>
      <c r="G296" s="342"/>
      <c r="H296" s="342"/>
      <c r="I296" s="342"/>
      <c r="J296" s="342"/>
      <c r="K296" s="342"/>
    </row>
    <row r="297" customFormat="false" ht="12.75" hidden="false" customHeight="false" outlineLevel="0" collapsed="false">
      <c r="A297" s="342"/>
      <c r="B297" s="342"/>
      <c r="C297" s="342"/>
      <c r="D297" s="342"/>
      <c r="E297" s="342"/>
      <c r="F297" s="342"/>
      <c r="G297" s="342"/>
      <c r="H297" s="342"/>
      <c r="I297" s="342"/>
      <c r="J297" s="342"/>
      <c r="K297" s="342"/>
    </row>
    <row r="298" customFormat="false" ht="12.75" hidden="false" customHeight="false" outlineLevel="0" collapsed="false">
      <c r="A298" s="342"/>
      <c r="B298" s="342"/>
      <c r="C298" s="342"/>
      <c r="D298" s="342"/>
      <c r="E298" s="342"/>
      <c r="F298" s="342"/>
      <c r="G298" s="342"/>
      <c r="H298" s="342"/>
      <c r="I298" s="342"/>
      <c r="J298" s="342"/>
      <c r="K298" s="342"/>
    </row>
    <row r="299" customFormat="false" ht="12.75" hidden="false" customHeight="false" outlineLevel="0" collapsed="false">
      <c r="A299" s="342"/>
      <c r="B299" s="342"/>
      <c r="C299" s="342"/>
      <c r="D299" s="342"/>
      <c r="E299" s="342"/>
      <c r="F299" s="342"/>
      <c r="G299" s="342"/>
      <c r="H299" s="342"/>
      <c r="I299" s="342"/>
      <c r="J299" s="342"/>
      <c r="K299" s="342"/>
    </row>
    <row r="300" customFormat="false" ht="12.75" hidden="false" customHeight="false" outlineLevel="0" collapsed="false">
      <c r="A300" s="342"/>
      <c r="B300" s="342"/>
      <c r="C300" s="342"/>
      <c r="D300" s="342"/>
      <c r="E300" s="342"/>
      <c r="F300" s="342"/>
      <c r="G300" s="342"/>
      <c r="H300" s="342"/>
      <c r="I300" s="342"/>
      <c r="J300" s="342"/>
      <c r="K300" s="342"/>
    </row>
    <row r="301" customFormat="false" ht="12.75" hidden="false" customHeight="false" outlineLevel="0" collapsed="false">
      <c r="A301" s="342"/>
      <c r="B301" s="342"/>
      <c r="C301" s="342"/>
      <c r="D301" s="342"/>
      <c r="E301" s="342"/>
      <c r="F301" s="342"/>
      <c r="G301" s="342"/>
      <c r="H301" s="342"/>
      <c r="I301" s="342"/>
      <c r="J301" s="342"/>
      <c r="K301" s="342"/>
    </row>
    <row r="302" customFormat="false" ht="12.75" hidden="false" customHeight="false" outlineLevel="0" collapsed="false">
      <c r="A302" s="342"/>
      <c r="B302" s="342"/>
      <c r="C302" s="342"/>
      <c r="D302" s="342"/>
      <c r="E302" s="342"/>
      <c r="F302" s="342"/>
      <c r="G302" s="342"/>
      <c r="H302" s="342"/>
      <c r="I302" s="342"/>
      <c r="J302" s="342"/>
      <c r="K302" s="342"/>
    </row>
    <row r="303" customFormat="false" ht="12.75" hidden="false" customHeight="false" outlineLevel="0" collapsed="false">
      <c r="A303" s="342"/>
      <c r="B303" s="342"/>
      <c r="C303" s="342"/>
      <c r="D303" s="342"/>
      <c r="E303" s="342"/>
      <c r="F303" s="342"/>
      <c r="G303" s="342"/>
      <c r="H303" s="342"/>
      <c r="I303" s="342"/>
      <c r="J303" s="342"/>
      <c r="K303" s="342"/>
    </row>
    <row r="304" customFormat="false" ht="12.75" hidden="false" customHeight="false" outlineLevel="0" collapsed="false">
      <c r="A304" s="342"/>
      <c r="B304" s="342"/>
      <c r="C304" s="342"/>
      <c r="D304" s="342"/>
      <c r="E304" s="342"/>
      <c r="F304" s="342"/>
      <c r="G304" s="342"/>
      <c r="H304" s="342"/>
      <c r="I304" s="342"/>
      <c r="J304" s="342"/>
      <c r="K304" s="342"/>
    </row>
    <row r="305" customFormat="false" ht="12.75" hidden="false" customHeight="false" outlineLevel="0" collapsed="false">
      <c r="A305" s="342"/>
      <c r="B305" s="342"/>
      <c r="C305" s="342"/>
      <c r="D305" s="342"/>
      <c r="E305" s="342"/>
      <c r="F305" s="342"/>
      <c r="G305" s="342"/>
      <c r="H305" s="342"/>
      <c r="I305" s="342"/>
      <c r="J305" s="342"/>
      <c r="K305" s="342"/>
    </row>
    <row r="306" customFormat="false" ht="12.75" hidden="false" customHeight="false" outlineLevel="0" collapsed="false">
      <c r="A306" s="342"/>
      <c r="B306" s="342"/>
      <c r="C306" s="342"/>
      <c r="D306" s="342"/>
      <c r="E306" s="342"/>
      <c r="F306" s="342"/>
      <c r="G306" s="342"/>
      <c r="H306" s="342"/>
      <c r="I306" s="342"/>
      <c r="J306" s="342"/>
      <c r="K306" s="342"/>
    </row>
    <row r="307" customFormat="false" ht="12.75" hidden="false" customHeight="false" outlineLevel="0" collapsed="false">
      <c r="A307" s="342"/>
      <c r="B307" s="342"/>
      <c r="C307" s="342"/>
      <c r="D307" s="342"/>
      <c r="E307" s="342"/>
      <c r="F307" s="342"/>
      <c r="G307" s="342"/>
      <c r="H307" s="342"/>
      <c r="I307" s="342"/>
      <c r="J307" s="342"/>
      <c r="K307" s="342"/>
    </row>
    <row r="308" customFormat="false" ht="12.75" hidden="false" customHeight="false" outlineLevel="0" collapsed="false">
      <c r="A308" s="342"/>
      <c r="B308" s="342"/>
      <c r="C308" s="342"/>
      <c r="D308" s="342"/>
      <c r="E308" s="342"/>
      <c r="F308" s="342"/>
      <c r="G308" s="342"/>
      <c r="H308" s="342"/>
      <c r="I308" s="342"/>
      <c r="J308" s="342"/>
      <c r="K308" s="342"/>
    </row>
    <row r="309" customFormat="false" ht="12.75" hidden="false" customHeight="false" outlineLevel="0" collapsed="false">
      <c r="A309" s="342"/>
      <c r="B309" s="342"/>
      <c r="C309" s="342"/>
      <c r="D309" s="342"/>
      <c r="E309" s="342"/>
      <c r="F309" s="342"/>
      <c r="G309" s="342"/>
      <c r="H309" s="342"/>
      <c r="I309" s="342"/>
      <c r="J309" s="342"/>
      <c r="K309" s="342"/>
    </row>
    <row r="310" customFormat="false" ht="12.75" hidden="false" customHeight="false" outlineLevel="0" collapsed="false">
      <c r="A310" s="342"/>
      <c r="B310" s="342"/>
      <c r="C310" s="342"/>
      <c r="D310" s="342"/>
      <c r="E310" s="342"/>
      <c r="F310" s="342"/>
      <c r="G310" s="342"/>
      <c r="H310" s="342"/>
      <c r="I310" s="342"/>
      <c r="J310" s="342"/>
      <c r="K310" s="342"/>
    </row>
    <row r="311" customFormat="false" ht="12.75" hidden="false" customHeight="false" outlineLevel="0" collapsed="false">
      <c r="A311" s="342"/>
      <c r="B311" s="342"/>
      <c r="C311" s="342"/>
      <c r="D311" s="342"/>
      <c r="E311" s="342"/>
      <c r="F311" s="342"/>
      <c r="G311" s="342"/>
      <c r="H311" s="342"/>
      <c r="I311" s="342"/>
      <c r="J311" s="342"/>
      <c r="K311" s="342"/>
    </row>
    <row r="312" customFormat="false" ht="12.75" hidden="false" customHeight="false" outlineLevel="0" collapsed="false">
      <c r="A312" s="342"/>
      <c r="B312" s="342"/>
      <c r="C312" s="342"/>
      <c r="D312" s="342"/>
      <c r="E312" s="342"/>
      <c r="F312" s="342"/>
      <c r="G312" s="342"/>
      <c r="H312" s="342"/>
      <c r="I312" s="342"/>
      <c r="J312" s="342"/>
      <c r="K312" s="342"/>
    </row>
    <row r="313" customFormat="false" ht="12.75" hidden="false" customHeight="false" outlineLevel="0" collapsed="false">
      <c r="A313" s="342"/>
      <c r="B313" s="342"/>
      <c r="C313" s="342"/>
      <c r="D313" s="342"/>
      <c r="E313" s="342"/>
      <c r="F313" s="342"/>
      <c r="G313" s="342"/>
      <c r="H313" s="342"/>
      <c r="I313" s="342"/>
      <c r="J313" s="342"/>
      <c r="K313" s="342"/>
    </row>
    <row r="314" customFormat="false" ht="12.75" hidden="false" customHeight="false" outlineLevel="0" collapsed="false">
      <c r="A314" s="342"/>
      <c r="B314" s="342"/>
      <c r="C314" s="342"/>
      <c r="D314" s="342"/>
      <c r="E314" s="342"/>
      <c r="F314" s="342"/>
      <c r="G314" s="342"/>
      <c r="H314" s="342"/>
      <c r="I314" s="342"/>
      <c r="J314" s="342"/>
      <c r="K314" s="342"/>
    </row>
    <row r="315" customFormat="false" ht="12.75" hidden="false" customHeight="false" outlineLevel="0" collapsed="false">
      <c r="A315" s="342"/>
      <c r="B315" s="342"/>
      <c r="C315" s="342"/>
      <c r="D315" s="342"/>
      <c r="E315" s="342"/>
      <c r="F315" s="342"/>
      <c r="G315" s="342"/>
      <c r="H315" s="342"/>
      <c r="I315" s="342"/>
      <c r="J315" s="342"/>
      <c r="K315" s="342"/>
    </row>
    <row r="316" customFormat="false" ht="12.75" hidden="false" customHeight="false" outlineLevel="0" collapsed="false">
      <c r="A316" s="342"/>
      <c r="B316" s="342"/>
      <c r="C316" s="342"/>
      <c r="D316" s="342"/>
      <c r="E316" s="342"/>
      <c r="F316" s="342"/>
      <c r="G316" s="342"/>
      <c r="H316" s="342"/>
      <c r="I316" s="342"/>
      <c r="J316" s="342"/>
      <c r="K316" s="342"/>
    </row>
    <row r="317" customFormat="false" ht="12.75" hidden="false" customHeight="false" outlineLevel="0" collapsed="false">
      <c r="A317" s="342"/>
      <c r="B317" s="342"/>
      <c r="C317" s="342"/>
      <c r="D317" s="342"/>
      <c r="E317" s="342"/>
      <c r="F317" s="342"/>
      <c r="G317" s="342"/>
      <c r="H317" s="342"/>
      <c r="I317" s="342"/>
      <c r="J317" s="342"/>
      <c r="K317" s="342"/>
    </row>
    <row r="318" customFormat="false" ht="12.75" hidden="false" customHeight="false" outlineLevel="0" collapsed="false">
      <c r="A318" s="342"/>
      <c r="B318" s="342"/>
      <c r="C318" s="342"/>
      <c r="D318" s="342"/>
      <c r="E318" s="342"/>
      <c r="F318" s="342"/>
      <c r="G318" s="342"/>
      <c r="H318" s="342"/>
      <c r="I318" s="342"/>
      <c r="J318" s="342"/>
      <c r="K318" s="342"/>
    </row>
    <row r="319" customFormat="false" ht="12.75" hidden="false" customHeight="false" outlineLevel="0" collapsed="false">
      <c r="A319" s="342"/>
      <c r="B319" s="342"/>
      <c r="C319" s="342"/>
      <c r="D319" s="342"/>
      <c r="E319" s="342"/>
      <c r="F319" s="342"/>
      <c r="G319" s="342"/>
      <c r="H319" s="342"/>
      <c r="I319" s="342"/>
      <c r="J319" s="342"/>
      <c r="K319" s="342"/>
    </row>
    <row r="320" customFormat="false" ht="12.75" hidden="false" customHeight="false" outlineLevel="0" collapsed="false">
      <c r="A320" s="342"/>
      <c r="B320" s="342"/>
      <c r="C320" s="342"/>
      <c r="D320" s="342"/>
      <c r="E320" s="342"/>
      <c r="F320" s="342"/>
      <c r="G320" s="342"/>
      <c r="H320" s="342"/>
      <c r="I320" s="342"/>
      <c r="J320" s="342"/>
      <c r="K320" s="342"/>
    </row>
    <row r="321" customFormat="false" ht="12.75" hidden="false" customHeight="false" outlineLevel="0" collapsed="false">
      <c r="A321" s="342"/>
      <c r="B321" s="342"/>
      <c r="C321" s="342"/>
      <c r="D321" s="342"/>
      <c r="E321" s="342"/>
      <c r="F321" s="342"/>
      <c r="G321" s="342"/>
      <c r="H321" s="342"/>
      <c r="I321" s="342"/>
      <c r="J321" s="342"/>
      <c r="K321" s="342"/>
    </row>
    <row r="322" customFormat="false" ht="12.75" hidden="false" customHeight="false" outlineLevel="0" collapsed="false">
      <c r="A322" s="342"/>
      <c r="B322" s="342"/>
      <c r="C322" s="342"/>
      <c r="D322" s="342"/>
      <c r="E322" s="342"/>
      <c r="F322" s="342"/>
      <c r="G322" s="342"/>
      <c r="H322" s="342"/>
      <c r="I322" s="342"/>
      <c r="J322" s="342"/>
      <c r="K322" s="342"/>
    </row>
    <row r="323" customFormat="false" ht="12.75" hidden="false" customHeight="false" outlineLevel="0" collapsed="false">
      <c r="A323" s="342"/>
      <c r="B323" s="342"/>
      <c r="C323" s="342"/>
      <c r="D323" s="342"/>
      <c r="E323" s="342"/>
      <c r="F323" s="342"/>
      <c r="G323" s="342"/>
      <c r="H323" s="342"/>
      <c r="I323" s="342"/>
      <c r="J323" s="342"/>
      <c r="K323" s="342"/>
    </row>
    <row r="324" customFormat="false" ht="12.75" hidden="false" customHeight="false" outlineLevel="0" collapsed="false">
      <c r="A324" s="342"/>
      <c r="B324" s="342"/>
      <c r="C324" s="342"/>
      <c r="D324" s="342"/>
      <c r="E324" s="342"/>
      <c r="F324" s="342"/>
      <c r="G324" s="342"/>
      <c r="H324" s="342"/>
      <c r="I324" s="342"/>
      <c r="J324" s="342"/>
      <c r="K324" s="342"/>
    </row>
    <row r="325" customFormat="false" ht="12.75" hidden="false" customHeight="false" outlineLevel="0" collapsed="false">
      <c r="A325" s="342"/>
      <c r="B325" s="342"/>
      <c r="C325" s="342"/>
      <c r="D325" s="342"/>
      <c r="E325" s="342"/>
      <c r="F325" s="342"/>
      <c r="G325" s="342"/>
      <c r="H325" s="342"/>
      <c r="I325" s="342"/>
      <c r="J325" s="342"/>
      <c r="K325" s="342"/>
    </row>
    <row r="326" customFormat="false" ht="12.75" hidden="false" customHeight="false" outlineLevel="0" collapsed="false">
      <c r="A326" s="342"/>
      <c r="B326" s="342"/>
      <c r="C326" s="342"/>
      <c r="D326" s="342"/>
      <c r="E326" s="342"/>
      <c r="F326" s="342"/>
      <c r="G326" s="342"/>
      <c r="H326" s="342"/>
      <c r="I326" s="342"/>
      <c r="J326" s="342"/>
      <c r="K326" s="342"/>
    </row>
    <row r="327" customFormat="false" ht="12.75" hidden="false" customHeight="false" outlineLevel="0" collapsed="false">
      <c r="A327" s="342"/>
      <c r="B327" s="342"/>
      <c r="C327" s="342"/>
      <c r="D327" s="342"/>
      <c r="E327" s="342"/>
      <c r="F327" s="342"/>
      <c r="G327" s="342"/>
      <c r="H327" s="342"/>
      <c r="I327" s="342"/>
      <c r="J327" s="342"/>
      <c r="K327" s="342"/>
    </row>
    <row r="328" customFormat="false" ht="12.75" hidden="false" customHeight="false" outlineLevel="0" collapsed="false">
      <c r="A328" s="342"/>
      <c r="B328" s="342"/>
      <c r="C328" s="342"/>
      <c r="D328" s="342"/>
      <c r="E328" s="342"/>
      <c r="F328" s="342"/>
      <c r="G328" s="342"/>
      <c r="H328" s="342"/>
      <c r="I328" s="342"/>
      <c r="J328" s="342"/>
      <c r="K328" s="342"/>
    </row>
    <row r="329" customFormat="false" ht="12.75" hidden="false" customHeight="false" outlineLevel="0" collapsed="false">
      <c r="A329" s="342"/>
      <c r="B329" s="342"/>
      <c r="C329" s="342"/>
      <c r="D329" s="342"/>
      <c r="E329" s="342"/>
      <c r="F329" s="342"/>
      <c r="G329" s="342"/>
      <c r="H329" s="342"/>
      <c r="I329" s="342"/>
      <c r="J329" s="342"/>
      <c r="K329" s="342"/>
    </row>
    <row r="330" customFormat="false" ht="12.75" hidden="false" customHeight="false" outlineLevel="0" collapsed="false">
      <c r="A330" s="342"/>
      <c r="B330" s="342"/>
      <c r="C330" s="342"/>
      <c r="D330" s="342"/>
      <c r="E330" s="342"/>
      <c r="F330" s="342"/>
      <c r="G330" s="342"/>
      <c r="H330" s="342"/>
      <c r="I330" s="342"/>
      <c r="J330" s="342"/>
      <c r="K330" s="342"/>
    </row>
    <row r="331" customFormat="false" ht="12.75" hidden="false" customHeight="false" outlineLevel="0" collapsed="false">
      <c r="A331" s="342"/>
      <c r="B331" s="342"/>
      <c r="C331" s="342"/>
      <c r="D331" s="342"/>
      <c r="E331" s="342"/>
      <c r="F331" s="342"/>
      <c r="G331" s="342"/>
      <c r="H331" s="342"/>
      <c r="I331" s="342"/>
      <c r="J331" s="342"/>
      <c r="K331" s="342"/>
    </row>
    <row r="332" customFormat="false" ht="12.75" hidden="false" customHeight="false" outlineLevel="0" collapsed="false">
      <c r="A332" s="342"/>
      <c r="B332" s="342"/>
      <c r="C332" s="342"/>
      <c r="D332" s="342"/>
      <c r="E332" s="342"/>
      <c r="F332" s="342"/>
      <c r="G332" s="342"/>
      <c r="H332" s="342"/>
      <c r="I332" s="342"/>
      <c r="J332" s="342"/>
      <c r="K332" s="342"/>
    </row>
    <row r="333" customFormat="false" ht="12.75" hidden="false" customHeight="false" outlineLevel="0" collapsed="false">
      <c r="A333" s="342"/>
      <c r="B333" s="342"/>
      <c r="C333" s="342"/>
      <c r="D333" s="342"/>
      <c r="E333" s="342"/>
      <c r="F333" s="342"/>
      <c r="G333" s="342"/>
      <c r="H333" s="342"/>
      <c r="I333" s="342"/>
      <c r="J333" s="342"/>
      <c r="K333" s="342"/>
    </row>
    <row r="334" customFormat="false" ht="12.75" hidden="false" customHeight="false" outlineLevel="0" collapsed="false">
      <c r="A334" s="342"/>
      <c r="B334" s="342"/>
      <c r="C334" s="342"/>
      <c r="D334" s="342"/>
      <c r="E334" s="342"/>
      <c r="F334" s="342"/>
      <c r="G334" s="342"/>
      <c r="H334" s="342"/>
      <c r="I334" s="342"/>
      <c r="J334" s="342"/>
      <c r="K334" s="342"/>
    </row>
    <row r="335" customFormat="false" ht="12.75" hidden="false" customHeight="false" outlineLevel="0" collapsed="false">
      <c r="A335" s="342"/>
      <c r="B335" s="342"/>
      <c r="C335" s="342"/>
      <c r="D335" s="342"/>
      <c r="E335" s="342"/>
      <c r="F335" s="342"/>
      <c r="G335" s="342"/>
      <c r="H335" s="342"/>
      <c r="I335" s="342"/>
      <c r="J335" s="342"/>
      <c r="K335" s="342"/>
    </row>
    <row r="336" customFormat="false" ht="12.75" hidden="false" customHeight="false" outlineLevel="0" collapsed="false">
      <c r="A336" s="342"/>
      <c r="B336" s="342"/>
      <c r="C336" s="342"/>
      <c r="D336" s="342"/>
      <c r="E336" s="342"/>
      <c r="F336" s="342"/>
      <c r="G336" s="342"/>
      <c r="H336" s="342"/>
      <c r="I336" s="342"/>
      <c r="J336" s="342"/>
      <c r="K336" s="342"/>
    </row>
    <row r="337" customFormat="false" ht="12.75" hidden="false" customHeight="false" outlineLevel="0" collapsed="false">
      <c r="A337" s="342"/>
      <c r="B337" s="342"/>
      <c r="C337" s="342"/>
      <c r="D337" s="342"/>
      <c r="E337" s="342"/>
      <c r="F337" s="342"/>
      <c r="G337" s="342"/>
      <c r="H337" s="342"/>
      <c r="I337" s="342"/>
      <c r="J337" s="342"/>
      <c r="K337" s="342"/>
    </row>
    <row r="338" customFormat="false" ht="12.75" hidden="false" customHeight="false" outlineLevel="0" collapsed="false">
      <c r="A338" s="342"/>
      <c r="B338" s="342"/>
      <c r="C338" s="342"/>
      <c r="D338" s="342"/>
      <c r="E338" s="342"/>
      <c r="F338" s="342"/>
      <c r="G338" s="342"/>
      <c r="H338" s="342"/>
      <c r="I338" s="342"/>
      <c r="J338" s="342"/>
      <c r="K338" s="342"/>
    </row>
    <row r="339" customFormat="false" ht="12.75" hidden="false" customHeight="false" outlineLevel="0" collapsed="false">
      <c r="A339" s="342"/>
      <c r="B339" s="342"/>
      <c r="C339" s="342"/>
      <c r="D339" s="342"/>
      <c r="E339" s="342"/>
      <c r="F339" s="342"/>
      <c r="G339" s="342"/>
      <c r="H339" s="342"/>
      <c r="I339" s="342"/>
      <c r="J339" s="342"/>
      <c r="K339" s="342"/>
    </row>
    <row r="340" customFormat="false" ht="12.75" hidden="false" customHeight="false" outlineLevel="0" collapsed="false">
      <c r="A340" s="342"/>
      <c r="B340" s="342"/>
      <c r="C340" s="342"/>
      <c r="D340" s="342"/>
      <c r="E340" s="342"/>
      <c r="F340" s="342"/>
      <c r="G340" s="342"/>
      <c r="H340" s="342"/>
      <c r="I340" s="342"/>
      <c r="J340" s="342"/>
      <c r="K340" s="342"/>
    </row>
    <row r="341" customFormat="false" ht="12.75" hidden="false" customHeight="false" outlineLevel="0" collapsed="false">
      <c r="A341" s="342"/>
      <c r="B341" s="342"/>
      <c r="C341" s="342"/>
      <c r="D341" s="342"/>
      <c r="E341" s="342"/>
      <c r="F341" s="342"/>
      <c r="G341" s="342"/>
      <c r="H341" s="342"/>
      <c r="I341" s="342"/>
      <c r="J341" s="342"/>
      <c r="K341" s="342"/>
    </row>
    <row r="342" customFormat="false" ht="12.75" hidden="false" customHeight="false" outlineLevel="0" collapsed="false">
      <c r="A342" s="342"/>
      <c r="B342" s="342"/>
      <c r="C342" s="342"/>
      <c r="D342" s="342"/>
      <c r="E342" s="342"/>
      <c r="F342" s="342"/>
      <c r="G342" s="342"/>
      <c r="H342" s="342"/>
      <c r="I342" s="342"/>
      <c r="J342" s="342"/>
      <c r="K342" s="342"/>
    </row>
    <row r="343" customFormat="false" ht="12.75" hidden="false" customHeight="false" outlineLevel="0" collapsed="false">
      <c r="A343" s="342"/>
      <c r="B343" s="342"/>
      <c r="C343" s="342"/>
      <c r="D343" s="342"/>
      <c r="E343" s="342"/>
      <c r="F343" s="342"/>
      <c r="G343" s="342"/>
      <c r="H343" s="342"/>
      <c r="I343" s="342"/>
      <c r="J343" s="342"/>
      <c r="K343" s="342"/>
    </row>
    <row r="344" customFormat="false" ht="12.75" hidden="false" customHeight="false" outlineLevel="0" collapsed="false">
      <c r="A344" s="342"/>
      <c r="B344" s="342"/>
      <c r="C344" s="342"/>
      <c r="D344" s="342"/>
      <c r="E344" s="342"/>
      <c r="F344" s="342"/>
      <c r="G344" s="342"/>
      <c r="H344" s="342"/>
      <c r="I344" s="342"/>
      <c r="J344" s="342"/>
      <c r="K344" s="342"/>
    </row>
    <row r="345" customFormat="false" ht="12.75" hidden="false" customHeight="false" outlineLevel="0" collapsed="false">
      <c r="A345" s="342"/>
      <c r="B345" s="342"/>
      <c r="C345" s="342"/>
      <c r="D345" s="342"/>
      <c r="E345" s="342"/>
      <c r="F345" s="342"/>
      <c r="G345" s="342"/>
      <c r="H345" s="342"/>
      <c r="I345" s="342"/>
      <c r="J345" s="342"/>
      <c r="K345" s="342"/>
    </row>
    <row r="346" customFormat="false" ht="12.75" hidden="false" customHeight="false" outlineLevel="0" collapsed="false">
      <c r="A346" s="342"/>
      <c r="B346" s="342"/>
      <c r="C346" s="342"/>
      <c r="D346" s="342"/>
      <c r="E346" s="342"/>
      <c r="F346" s="342"/>
      <c r="G346" s="342"/>
      <c r="H346" s="342"/>
      <c r="I346" s="342"/>
      <c r="J346" s="342"/>
      <c r="K346" s="342"/>
    </row>
    <row r="347" customFormat="false" ht="12.75" hidden="false" customHeight="false" outlineLevel="0" collapsed="false">
      <c r="A347" s="342"/>
      <c r="B347" s="342"/>
      <c r="C347" s="342"/>
      <c r="D347" s="342"/>
      <c r="E347" s="342"/>
      <c r="F347" s="342"/>
      <c r="G347" s="342"/>
      <c r="H347" s="342"/>
      <c r="I347" s="342"/>
      <c r="J347" s="342"/>
      <c r="K347" s="342"/>
    </row>
    <row r="348" customFormat="false" ht="12.75" hidden="false" customHeight="false" outlineLevel="0" collapsed="false">
      <c r="A348" s="342"/>
      <c r="B348" s="342"/>
      <c r="C348" s="342"/>
      <c r="D348" s="342"/>
      <c r="E348" s="342"/>
      <c r="F348" s="342"/>
      <c r="G348" s="342"/>
      <c r="H348" s="342"/>
      <c r="I348" s="342"/>
      <c r="J348" s="342"/>
      <c r="K348" s="342"/>
    </row>
    <row r="349" customFormat="false" ht="12.75" hidden="false" customHeight="false" outlineLevel="0" collapsed="false">
      <c r="A349" s="342"/>
      <c r="B349" s="342"/>
      <c r="C349" s="342"/>
      <c r="D349" s="342"/>
      <c r="E349" s="342"/>
      <c r="F349" s="342"/>
      <c r="G349" s="342"/>
      <c r="H349" s="342"/>
      <c r="I349" s="342"/>
      <c r="J349" s="342"/>
      <c r="K349" s="342"/>
    </row>
    <row r="350" customFormat="false" ht="12.75" hidden="false" customHeight="false" outlineLevel="0" collapsed="false">
      <c r="A350" s="342"/>
      <c r="B350" s="342"/>
      <c r="C350" s="342"/>
      <c r="D350" s="342"/>
      <c r="E350" s="342"/>
      <c r="F350" s="342"/>
      <c r="G350" s="342"/>
      <c r="H350" s="342"/>
      <c r="I350" s="342"/>
      <c r="J350" s="342"/>
      <c r="K350" s="342"/>
    </row>
    <row r="351" customFormat="false" ht="12.75" hidden="false" customHeight="false" outlineLevel="0" collapsed="false">
      <c r="A351" s="342"/>
      <c r="B351" s="342"/>
      <c r="C351" s="342"/>
      <c r="D351" s="342"/>
      <c r="E351" s="342"/>
      <c r="F351" s="342"/>
      <c r="G351" s="342"/>
      <c r="H351" s="342"/>
      <c r="I351" s="342"/>
      <c r="J351" s="342"/>
      <c r="K351" s="342"/>
    </row>
    <row r="352" customFormat="false" ht="12.75" hidden="false" customHeight="false" outlineLevel="0" collapsed="false">
      <c r="A352" s="342"/>
      <c r="B352" s="342"/>
      <c r="C352" s="342"/>
      <c r="D352" s="342"/>
      <c r="E352" s="342"/>
      <c r="F352" s="342"/>
      <c r="G352" s="342"/>
      <c r="H352" s="342"/>
      <c r="I352" s="342"/>
      <c r="J352" s="342"/>
      <c r="K352" s="342"/>
    </row>
    <row r="353" customFormat="false" ht="12.75" hidden="false" customHeight="false" outlineLevel="0" collapsed="false">
      <c r="A353" s="342"/>
      <c r="B353" s="342"/>
      <c r="C353" s="342"/>
      <c r="D353" s="342"/>
      <c r="E353" s="342"/>
      <c r="F353" s="342"/>
      <c r="G353" s="342"/>
      <c r="H353" s="342"/>
      <c r="I353" s="342"/>
      <c r="J353" s="342"/>
      <c r="K353" s="342"/>
    </row>
    <row r="354" customFormat="false" ht="12.75" hidden="false" customHeight="false" outlineLevel="0" collapsed="false">
      <c r="A354" s="342"/>
      <c r="B354" s="342"/>
      <c r="C354" s="342"/>
      <c r="D354" s="342"/>
      <c r="E354" s="342"/>
      <c r="F354" s="342"/>
      <c r="G354" s="342"/>
      <c r="H354" s="342"/>
      <c r="I354" s="342"/>
      <c r="J354" s="342"/>
      <c r="K354" s="342"/>
    </row>
    <row r="355" customFormat="false" ht="12.75" hidden="false" customHeight="false" outlineLevel="0" collapsed="false">
      <c r="A355" s="342"/>
      <c r="B355" s="342"/>
      <c r="C355" s="342"/>
      <c r="D355" s="342"/>
      <c r="E355" s="342"/>
      <c r="F355" s="342"/>
      <c r="G355" s="342"/>
      <c r="H355" s="342"/>
      <c r="I355" s="342"/>
      <c r="J355" s="342"/>
      <c r="K355" s="342"/>
    </row>
    <row r="356" customFormat="false" ht="12.75" hidden="false" customHeight="false" outlineLevel="0" collapsed="false">
      <c r="A356" s="342"/>
      <c r="B356" s="342"/>
      <c r="C356" s="342"/>
      <c r="D356" s="342"/>
      <c r="E356" s="342"/>
      <c r="F356" s="342"/>
      <c r="G356" s="342"/>
      <c r="H356" s="342"/>
      <c r="I356" s="342"/>
      <c r="J356" s="342"/>
      <c r="K356" s="342"/>
    </row>
    <row r="357" customFormat="false" ht="12.75" hidden="false" customHeight="false" outlineLevel="0" collapsed="false">
      <c r="A357" s="342"/>
      <c r="B357" s="342"/>
      <c r="C357" s="342"/>
      <c r="D357" s="342"/>
      <c r="E357" s="342"/>
      <c r="F357" s="342"/>
      <c r="G357" s="342"/>
      <c r="H357" s="342"/>
      <c r="I357" s="342"/>
      <c r="J357" s="342"/>
      <c r="K357" s="342"/>
    </row>
    <row r="358" customFormat="false" ht="12.75" hidden="false" customHeight="false" outlineLevel="0" collapsed="false">
      <c r="A358" s="342"/>
      <c r="B358" s="342"/>
      <c r="C358" s="342"/>
      <c r="D358" s="342"/>
      <c r="E358" s="342"/>
      <c r="F358" s="342"/>
      <c r="G358" s="342"/>
      <c r="H358" s="342"/>
      <c r="I358" s="342"/>
      <c r="J358" s="342"/>
      <c r="K358" s="342"/>
    </row>
    <row r="359" customFormat="false" ht="12.75" hidden="false" customHeight="false" outlineLevel="0" collapsed="false">
      <c r="A359" s="342"/>
      <c r="B359" s="342"/>
      <c r="C359" s="342"/>
      <c r="D359" s="342"/>
      <c r="E359" s="342"/>
      <c r="F359" s="342"/>
      <c r="G359" s="342"/>
      <c r="H359" s="342"/>
      <c r="I359" s="342"/>
      <c r="J359" s="342"/>
      <c r="K359" s="342"/>
    </row>
    <row r="360" customFormat="false" ht="12.75" hidden="false" customHeight="false" outlineLevel="0" collapsed="false">
      <c r="A360" s="342"/>
      <c r="B360" s="342"/>
      <c r="C360" s="342"/>
      <c r="D360" s="342"/>
      <c r="E360" s="342"/>
      <c r="F360" s="342"/>
      <c r="G360" s="342"/>
      <c r="H360" s="342"/>
      <c r="I360" s="342"/>
      <c r="J360" s="342"/>
      <c r="K360" s="342"/>
    </row>
    <row r="361" customFormat="false" ht="12.75" hidden="false" customHeight="false" outlineLevel="0" collapsed="false">
      <c r="A361" s="342"/>
      <c r="B361" s="342"/>
      <c r="C361" s="342"/>
      <c r="D361" s="342"/>
      <c r="E361" s="342"/>
      <c r="F361" s="342"/>
      <c r="G361" s="342"/>
      <c r="H361" s="342"/>
      <c r="I361" s="342"/>
      <c r="J361" s="342"/>
      <c r="K361" s="342"/>
    </row>
    <row r="362" customFormat="false" ht="12.75" hidden="false" customHeight="false" outlineLevel="0" collapsed="false">
      <c r="A362" s="342"/>
      <c r="B362" s="342"/>
      <c r="C362" s="342"/>
      <c r="D362" s="342"/>
      <c r="E362" s="342"/>
      <c r="F362" s="342"/>
      <c r="G362" s="342"/>
      <c r="H362" s="342"/>
      <c r="I362" s="342"/>
      <c r="J362" s="342"/>
      <c r="K362" s="342"/>
    </row>
    <row r="363" customFormat="false" ht="12.75" hidden="false" customHeight="false" outlineLevel="0" collapsed="false">
      <c r="A363" s="342"/>
      <c r="B363" s="342"/>
      <c r="C363" s="342"/>
      <c r="D363" s="342"/>
      <c r="E363" s="342"/>
      <c r="F363" s="342"/>
      <c r="G363" s="342"/>
      <c r="H363" s="342"/>
      <c r="I363" s="342"/>
      <c r="J363" s="342"/>
      <c r="K363" s="342"/>
    </row>
    <row r="364" customFormat="false" ht="12.75" hidden="false" customHeight="false" outlineLevel="0" collapsed="false">
      <c r="A364" s="342"/>
      <c r="B364" s="342"/>
      <c r="C364" s="342"/>
      <c r="D364" s="342"/>
      <c r="E364" s="342"/>
      <c r="F364" s="342"/>
      <c r="G364" s="342"/>
      <c r="H364" s="342"/>
      <c r="I364" s="342"/>
      <c r="J364" s="342"/>
      <c r="K364" s="342"/>
    </row>
    <row r="365" customFormat="false" ht="12.75" hidden="false" customHeight="false" outlineLevel="0" collapsed="false">
      <c r="A365" s="342"/>
      <c r="B365" s="342"/>
      <c r="C365" s="342"/>
      <c r="D365" s="342"/>
      <c r="E365" s="342"/>
      <c r="F365" s="342"/>
      <c r="G365" s="342"/>
      <c r="H365" s="342"/>
      <c r="I365" s="342"/>
      <c r="J365" s="342"/>
      <c r="K365" s="342"/>
    </row>
    <row r="366" customFormat="false" ht="12.75" hidden="false" customHeight="false" outlineLevel="0" collapsed="false">
      <c r="A366" s="342"/>
      <c r="B366" s="342"/>
      <c r="C366" s="342"/>
      <c r="D366" s="342"/>
      <c r="E366" s="342"/>
      <c r="F366" s="342"/>
      <c r="G366" s="342"/>
      <c r="H366" s="342"/>
      <c r="I366" s="342"/>
      <c r="J366" s="342"/>
      <c r="K366" s="342"/>
    </row>
    <row r="367" customFormat="false" ht="12.75" hidden="false" customHeight="false" outlineLevel="0" collapsed="false">
      <c r="A367" s="342"/>
      <c r="B367" s="342"/>
      <c r="C367" s="342"/>
      <c r="D367" s="342"/>
      <c r="E367" s="342"/>
      <c r="F367" s="342"/>
      <c r="G367" s="342"/>
      <c r="H367" s="342"/>
      <c r="I367" s="342"/>
      <c r="J367" s="342"/>
      <c r="K367" s="342"/>
    </row>
    <row r="368" customFormat="false" ht="12.75" hidden="false" customHeight="false" outlineLevel="0" collapsed="false">
      <c r="A368" s="342"/>
      <c r="B368" s="342"/>
      <c r="C368" s="342"/>
      <c r="D368" s="342"/>
      <c r="E368" s="342"/>
      <c r="F368" s="342"/>
      <c r="G368" s="342"/>
      <c r="H368" s="342"/>
      <c r="I368" s="342"/>
      <c r="J368" s="342"/>
      <c r="K368" s="342"/>
    </row>
    <row r="369" customFormat="false" ht="12.75" hidden="false" customHeight="false" outlineLevel="0" collapsed="false">
      <c r="A369" s="342"/>
      <c r="B369" s="342"/>
      <c r="C369" s="342"/>
      <c r="D369" s="342"/>
      <c r="E369" s="342"/>
      <c r="F369" s="342"/>
      <c r="G369" s="342"/>
      <c r="H369" s="342"/>
      <c r="I369" s="342"/>
      <c r="J369" s="342"/>
      <c r="K369" s="342"/>
    </row>
    <row r="370" customFormat="false" ht="12.75" hidden="false" customHeight="false" outlineLevel="0" collapsed="false">
      <c r="A370" s="342"/>
      <c r="B370" s="342"/>
      <c r="C370" s="342"/>
      <c r="D370" s="342"/>
      <c r="E370" s="342"/>
      <c r="F370" s="342"/>
      <c r="G370" s="342"/>
      <c r="H370" s="342"/>
      <c r="I370" s="342"/>
      <c r="J370" s="342"/>
      <c r="K370" s="342"/>
    </row>
    <row r="371" customFormat="false" ht="12.75" hidden="false" customHeight="false" outlineLevel="0" collapsed="false">
      <c r="A371" s="342"/>
      <c r="B371" s="342"/>
      <c r="C371" s="342"/>
      <c r="D371" s="342"/>
      <c r="E371" s="342"/>
      <c r="F371" s="342"/>
      <c r="G371" s="342"/>
      <c r="H371" s="342"/>
      <c r="I371" s="342"/>
      <c r="J371" s="342"/>
      <c r="K371" s="342"/>
    </row>
    <row r="372" customFormat="false" ht="12.75" hidden="false" customHeight="false" outlineLevel="0" collapsed="false">
      <c r="A372" s="342"/>
      <c r="B372" s="342"/>
      <c r="C372" s="342"/>
      <c r="D372" s="342"/>
      <c r="E372" s="342"/>
      <c r="F372" s="342"/>
      <c r="G372" s="342"/>
      <c r="H372" s="342"/>
      <c r="I372" s="342"/>
      <c r="J372" s="342"/>
      <c r="K372" s="342"/>
    </row>
    <row r="373" customFormat="false" ht="12.75" hidden="false" customHeight="false" outlineLevel="0" collapsed="false">
      <c r="A373" s="342"/>
      <c r="B373" s="342"/>
      <c r="C373" s="342"/>
      <c r="D373" s="342"/>
      <c r="E373" s="342"/>
      <c r="F373" s="342"/>
      <c r="G373" s="342"/>
      <c r="H373" s="342"/>
      <c r="I373" s="342"/>
      <c r="J373" s="342"/>
      <c r="K373" s="342"/>
    </row>
    <row r="374" customFormat="false" ht="12.75" hidden="false" customHeight="false" outlineLevel="0" collapsed="false">
      <c r="A374" s="342"/>
      <c r="B374" s="342"/>
      <c r="C374" s="342"/>
      <c r="D374" s="342"/>
      <c r="E374" s="342"/>
      <c r="F374" s="342"/>
      <c r="G374" s="342"/>
      <c r="H374" s="342"/>
      <c r="I374" s="342"/>
      <c r="J374" s="342"/>
      <c r="K374" s="342"/>
    </row>
    <row r="375" customFormat="false" ht="12.75" hidden="false" customHeight="false" outlineLevel="0" collapsed="false">
      <c r="A375" s="342"/>
      <c r="B375" s="342"/>
      <c r="C375" s="342"/>
      <c r="D375" s="342"/>
      <c r="E375" s="342"/>
      <c r="F375" s="342"/>
      <c r="G375" s="342"/>
      <c r="H375" s="342"/>
      <c r="I375" s="342"/>
      <c r="J375" s="342"/>
      <c r="K375" s="342"/>
    </row>
    <row r="376" customFormat="false" ht="12.75" hidden="false" customHeight="false" outlineLevel="0" collapsed="false">
      <c r="A376" s="342"/>
      <c r="B376" s="342"/>
      <c r="C376" s="342"/>
      <c r="D376" s="342"/>
      <c r="E376" s="342"/>
      <c r="F376" s="342"/>
      <c r="G376" s="342"/>
      <c r="H376" s="342"/>
      <c r="I376" s="342"/>
      <c r="J376" s="342"/>
      <c r="K376" s="342"/>
    </row>
    <row r="377" customFormat="false" ht="12.75" hidden="false" customHeight="false" outlineLevel="0" collapsed="false">
      <c r="A377" s="342"/>
      <c r="B377" s="342"/>
      <c r="C377" s="342"/>
      <c r="D377" s="342"/>
      <c r="E377" s="342"/>
      <c r="F377" s="342"/>
      <c r="G377" s="342"/>
      <c r="H377" s="342"/>
      <c r="I377" s="342"/>
      <c r="J377" s="342"/>
      <c r="K377" s="342"/>
    </row>
    <row r="378" customFormat="false" ht="12.75" hidden="false" customHeight="false" outlineLevel="0" collapsed="false">
      <c r="A378" s="342"/>
      <c r="B378" s="342"/>
      <c r="C378" s="342"/>
      <c r="D378" s="342"/>
      <c r="E378" s="342"/>
      <c r="F378" s="342"/>
      <c r="G378" s="342"/>
      <c r="H378" s="342"/>
      <c r="I378" s="342"/>
      <c r="J378" s="342"/>
      <c r="K378" s="342"/>
    </row>
    <row r="379" customFormat="false" ht="12.75" hidden="false" customHeight="false" outlineLevel="0" collapsed="false">
      <c r="A379" s="342"/>
      <c r="B379" s="342"/>
      <c r="C379" s="342"/>
      <c r="D379" s="342"/>
      <c r="E379" s="342"/>
      <c r="F379" s="342"/>
      <c r="G379" s="342"/>
      <c r="H379" s="342"/>
      <c r="I379" s="342"/>
      <c r="J379" s="342"/>
      <c r="K379" s="342"/>
    </row>
    <row r="380" customFormat="false" ht="12.75" hidden="false" customHeight="false" outlineLevel="0" collapsed="false">
      <c r="A380" s="342"/>
      <c r="B380" s="342"/>
      <c r="C380" s="342"/>
      <c r="D380" s="342"/>
      <c r="E380" s="342"/>
      <c r="F380" s="342"/>
      <c r="G380" s="342"/>
      <c r="H380" s="342"/>
      <c r="I380" s="342"/>
      <c r="J380" s="342"/>
      <c r="K380" s="342"/>
    </row>
    <row r="381" customFormat="false" ht="12.75" hidden="false" customHeight="false" outlineLevel="0" collapsed="false">
      <c r="A381" s="342"/>
      <c r="B381" s="342"/>
      <c r="C381" s="342"/>
      <c r="D381" s="342"/>
      <c r="E381" s="342"/>
      <c r="F381" s="342"/>
      <c r="G381" s="342"/>
      <c r="H381" s="342"/>
      <c r="I381" s="342"/>
      <c r="J381" s="342"/>
      <c r="K381" s="342"/>
    </row>
    <row r="382" customFormat="false" ht="12.75" hidden="false" customHeight="false" outlineLevel="0" collapsed="false">
      <c r="A382" s="342"/>
      <c r="B382" s="342"/>
      <c r="C382" s="342"/>
      <c r="D382" s="342"/>
      <c r="E382" s="342"/>
      <c r="F382" s="342"/>
      <c r="G382" s="342"/>
      <c r="H382" s="342"/>
      <c r="I382" s="342"/>
      <c r="J382" s="342"/>
      <c r="K382" s="342"/>
    </row>
    <row r="383" customFormat="false" ht="12.75" hidden="false" customHeight="false" outlineLevel="0" collapsed="false">
      <c r="A383" s="342"/>
      <c r="B383" s="342"/>
      <c r="C383" s="342"/>
      <c r="D383" s="342"/>
      <c r="E383" s="342"/>
      <c r="F383" s="342"/>
      <c r="G383" s="342"/>
      <c r="H383" s="342"/>
      <c r="I383" s="342"/>
      <c r="J383" s="342"/>
      <c r="K383" s="342"/>
    </row>
    <row r="384" customFormat="false" ht="12.75" hidden="false" customHeight="false" outlineLevel="0" collapsed="false">
      <c r="A384" s="342"/>
      <c r="B384" s="342"/>
      <c r="C384" s="342"/>
      <c r="D384" s="342"/>
      <c r="E384" s="342"/>
      <c r="F384" s="342"/>
      <c r="G384" s="342"/>
      <c r="H384" s="342"/>
      <c r="I384" s="342"/>
      <c r="J384" s="342"/>
      <c r="K384" s="342"/>
    </row>
    <row r="385" customFormat="false" ht="12.75" hidden="false" customHeight="false" outlineLevel="0" collapsed="false">
      <c r="A385" s="342"/>
      <c r="B385" s="342"/>
      <c r="C385" s="342"/>
      <c r="D385" s="342"/>
      <c r="E385" s="342"/>
      <c r="F385" s="342"/>
      <c r="G385" s="342"/>
      <c r="H385" s="342"/>
      <c r="I385" s="342"/>
      <c r="J385" s="342"/>
      <c r="K385" s="342"/>
    </row>
    <row r="386" customFormat="false" ht="12.75" hidden="false" customHeight="false" outlineLevel="0" collapsed="false">
      <c r="A386" s="342"/>
      <c r="B386" s="342"/>
      <c r="C386" s="342"/>
      <c r="D386" s="342"/>
      <c r="E386" s="342"/>
      <c r="F386" s="342"/>
      <c r="G386" s="342"/>
      <c r="H386" s="342"/>
      <c r="I386" s="342"/>
      <c r="J386" s="342"/>
      <c r="K386" s="342"/>
    </row>
    <row r="387" customFormat="false" ht="12.75" hidden="false" customHeight="false" outlineLevel="0" collapsed="false">
      <c r="A387" s="342"/>
      <c r="B387" s="342"/>
      <c r="C387" s="342"/>
      <c r="D387" s="342"/>
      <c r="E387" s="342"/>
      <c r="F387" s="342"/>
      <c r="G387" s="342"/>
      <c r="H387" s="342"/>
      <c r="I387" s="342"/>
      <c r="J387" s="342"/>
      <c r="K387" s="342"/>
    </row>
    <row r="388" customFormat="false" ht="12.75" hidden="false" customHeight="false" outlineLevel="0" collapsed="false">
      <c r="A388" s="342"/>
      <c r="B388" s="342"/>
      <c r="C388" s="342"/>
      <c r="D388" s="342"/>
      <c r="E388" s="342"/>
      <c r="F388" s="342"/>
      <c r="G388" s="342"/>
      <c r="H388" s="342"/>
      <c r="I388" s="342"/>
      <c r="J388" s="342"/>
      <c r="K388" s="342"/>
    </row>
    <row r="389" customFormat="false" ht="12.75" hidden="false" customHeight="false" outlineLevel="0" collapsed="false">
      <c r="A389" s="342"/>
      <c r="B389" s="342"/>
      <c r="C389" s="342"/>
      <c r="D389" s="342"/>
      <c r="E389" s="342"/>
      <c r="F389" s="342"/>
      <c r="G389" s="342"/>
      <c r="H389" s="342"/>
      <c r="I389" s="342"/>
      <c r="J389" s="342"/>
      <c r="K389" s="342"/>
    </row>
    <row r="390" customFormat="false" ht="12.75" hidden="false" customHeight="false" outlineLevel="0" collapsed="false">
      <c r="A390" s="342"/>
      <c r="B390" s="342"/>
      <c r="C390" s="342"/>
      <c r="D390" s="342"/>
      <c r="E390" s="342"/>
      <c r="F390" s="342"/>
      <c r="G390" s="342"/>
      <c r="H390" s="342"/>
      <c r="I390" s="342"/>
      <c r="J390" s="342"/>
      <c r="K390" s="342"/>
    </row>
    <row r="391" customFormat="false" ht="12.75" hidden="false" customHeight="false" outlineLevel="0" collapsed="false">
      <c r="A391" s="342"/>
      <c r="B391" s="342"/>
      <c r="C391" s="342"/>
      <c r="D391" s="342"/>
      <c r="E391" s="342"/>
      <c r="F391" s="342"/>
      <c r="G391" s="342"/>
      <c r="H391" s="342"/>
      <c r="I391" s="342"/>
      <c r="J391" s="342"/>
      <c r="K391" s="342"/>
    </row>
    <row r="392" customFormat="false" ht="12.75" hidden="false" customHeight="false" outlineLevel="0" collapsed="false">
      <c r="A392" s="342"/>
      <c r="B392" s="342"/>
      <c r="C392" s="342"/>
      <c r="D392" s="342"/>
      <c r="E392" s="342"/>
      <c r="F392" s="342"/>
      <c r="G392" s="342"/>
      <c r="H392" s="342"/>
      <c r="I392" s="342"/>
      <c r="J392" s="342"/>
      <c r="K392" s="342"/>
    </row>
    <row r="393" customFormat="false" ht="12.75" hidden="false" customHeight="false" outlineLevel="0" collapsed="false">
      <c r="A393" s="342"/>
      <c r="B393" s="342"/>
      <c r="C393" s="342"/>
      <c r="D393" s="342"/>
      <c r="E393" s="342"/>
      <c r="F393" s="342"/>
      <c r="G393" s="342"/>
      <c r="H393" s="342"/>
      <c r="I393" s="342"/>
      <c r="J393" s="342"/>
      <c r="K393" s="342"/>
    </row>
    <row r="394" customFormat="false" ht="12.75" hidden="false" customHeight="false" outlineLevel="0" collapsed="false">
      <c r="A394" s="342"/>
      <c r="B394" s="342"/>
      <c r="C394" s="342"/>
      <c r="D394" s="342"/>
      <c r="E394" s="342"/>
      <c r="F394" s="342"/>
      <c r="G394" s="342"/>
      <c r="H394" s="342"/>
      <c r="I394" s="342"/>
      <c r="J394" s="342"/>
      <c r="K394" s="342"/>
    </row>
    <row r="395" customFormat="false" ht="12.75" hidden="false" customHeight="false" outlineLevel="0" collapsed="false">
      <c r="A395" s="342"/>
      <c r="B395" s="342"/>
      <c r="C395" s="342"/>
      <c r="D395" s="342"/>
      <c r="E395" s="342"/>
      <c r="F395" s="342"/>
      <c r="G395" s="342"/>
      <c r="H395" s="342"/>
      <c r="I395" s="342"/>
      <c r="J395" s="342"/>
      <c r="K395" s="342"/>
    </row>
    <row r="396" customFormat="false" ht="12.75" hidden="false" customHeight="false" outlineLevel="0" collapsed="false">
      <c r="A396" s="342"/>
      <c r="B396" s="342"/>
      <c r="C396" s="342"/>
      <c r="D396" s="342"/>
      <c r="E396" s="342"/>
      <c r="F396" s="342"/>
      <c r="G396" s="342"/>
      <c r="H396" s="342"/>
      <c r="I396" s="342"/>
      <c r="J396" s="342"/>
      <c r="K396" s="342"/>
    </row>
    <row r="397" customFormat="false" ht="12.75" hidden="false" customHeight="false" outlineLevel="0" collapsed="false">
      <c r="A397" s="342"/>
      <c r="B397" s="342"/>
      <c r="C397" s="342"/>
      <c r="D397" s="342"/>
      <c r="E397" s="342"/>
      <c r="F397" s="342"/>
      <c r="G397" s="342"/>
      <c r="H397" s="342"/>
      <c r="I397" s="342"/>
      <c r="J397" s="342"/>
      <c r="K397" s="342"/>
    </row>
    <row r="398" customFormat="false" ht="12.75" hidden="false" customHeight="false" outlineLevel="0" collapsed="false">
      <c r="A398" s="342"/>
      <c r="B398" s="342"/>
      <c r="C398" s="342"/>
      <c r="D398" s="342"/>
      <c r="E398" s="342"/>
      <c r="F398" s="342"/>
      <c r="G398" s="342"/>
      <c r="H398" s="342"/>
      <c r="I398" s="342"/>
      <c r="J398" s="342"/>
      <c r="K398" s="342"/>
    </row>
    <row r="399" customFormat="false" ht="12.75" hidden="false" customHeight="false" outlineLevel="0" collapsed="false">
      <c r="A399" s="342"/>
      <c r="B399" s="342"/>
      <c r="C399" s="342"/>
      <c r="D399" s="342"/>
      <c r="E399" s="342"/>
      <c r="F399" s="342"/>
      <c r="G399" s="342"/>
      <c r="H399" s="342"/>
      <c r="I399" s="342"/>
      <c r="J399" s="342"/>
      <c r="K399" s="342"/>
    </row>
    <row r="400" customFormat="false" ht="12.75" hidden="false" customHeight="false" outlineLevel="0" collapsed="false">
      <c r="A400" s="342"/>
      <c r="B400" s="342"/>
      <c r="C400" s="342"/>
      <c r="D400" s="342"/>
      <c r="E400" s="342"/>
      <c r="F400" s="342"/>
      <c r="G400" s="342"/>
      <c r="H400" s="342"/>
      <c r="I400" s="342"/>
      <c r="J400" s="342"/>
      <c r="K400" s="342"/>
    </row>
    <row r="401" customFormat="false" ht="12.75" hidden="false" customHeight="false" outlineLevel="0" collapsed="false">
      <c r="A401" s="342"/>
      <c r="B401" s="342"/>
      <c r="C401" s="342"/>
      <c r="D401" s="342"/>
      <c r="E401" s="342"/>
      <c r="F401" s="342"/>
      <c r="G401" s="342"/>
      <c r="H401" s="342"/>
      <c r="I401" s="342"/>
      <c r="J401" s="342"/>
      <c r="K401" s="342"/>
    </row>
    <row r="402" customFormat="false" ht="12.75" hidden="false" customHeight="false" outlineLevel="0" collapsed="false">
      <c r="A402" s="342"/>
      <c r="B402" s="342"/>
      <c r="C402" s="342"/>
      <c r="D402" s="342"/>
      <c r="E402" s="342"/>
      <c r="F402" s="342"/>
      <c r="G402" s="342"/>
      <c r="H402" s="342"/>
      <c r="I402" s="342"/>
      <c r="J402" s="342"/>
      <c r="K402" s="342"/>
    </row>
    <row r="403" customFormat="false" ht="12.75" hidden="false" customHeight="false" outlineLevel="0" collapsed="false">
      <c r="A403" s="342"/>
      <c r="B403" s="342"/>
      <c r="C403" s="342"/>
      <c r="D403" s="342"/>
      <c r="E403" s="342"/>
      <c r="F403" s="342"/>
      <c r="G403" s="342"/>
      <c r="H403" s="342"/>
      <c r="I403" s="342"/>
      <c r="J403" s="342"/>
      <c r="K403" s="342"/>
    </row>
    <row r="404" customFormat="false" ht="12.75" hidden="false" customHeight="false" outlineLevel="0" collapsed="false">
      <c r="A404" s="342"/>
      <c r="B404" s="342"/>
      <c r="C404" s="342"/>
      <c r="D404" s="342"/>
      <c r="E404" s="342"/>
      <c r="F404" s="342"/>
      <c r="G404" s="342"/>
      <c r="H404" s="342"/>
      <c r="I404" s="342"/>
      <c r="J404" s="342"/>
      <c r="K404" s="342"/>
    </row>
    <row r="405" customFormat="false" ht="12.75" hidden="false" customHeight="false" outlineLevel="0" collapsed="false">
      <c r="A405" s="342"/>
      <c r="B405" s="342"/>
      <c r="C405" s="342"/>
      <c r="D405" s="342"/>
      <c r="E405" s="342"/>
      <c r="F405" s="342"/>
      <c r="G405" s="342"/>
      <c r="H405" s="342"/>
      <c r="I405" s="342"/>
      <c r="J405" s="342"/>
      <c r="K405" s="342"/>
    </row>
    <row r="406" customFormat="false" ht="12.75" hidden="false" customHeight="false" outlineLevel="0" collapsed="false">
      <c r="A406" s="342"/>
      <c r="B406" s="342"/>
      <c r="C406" s="342"/>
      <c r="D406" s="342"/>
      <c r="E406" s="342"/>
      <c r="F406" s="342"/>
      <c r="G406" s="342"/>
      <c r="H406" s="342"/>
      <c r="I406" s="342"/>
      <c r="J406" s="342"/>
      <c r="K406" s="342"/>
    </row>
    <row r="407" customFormat="false" ht="12.75" hidden="false" customHeight="false" outlineLevel="0" collapsed="false">
      <c r="A407" s="342"/>
      <c r="B407" s="342"/>
      <c r="C407" s="342"/>
      <c r="D407" s="342"/>
      <c r="E407" s="342"/>
      <c r="F407" s="342"/>
      <c r="G407" s="342"/>
      <c r="H407" s="342"/>
      <c r="I407" s="342"/>
      <c r="J407" s="342"/>
      <c r="K407" s="342"/>
    </row>
    <row r="408" customFormat="false" ht="12.75" hidden="false" customHeight="false" outlineLevel="0" collapsed="false">
      <c r="A408" s="342"/>
      <c r="B408" s="342"/>
      <c r="C408" s="342"/>
      <c r="D408" s="342"/>
      <c r="E408" s="342"/>
      <c r="F408" s="342"/>
      <c r="G408" s="342"/>
      <c r="H408" s="342"/>
      <c r="I408" s="342"/>
      <c r="J408" s="342"/>
      <c r="K408" s="342"/>
    </row>
    <row r="409" customFormat="false" ht="12.75" hidden="false" customHeight="false" outlineLevel="0" collapsed="false">
      <c r="A409" s="342"/>
      <c r="B409" s="342"/>
      <c r="C409" s="342"/>
      <c r="D409" s="342"/>
      <c r="E409" s="342"/>
      <c r="F409" s="342"/>
      <c r="G409" s="342"/>
      <c r="H409" s="342"/>
      <c r="I409" s="342"/>
      <c r="J409" s="342"/>
      <c r="K409" s="342"/>
    </row>
    <row r="410" customFormat="false" ht="12.75" hidden="false" customHeight="false" outlineLevel="0" collapsed="false">
      <c r="A410" s="342"/>
      <c r="B410" s="342"/>
      <c r="C410" s="342"/>
      <c r="D410" s="342"/>
      <c r="E410" s="342"/>
      <c r="F410" s="342"/>
      <c r="G410" s="342"/>
      <c r="H410" s="342"/>
      <c r="I410" s="342"/>
      <c r="J410" s="342"/>
      <c r="K410" s="342"/>
    </row>
    <row r="411" customFormat="false" ht="12.75" hidden="false" customHeight="false" outlineLevel="0" collapsed="false">
      <c r="A411" s="342"/>
      <c r="B411" s="342"/>
      <c r="C411" s="342"/>
      <c r="D411" s="342"/>
      <c r="E411" s="342"/>
      <c r="F411" s="342"/>
      <c r="G411" s="342"/>
      <c r="H411" s="342"/>
      <c r="I411" s="342"/>
      <c r="J411" s="342"/>
      <c r="K411" s="342"/>
    </row>
    <row r="412" customFormat="false" ht="12.75" hidden="false" customHeight="false" outlineLevel="0" collapsed="false">
      <c r="A412" s="342"/>
      <c r="B412" s="342"/>
      <c r="C412" s="342"/>
      <c r="D412" s="342"/>
      <c r="E412" s="342"/>
      <c r="F412" s="342"/>
      <c r="G412" s="342"/>
      <c r="H412" s="342"/>
      <c r="I412" s="342"/>
      <c r="J412" s="342"/>
      <c r="K412" s="342"/>
    </row>
    <row r="413" customFormat="false" ht="12.75" hidden="false" customHeight="false" outlineLevel="0" collapsed="false">
      <c r="A413" s="342"/>
      <c r="B413" s="342"/>
      <c r="C413" s="342"/>
      <c r="D413" s="342"/>
      <c r="E413" s="342"/>
      <c r="F413" s="342"/>
      <c r="G413" s="342"/>
      <c r="H413" s="342"/>
      <c r="I413" s="342"/>
      <c r="J413" s="342"/>
      <c r="K413" s="342"/>
    </row>
    <row r="414" customFormat="false" ht="12.75" hidden="false" customHeight="false" outlineLevel="0" collapsed="false">
      <c r="A414" s="342"/>
      <c r="B414" s="342"/>
      <c r="C414" s="342"/>
      <c r="D414" s="342"/>
      <c r="E414" s="342"/>
      <c r="F414" s="342"/>
      <c r="G414" s="342"/>
      <c r="H414" s="342"/>
      <c r="I414" s="342"/>
      <c r="J414" s="342"/>
      <c r="K414" s="342"/>
    </row>
    <row r="415" customFormat="false" ht="12.75" hidden="false" customHeight="false" outlineLevel="0" collapsed="false">
      <c r="A415" s="342"/>
      <c r="B415" s="342"/>
      <c r="C415" s="342"/>
      <c r="D415" s="342"/>
      <c r="E415" s="342"/>
      <c r="F415" s="342"/>
      <c r="G415" s="342"/>
      <c r="H415" s="342"/>
      <c r="I415" s="342"/>
      <c r="J415" s="342"/>
      <c r="K415" s="342"/>
    </row>
    <row r="416" customFormat="false" ht="12.75" hidden="false" customHeight="false" outlineLevel="0" collapsed="false">
      <c r="A416" s="342"/>
      <c r="B416" s="342"/>
      <c r="C416" s="342"/>
      <c r="D416" s="342"/>
      <c r="E416" s="342"/>
      <c r="F416" s="342"/>
      <c r="G416" s="342"/>
      <c r="H416" s="342"/>
      <c r="I416" s="342"/>
      <c r="J416" s="342"/>
      <c r="K416" s="34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&amp;C&amp;"Arial,Bold"&amp;16HIGHLY CONFIDENTIAL</oddHeader>
    <oddFooter/>
  </headerFooter>
  <rowBreaks count="1" manualBreakCount="1">
    <brk id="49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2001-01-17T15:18:43Z</dcterms:created>
  <dc:creator>wconwell</dc:creator>
  <dc:description/>
  <dc:language>en-US</dc:language>
  <cp:lastModifiedBy>dbracke</cp:lastModifiedBy>
  <cp:lastPrinted>2001-03-01T20:17:35Z</cp:lastPrinted>
  <dcterms:modified xsi:type="dcterms:W3CDTF">2001-03-02T14:15:26Z</dcterms:modified>
  <cp:revision>0</cp:revision>
  <dc:subject/>
  <dc:title/>
</cp:coreProperties>
</file>