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IS" sheetId="1" state="visible" r:id="rId3"/>
    <sheet name="Summary (2)" sheetId="2" state="visible" r:id="rId4"/>
    <sheet name="Summary" sheetId="3" state="visible" r:id="rId5"/>
    <sheet name="Buyout" sheetId="4" state="visible" r:id="rId6"/>
    <sheet name="Note1" sheetId="5" state="visible" r:id="rId7"/>
    <sheet name="Note2" sheetId="6" state="visible" r:id="rId8"/>
    <sheet name="Note 3" sheetId="7" state="visible" r:id="rId9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<sst xmlns="http://schemas.openxmlformats.org/spreadsheetml/2006/main" count="518" uniqueCount="231">
  <si>
    <t xml:space="preserve">EES, LLC- Initial Equity Capitalization of TNPC, Inc.; Buyout; TNPC, Inc. Warrant  Monetization   </t>
  </si>
  <si>
    <t xml:space="preserve">TIS OVERVIEW</t>
  </si>
  <si>
    <t xml:space="preserve">Entity</t>
  </si>
  <si>
    <t xml:space="preserve">51V</t>
  </si>
  <si>
    <t xml:space="preserve">25D</t>
  </si>
  <si>
    <t xml:space="preserve">Value per Warrant:  591.16</t>
  </si>
  <si>
    <t xml:space="preserve">Value per Warrant:  2,149.75</t>
  </si>
  <si>
    <t xml:space="preserve">Total</t>
  </si>
  <si>
    <t xml:space="preserve">33,832 Warrants</t>
  </si>
  <si>
    <t xml:space="preserve">42,290 Warrants</t>
  </si>
  <si>
    <t xml:space="preserve">13,961 Warrants</t>
  </si>
  <si>
    <t xml:space="preserve">Monetization</t>
  </si>
  <si>
    <t xml:space="preserve">Equity Earnings</t>
  </si>
  <si>
    <t xml:space="preserve">Warrants</t>
  </si>
  <si>
    <t xml:space="preserve">Warrants </t>
  </si>
  <si>
    <t xml:space="preserve">Execution--99</t>
  </si>
  <si>
    <t xml:space="preserve">Funding--Jan 00</t>
  </si>
  <si>
    <t xml:space="preserve">OTPPB Buyouts--Apr 00</t>
  </si>
  <si>
    <t xml:space="preserve">CalPERS Buyout--Jun 00</t>
  </si>
  <si>
    <t xml:space="preserve">Monetization--Mar 00</t>
  </si>
  <si>
    <t xml:space="preserve">Monetization--Jun 00</t>
  </si>
  <si>
    <t xml:space="preserve">Monetization--Sept 00</t>
  </si>
  <si>
    <t xml:space="preserve">through Aug-01</t>
  </si>
  <si>
    <t xml:space="preserve">Monetization--Mar 01</t>
  </si>
  <si>
    <t xml:space="preserve">Monetization--Jun 01</t>
  </si>
  <si>
    <t xml:space="preserve"> (Income)/Loss Before Tax</t>
  </si>
  <si>
    <t xml:space="preserve">Permanent Adjustments</t>
  </si>
  <si>
    <t xml:space="preserve">    Equity in TNPC</t>
  </si>
  <si>
    <t xml:space="preserve">    Gain From  Warrants Distributed for Buyout</t>
  </si>
  <si>
    <t xml:space="preserve">    Gain From  Common Shares Distributed for Buyout</t>
  </si>
  <si>
    <t xml:space="preserve">Total Permanent Adjustments</t>
  </si>
  <si>
    <t xml:space="preserve"> (Income)/Loss After Permanent Adjustments</t>
  </si>
  <si>
    <t xml:space="preserve">Temporary Adjustments</t>
  </si>
  <si>
    <t xml:space="preserve">     SAB 51 Gain on Common Stock </t>
  </si>
  <si>
    <t xml:space="preserve">3, 1</t>
  </si>
  <si>
    <t xml:space="preserve">     Gain on Warrants Transferred to EES</t>
  </si>
  <si>
    <t xml:space="preserve">     Transaction Expense</t>
  </si>
  <si>
    <t xml:space="preserve">    FAS 125 Monetization of Warrants</t>
  </si>
  <si>
    <t xml:space="preserve">Total Temporary Adjustments</t>
  </si>
  <si>
    <t xml:space="preserve">Taxable (Income)/Loss</t>
  </si>
  <si>
    <t xml:space="preserve">Current Tax Expense/(benefit)</t>
  </si>
  <si>
    <t xml:space="preserve">Deferred Tax Expense/(benefit)</t>
  </si>
  <si>
    <t xml:space="preserve">Total Tax Expense/(benefit)</t>
  </si>
  <si>
    <t xml:space="preserve">Deferred Federal Income Tax Asset/(Liability)</t>
  </si>
  <si>
    <t xml:space="preserve">       Common Stock</t>
  </si>
  <si>
    <t xml:space="preserve">       Warrants</t>
  </si>
  <si>
    <t xml:space="preserve">       Transaction Expenses</t>
  </si>
  <si>
    <t xml:space="preserve">Notes:</t>
  </si>
  <si>
    <t xml:space="preserve">1.  Section 351 Transaction - BOOK's SAB 51 gain is deferred.</t>
  </si>
  <si>
    <t xml:space="preserve">Deferral will reverse as equity losses are recorded and/or stock</t>
  </si>
  <si>
    <t xml:space="preserve">is sold/transferred to 3rd party.</t>
  </si>
  <si>
    <t xml:space="preserve">2. For tax purposes, stock warrants considered boot--gain recognized.</t>
  </si>
  <si>
    <t xml:space="preserve">See Reg.1.351-1(a)(1)ii.</t>
  </si>
  <si>
    <t xml:space="preserve">BOOKs did not recognize gain on warrants.</t>
  </si>
  <si>
    <t xml:space="preserve">TAX deferral wiil reverse as warrants are monetized.</t>
  </si>
  <si>
    <t xml:space="preserve">3.  Common shares used in buyout triggered recognition</t>
  </si>
  <si>
    <t xml:space="preserve">of $13.8 million of deferred gain. The number of buyout </t>
  </si>
  <si>
    <t xml:space="preserve">common shares divided by the number of shares</t>
  </si>
  <si>
    <t xml:space="preserve">EES had when the temporary difference was established </t>
  </si>
  <si>
    <t xml:space="preserve">in 1999 represents the amount of the temporary</t>
  </si>
  <si>
    <t xml:space="preserve">difference reversed.</t>
  </si>
  <si>
    <t xml:space="preserve">4.  Warrants used in buyout triggered the reversal</t>
  </si>
  <si>
    <t xml:space="preserve">of the temporary difference established on January 6.</t>
  </si>
  <si>
    <t xml:space="preserve">5.  The warrant monetizations reverse the temporary</t>
  </si>
  <si>
    <t xml:space="preserve">differences established on January 6, 2000.</t>
  </si>
  <si>
    <t xml:space="preserve">Remaining:</t>
  </si>
  <si>
    <t xml:space="preserve">Monetized</t>
  </si>
  <si>
    <t xml:space="preserve">(received 225,000 warrants )</t>
  </si>
  <si>
    <t xml:space="preserve">(used 10,184 Warrants)</t>
  </si>
  <si>
    <t xml:space="preserve">(used 4,145 Warrants)</t>
  </si>
  <si>
    <t xml:space="preserve">13,959 Warrants</t>
  </si>
  <si>
    <t xml:space="preserve">Execution</t>
  </si>
  <si>
    <t xml:space="preserve">Funding</t>
  </si>
  <si>
    <t xml:space="preserve">OTPPB Buyouts</t>
  </si>
  <si>
    <t xml:space="preserve">CalPERS Buyout</t>
  </si>
  <si>
    <t xml:space="preserve">3,1</t>
  </si>
  <si>
    <t xml:space="preserve">1.  Section 351 Transaction -gain deferred.</t>
  </si>
  <si>
    <t xml:space="preserve">    Deferral will reverse as equity losses are recorded and/or</t>
  </si>
  <si>
    <t xml:space="preserve">    stock is exchanged with 3rd party.</t>
  </si>
  <si>
    <t xml:space="preserve">     Recorded on entity 51V, a division of 985.</t>
  </si>
  <si>
    <t xml:space="preserve">  In 1999, TAX deducted 1.5 million of transaction expenses.</t>
  </si>
  <si>
    <t xml:space="preserve">2.  For tax purposes warrants considered boot--gain not deferred.</t>
  </si>
  <si>
    <t xml:space="preserve">    See Reg.1.351-1(a)(1)ii.</t>
  </si>
  <si>
    <t xml:space="preserve">     BOOKS did not recognize gain on warrants.</t>
  </si>
  <si>
    <t xml:space="preserve">     TAX deferral will reverse as warrants are monetized or</t>
  </si>
  <si>
    <t xml:space="preserve">      exchanged with 3rd party.</t>
  </si>
  <si>
    <t xml:space="preserve">    Monetizations recorded on entity 985.</t>
  </si>
  <si>
    <t xml:space="preserve">3.  Common shares used in buyouts triggered recognition</t>
  </si>
  <si>
    <t xml:space="preserve">of $13.8 million of $41,314,000 deferred gain. </t>
  </si>
  <si>
    <t xml:space="preserve">Allocate gain between temporary and permanent adjustments.</t>
  </si>
  <si>
    <t xml:space="preserve">Formula for temporary adjustment allocation:</t>
  </si>
  <si>
    <t xml:space="preserve">(Common Shares used in Buyout divided by 75,000 Common Shares ) times BOOK gain per SAB 51</t>
  </si>
  <si>
    <t xml:space="preserve">WHAT'S IN TIS</t>
  </si>
  <si>
    <t xml:space="preserve">Sept 2000</t>
  </si>
  <si>
    <t xml:space="preserve">July 2000</t>
  </si>
  <si>
    <t xml:space="preserve">Net (Income)/Loss Before Tax</t>
  </si>
  <si>
    <t xml:space="preserve"> Gain on Common Stock </t>
  </si>
  <si>
    <t xml:space="preserve">Total Tax Expense</t>
  </si>
  <si>
    <t xml:space="preserve">Note 7.  Adjustment on Entity 51V</t>
  </si>
  <si>
    <t xml:space="preserve">Note 8.  Adjustment on Entity 25D  </t>
  </si>
  <si>
    <t xml:space="preserve">      Computation:   22,270,703 less 988,314</t>
  </si>
  <si>
    <t xml:space="preserve">Enron Energy Services, LLC</t>
  </si>
  <si>
    <t xml:space="preserve">OTPPB and CalPERS Buyout</t>
  </si>
  <si>
    <t xml:space="preserve">Definitions</t>
  </si>
  <si>
    <t xml:space="preserve">EES           Enron Energy Services, LLC</t>
  </si>
  <si>
    <t xml:space="preserve">OTPPB       Ontario Teachers' Pension Plan Board</t>
  </si>
  <si>
    <t xml:space="preserve">CalPERS    California Public Employees' Retirement Systems</t>
  </si>
  <si>
    <t xml:space="preserve">TNPC         TNPC, Inc. (fka as EMW Energy Services Corp.)</t>
  </si>
  <si>
    <t xml:space="preserve">JEDI II        Joint Energy Development Investments II L.P.</t>
  </si>
  <si>
    <t xml:space="preserve">ECM II        Enron Capital Management II L.P.</t>
  </si>
  <si>
    <t xml:space="preserve">ECM III       Enron Capital Management III L.P.</t>
  </si>
  <si>
    <t xml:space="preserve">Per Unit Value Allocation</t>
  </si>
  <si>
    <t xml:space="preserve">      Common Stock </t>
  </si>
  <si>
    <t xml:space="preserve">      Special Warrant</t>
  </si>
  <si>
    <t xml:space="preserve">      Investor Warrant</t>
  </si>
  <si>
    <t xml:space="preserve">Special Warrants</t>
  </si>
  <si>
    <t xml:space="preserve">Common Stock</t>
  </si>
  <si>
    <t xml:space="preserve">OTPPB Buyout Steps</t>
  </si>
  <si>
    <t xml:space="preserve">Number</t>
  </si>
  <si>
    <t xml:space="preserve">EES distributes TNPC warrants and common stock to:</t>
  </si>
  <si>
    <t xml:space="preserve">   Enron/ Enron exchanges with OTPPB</t>
  </si>
  <si>
    <t xml:space="preserve">   OTPPB</t>
  </si>
  <si>
    <r>
      <rPr>
        <sz val="10"/>
        <rFont val="Arial"/>
        <family val="0"/>
      </rPr>
      <t xml:space="preserve">   JEDI II </t>
    </r>
    <r>
      <rPr>
        <b val="true"/>
        <sz val="10"/>
        <rFont val="Arial"/>
        <family val="2"/>
      </rPr>
      <t xml:space="preserve">(will be used in CalPERS buyout)</t>
    </r>
  </si>
  <si>
    <r>
      <rPr>
        <sz val="10"/>
        <rFont val="Arial"/>
        <family val="0"/>
      </rPr>
      <t xml:space="preserve">Less: JEDI  II </t>
    </r>
    <r>
      <rPr>
        <b val="true"/>
        <sz val="10"/>
        <rFont val="Arial"/>
        <family val="2"/>
      </rPr>
      <t xml:space="preserve">(will be used in CalPERS buyout)</t>
    </r>
  </si>
  <si>
    <t xml:space="preserve">Total TNPC warrants and common stock from EES used for OTPPB Buyout</t>
  </si>
  <si>
    <t xml:space="preserve">CalPERS Buyout Steps</t>
  </si>
  <si>
    <t xml:space="preserve">    Enron/Enron exchanges w/ CalPERS</t>
  </si>
  <si>
    <t xml:space="preserve">    CalPERS</t>
  </si>
  <si>
    <t xml:space="preserve">     ECM II &amp; III/ ECM II &amp; III sell to Enron/Enron exchanges w/ CalPERS</t>
  </si>
  <si>
    <r>
      <rPr>
        <sz val="10"/>
        <rFont val="Arial"/>
        <family val="0"/>
      </rPr>
      <t xml:space="preserve">JEDI II distributes TNPC interest </t>
    </r>
    <r>
      <rPr>
        <b val="true"/>
        <sz val="10"/>
        <rFont val="Arial"/>
        <family val="2"/>
      </rPr>
      <t xml:space="preserve">from OTPPB Buyout to:</t>
    </r>
  </si>
  <si>
    <t xml:space="preserve">   CalPERS</t>
  </si>
  <si>
    <t xml:space="preserve">   ECM II and III --sell to Enron-- exchanges w/ CalPERS</t>
  </si>
  <si>
    <t xml:space="preserve">Total TNPC warrants and common stock from EES used for CalPERS Buyout</t>
  </si>
  <si>
    <t xml:space="preserve">Total Warrants and Common Shares issued for Buyouts</t>
  </si>
  <si>
    <t xml:space="preserve">BUYOUT SUMMARY</t>
  </si>
  <si>
    <t xml:space="preserve">Warrant</t>
  </si>
  <si>
    <t xml:space="preserve">Common Shares</t>
  </si>
  <si>
    <t xml:space="preserve">Permanent</t>
  </si>
  <si>
    <t xml:space="preserve">Temporary</t>
  </si>
  <si>
    <t xml:space="preserve">OTPPB Buyout</t>
  </si>
  <si>
    <t xml:space="preserve">Tax Gain</t>
  </si>
  <si>
    <t xml:space="preserve">Difference</t>
  </si>
  <si>
    <t xml:space="preserve">     Warrants through Enron</t>
  </si>
  <si>
    <t xml:space="preserve">     Warrants directly from EES (Dividends)</t>
  </si>
  <si>
    <t xml:space="preserve">     Common Stock thourgh Enron</t>
  </si>
  <si>
    <t xml:space="preserve">Note 1.</t>
  </si>
  <si>
    <t xml:space="preserve">     Common Stock directly from EES</t>
  </si>
  <si>
    <t xml:space="preserve">CalPERS</t>
  </si>
  <si>
    <t xml:space="preserve">Note 1: Computation of Temporary Adjustments </t>
  </si>
  <si>
    <t xml:space="preserve">Common Shares:</t>
  </si>
  <si>
    <t xml:space="preserve">(Common Shares/75000)* BOOK gain per SAB 51</t>
  </si>
  <si>
    <t xml:space="preserve">SUMMARY</t>
  </si>
  <si>
    <t xml:space="preserve">Net (Income)/Loss before Tax </t>
  </si>
  <si>
    <t xml:space="preserve">    Gain From  Warrant Distribution for Buyout</t>
  </si>
  <si>
    <t xml:space="preserve">    Gain From  Common Stock Distribution for Buyout</t>
  </si>
  <si>
    <t xml:space="preserve">    SAB 51 Gain on Common Stock </t>
  </si>
  <si>
    <t xml:space="preserve">Total Taxable (Income)/Loss</t>
  </si>
  <si>
    <t xml:space="preserve">Deferred Tax Liability   Dr/(Cr)</t>
  </si>
  <si>
    <t xml:space="preserve">    SAB 51 Gain on Common Stock to Outside Investors</t>
  </si>
  <si>
    <t xml:space="preserve">Realized Tax Gain</t>
  </si>
  <si>
    <t xml:space="preserve">Units</t>
  </si>
  <si>
    <t xml:space="preserve">Gain</t>
  </si>
  <si>
    <t xml:space="preserve">Gain from Warrants not recognized--permanent difference</t>
  </si>
  <si>
    <t xml:space="preserve">These gains were distributed for the buyouts.</t>
  </si>
  <si>
    <t xml:space="preserve">Gain Computation--OTPPB and CalPERS Buyout</t>
  </si>
  <si>
    <t xml:space="preserve">EMW = EMW Energy Services Corp.</t>
  </si>
  <si>
    <t xml:space="preserve">EES = Enron Energy Services, LLC</t>
  </si>
  <si>
    <t xml:space="preserve">EMW is a subsidiary of EES</t>
  </si>
  <si>
    <r>
      <rPr>
        <b val="true"/>
        <sz val="12"/>
        <rFont val="Arial"/>
        <family val="2"/>
      </rPr>
      <t xml:space="preserve">PHASE I</t>
    </r>
    <r>
      <rPr>
        <b val="true"/>
        <sz val="10"/>
        <rFont val="Arial"/>
        <family val="2"/>
      </rPr>
      <t xml:space="preserve">:</t>
    </r>
    <r>
      <rPr>
        <sz val="10"/>
        <rFont val="Arial"/>
        <family val="0"/>
      </rPr>
      <t xml:space="preserve">  In 1999 EMW issues additional common voting shares and warrants (investor and special)</t>
    </r>
  </si>
  <si>
    <t xml:space="preserve">The issuance reduces EES's interest from 100% to 75%</t>
  </si>
  <si>
    <t xml:space="preserve">Warrants and Common Stock Issued to EES and Outside Investors</t>
  </si>
  <si>
    <t xml:space="preserve">EES's interest in EMW after additional issuance</t>
  </si>
  <si>
    <t xml:space="preserve">EMW Shares sold to outside investors</t>
  </si>
  <si>
    <t xml:space="preserve">SAB 51 Gain on Common Stock Issuance</t>
  </si>
  <si>
    <t xml:space="preserve">No gain recognized on warrants.</t>
  </si>
  <si>
    <t xml:space="preserve">Value of 25K newly issued shares to outside investors</t>
  </si>
  <si>
    <t xml:space="preserve">Ownership % retained by Parent (EES)</t>
  </si>
  <si>
    <t xml:space="preserve">Less: Unidentified BOOK Expenses</t>
  </si>
  <si>
    <t xml:space="preserve">Gain BOOKS recognized under SAB 51 </t>
  </si>
  <si>
    <t xml:space="preserve"> Less: Issuance Expenses incurred but not billed</t>
  </si>
  <si>
    <t xml:space="preserve">Net BOOK Gain--Booked on 51V in 1999</t>
  </si>
  <si>
    <t xml:space="preserve">BOOK basis per unit Computation:</t>
  </si>
  <si>
    <t xml:space="preserve">SAB 51 Gain/Total Shares Controlled</t>
  </si>
  <si>
    <t xml:space="preserve">TAX Treatment</t>
  </si>
  <si>
    <t xml:space="preserve">SAB 51 gain not recognized by TAX-- deferred tax liability established.</t>
  </si>
  <si>
    <t xml:space="preserve">EES's disposal of its common shares in EMW and its booking of its</t>
  </si>
  <si>
    <t xml:space="preserve">share of EMW's reported losses will reverse the temporary</t>
  </si>
  <si>
    <t xml:space="preserve">difference between BOOK and TAX.</t>
  </si>
  <si>
    <t xml:space="preserve">EES deducted the $1,500,000 of transaction expenses--deferred tax liability established</t>
  </si>
  <si>
    <t xml:space="preserve">Deferred Tax Liability </t>
  </si>
  <si>
    <t xml:space="preserve">Net BOOK Gain  $39,814,000* 35%</t>
  </si>
  <si>
    <t xml:space="preserve">Transaction Expenses:  $1,500,000 * 35%</t>
  </si>
  <si>
    <r>
      <rPr>
        <b val="true"/>
        <sz val="12"/>
        <rFont val="Arial"/>
        <family val="2"/>
      </rPr>
      <t xml:space="preserve">PHASE II</t>
    </r>
    <r>
      <rPr>
        <sz val="10"/>
        <rFont val="Arial"/>
        <family val="0"/>
      </rPr>
      <t xml:space="preserve">:  EES distributes some of its EMW common shares and special warrants </t>
    </r>
  </si>
  <si>
    <t xml:space="preserve">to buyout CalPERS and OTPPB's interest in EES.</t>
  </si>
  <si>
    <t xml:space="preserve">EES distributed appreciated property. Triggers tax gain when distributed to outside investors.</t>
  </si>
  <si>
    <t xml:space="preserve">Assumed no BOOK gain was recorded in this phase.</t>
  </si>
  <si>
    <t xml:space="preserve">EES distributes EMW warrants and common stock to:</t>
  </si>
  <si>
    <t xml:space="preserve">Total EMW warrants and common stock from EES used for OTPPB Buyout</t>
  </si>
  <si>
    <r>
      <rPr>
        <sz val="10"/>
        <rFont val="Arial"/>
        <family val="0"/>
      </rPr>
      <t xml:space="preserve">JEDI distributes EMW interest </t>
    </r>
    <r>
      <rPr>
        <b val="true"/>
        <sz val="10"/>
        <rFont val="Arial"/>
        <family val="2"/>
      </rPr>
      <t xml:space="preserve">from OTPPB Buyout to:</t>
    </r>
  </si>
  <si>
    <t xml:space="preserve">Total EMW warrants and common stock from EES used for CalPERS Buyout</t>
  </si>
  <si>
    <t xml:space="preserve">DEFERRED TAX LIABILITY--Dr/(Cr)  on 51V </t>
  </si>
  <si>
    <t xml:space="preserve">SAB 51 BOOK Gain * 35%--Established in 1999</t>
  </si>
  <si>
    <t xml:space="preserve">Note 1:  Computation of Temporary Adjustments for Common</t>
  </si>
  <si>
    <t xml:space="preserve">Transaction Expenses * 35%--Established in 1999</t>
  </si>
  <si>
    <t xml:space="preserve">(Common Shares/75,000)*BOOK gain per SAB 51</t>
  </si>
  <si>
    <t xml:space="preserve">Turning Event:</t>
  </si>
  <si>
    <t xml:space="preserve">      Temporary Gain from Buyout * 35%</t>
  </si>
  <si>
    <t xml:space="preserve">EES, LLC</t>
  </si>
  <si>
    <t xml:space="preserve">Warrant Monetization</t>
  </si>
  <si>
    <t xml:space="preserve">Value of EMW Warrants before Buyout=225,000 *$591.16</t>
  </si>
  <si>
    <t xml:space="preserve">Less:  warrants distributed for Buyout =14,329 *591.16</t>
  </si>
  <si>
    <t xml:space="preserve">FAS 125 Monetization of Warrants</t>
  </si>
  <si>
    <t xml:space="preserve">Current Tax Expense/(Benefit)</t>
  </si>
  <si>
    <t xml:space="preserve">Deferred Tax Expense/(Benefit)</t>
  </si>
  <si>
    <t xml:space="preserve">Gain Computation--Subsidiary Stock Issuance</t>
  </si>
  <si>
    <t xml:space="preserve">In 1999 EMW issues additional common voting shares and warrants (investor and special)</t>
  </si>
  <si>
    <t xml:space="preserve">Value per Unit: </t>
  </si>
  <si>
    <t xml:space="preserve">BOOK Treatment</t>
  </si>
  <si>
    <r>
      <rPr>
        <i val="true"/>
        <sz val="10"/>
        <rFont val="Arial"/>
        <family val="2"/>
      </rPr>
      <t xml:space="preserve">Common Stock</t>
    </r>
    <r>
      <rPr>
        <sz val="10"/>
        <rFont val="Arial"/>
        <family val="2"/>
      </rPr>
      <t xml:space="preserve">--no gain recognized- IRC 351-</t>
    </r>
  </si>
  <si>
    <t xml:space="preserve">b/c property transferred in exchange for stock and EES, </t>
  </si>
  <si>
    <t xml:space="preserve"> in control of the corporation immediately after the exchange.</t>
  </si>
  <si>
    <r>
      <rPr>
        <i val="true"/>
        <sz val="10"/>
        <rFont val="Arial"/>
        <family val="2"/>
      </rPr>
      <t xml:space="preserve">Stock Warranty</t>
    </r>
    <r>
      <rPr>
        <sz val="10"/>
        <rFont val="Arial"/>
        <family val="2"/>
      </rPr>
      <t xml:space="preserve">--gain recognized--IRC 1.351-1(a)(1)</t>
    </r>
  </si>
  <si>
    <t xml:space="preserve">Warranty Value--225,000 * $ 591.16</t>
  </si>
  <si>
    <t xml:space="preserve">Reversed the SAB 51 gain recognized by BOOKS-- </t>
  </si>
  <si>
    <t xml:space="preserve">deferred tax liability established.</t>
  </si>
  <si>
    <t xml:space="preserve">EES disposal of its EMW stock warrants will reverse related DFIT</t>
  </si>
  <si>
    <t xml:space="preserve">EES deducted the $1,500,000 of transaction expenses--</t>
  </si>
  <si>
    <t xml:space="preserve">Net (Income)/Loss before Tax ---SAB 51 Gain</t>
  </si>
  <si>
    <t xml:space="preserve">     Value of Warrants Transferred to EES</t>
  </si>
  <si>
    <t xml:space="preserve">Total  Temporary Adjustments</t>
  </si>
  <si>
    <t xml:space="preserve">     Warrants Transferred to EES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</si>
</sst>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-409]mmm\-yy"/>
    <numFmt numFmtId="166" formatCode="_(* #,##0.00_);_(* \(#,##0.00\);_(* \-??_);_(@_)"/>
    <numFmt numFmtId="167" formatCode="_(* #,##0_);_(* \(#,##0\);_(* \-??_);_(@_)"/>
    <numFmt numFmtId="168" formatCode="dd\-mmm\-yy"/>
    <numFmt numFmtId="169" formatCode="\$#,##0.00_);[RED]&quot;($&quot;#,##0.00\)"/>
    <numFmt numFmtId="170" formatCode="#,##0"/>
    <numFmt numFmtId="171" formatCode="_(\$* #,##0.00_);_(\$* \(#,##0.00\);_(\$* \-??_);_(@_)"/>
    <numFmt numFmtId="172" formatCode="_(\$* #,##0_);_(\$* \(#,##0\);_(\$* \-??_);_(@_)"/>
    <numFmt numFmtId="173" formatCode="0%"/>
    <numFmt numFmtId="174" formatCode="\$#,##0_);[RED]&quot;($&quot;#,##0\)"/>
    <numFmt numFmtId="175" formatCode="[$-409]#,##0_);\(#,##0\)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b val="true"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754920</xdr:colOff>
      <xdr:row>63</xdr:row>
      <xdr:rowOff>9360</xdr:rowOff>
    </xdr:from>
    <xdr:to>
      <xdr:col>6</xdr:col>
      <xdr:colOff>776160</xdr:colOff>
      <xdr:row>107</xdr:row>
      <xdr:rowOff>142920</xdr:rowOff>
    </xdr:to>
    <xdr:sp>
      <xdr:nvSpPr>
        <xdr:cNvPr id="0" name="Line 2"/>
        <xdr:cNvSpPr/>
      </xdr:nvSpPr>
      <xdr:spPr>
        <a:xfrm>
          <a:off x="7174800" y="10343880"/>
          <a:ext cx="21240" cy="72680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1197000</xdr:colOff>
      <xdr:row>105</xdr:row>
      <xdr:rowOff>123840</xdr:rowOff>
    </xdr:from>
    <xdr:to>
      <xdr:col>6</xdr:col>
      <xdr:colOff>756000</xdr:colOff>
      <xdr:row>107</xdr:row>
      <xdr:rowOff>37800</xdr:rowOff>
    </xdr:to>
    <xdr:sp>
      <xdr:nvSpPr>
        <xdr:cNvPr id="1" name="Line 3"/>
        <xdr:cNvSpPr/>
      </xdr:nvSpPr>
      <xdr:spPr>
        <a:xfrm>
          <a:off x="5746320" y="17268840"/>
          <a:ext cx="1429560" cy="23796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5.42"/>
    <col collapsed="false" customWidth="true" hidden="false" outlineLevel="0" max="2" min="2" style="0" width="13.7"/>
    <col collapsed="false" customWidth="true" hidden="false" outlineLevel="0" max="3" min="3" style="0" width="3.7"/>
    <col collapsed="false" customWidth="true" hidden="false" outlineLevel="0" max="4" min="4" style="0" width="20.28"/>
    <col collapsed="false" customWidth="true" hidden="false" outlineLevel="0" max="5" min="5" style="0" width="2.99"/>
    <col collapsed="false" customWidth="true" hidden="false" outlineLevel="0" max="6" min="6" style="0" width="23.7"/>
    <col collapsed="false" customWidth="true" hidden="false" outlineLevel="0" max="7" min="7" style="0" width="4.7"/>
    <col collapsed="false" customWidth="true" hidden="false" outlineLevel="0" max="8" min="8" style="0" width="23.7"/>
    <col collapsed="false" customWidth="true" hidden="false" outlineLevel="0" max="9" min="9" style="0" width="4.7"/>
    <col collapsed="false" customWidth="true" hidden="false" outlineLevel="0" max="10" min="10" style="0" width="21.28"/>
    <col collapsed="false" customWidth="true" hidden="false" outlineLevel="0" max="11" min="11" style="0" width="2.99"/>
    <col collapsed="false" customWidth="true" hidden="false" outlineLevel="0" max="12" min="12" style="0" width="20.41"/>
    <col collapsed="false" customWidth="true" hidden="false" outlineLevel="0" max="13" min="13" style="0" width="2.99"/>
    <col collapsed="false" customWidth="true" hidden="false" outlineLevel="0" max="14" min="14" style="0" width="21.84"/>
    <col collapsed="false" customWidth="true" hidden="false" outlineLevel="0" max="15" min="15" style="0" width="2.99"/>
    <col collapsed="false" customWidth="true" hidden="false" outlineLevel="0" max="16" min="16" style="0" width="14.7"/>
    <col collapsed="false" customWidth="true" hidden="false" outlineLevel="0" max="17" min="17" style="0" width="4.14"/>
    <col collapsed="false" customWidth="true" hidden="false" outlineLevel="0" max="18" min="18" style="0" width="14.85"/>
    <col collapsed="false" customWidth="true" hidden="false" outlineLevel="0" max="19" min="19" style="0" width="2.99"/>
    <col collapsed="false" customWidth="true" hidden="false" outlineLevel="0" max="20" min="20" style="0" width="14.85"/>
    <col collapsed="false" customWidth="true" hidden="false" outlineLevel="0" max="21" min="21" style="0" width="2.99"/>
    <col collapsed="false" customWidth="true" hidden="false" outlineLevel="0" max="22" min="22" style="0" width="14.85"/>
    <col collapsed="false" customWidth="true" hidden="false" outlineLevel="0" max="23" min="23" style="0" width="2.99"/>
    <col collapsed="false" customWidth="true" hidden="false" outlineLevel="0" max="24" min="24" style="0" width="20.56"/>
    <col collapsed="false" customWidth="true" hidden="false" outlineLevel="0" max="25" min="25" style="0" width="2.99"/>
    <col collapsed="false" customWidth="true" hidden="false" outlineLevel="0" max="26" min="26" style="0" width="19.85"/>
    <col collapsed="false" customWidth="true" hidden="false" outlineLevel="0" max="27" min="27" style="0" width="2.99"/>
    <col collapsed="false" customWidth="true" hidden="false" outlineLevel="0" max="28" min="28" style="0" width="14.7"/>
    <col collapsed="false" customWidth="true" hidden="false" outlineLevel="0" max="29" min="29" style="0" width="2.99"/>
    <col collapsed="false" customWidth="true" hidden="false" outlineLevel="0" max="31" min="31" style="0" width="14.85"/>
  </cols>
  <sheetData>
    <row r="1" customFormat="false" ht="15.75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4" customFormat="false" ht="15.75" hidden="false" customHeight="false" outlineLevel="0" collapsed="false">
      <c r="B4" s="1"/>
      <c r="C4" s="1"/>
    </row>
    <row r="6" customFormat="false" ht="12.75" hidden="false" customHeight="false" outlineLevel="0" collapsed="false">
      <c r="A6" s="0" t="str">
        <f aca="true">CELL("filename",A1)</f>
        <v>'file:///mnt/12tb/@roms/datasets/enron/EDRM Enron Email Data Set v2 XML/filtered-attachments/xls/CalPERS_OTP_Transaction.xls'#$TIS</v>
      </c>
    </row>
    <row r="8" customFormat="false" ht="12.75" hidden="false" customHeight="false" outlineLevel="0" collapsed="false">
      <c r="U8" s="3"/>
      <c r="V8" s="3"/>
      <c r="W8" s="3"/>
      <c r="X8" s="3"/>
      <c r="Y8" s="3"/>
      <c r="Z8" s="3"/>
      <c r="AA8" s="4"/>
    </row>
    <row r="9" customFormat="false" ht="12.75" hidden="false" customHeight="false" outlineLevel="0" collapsed="false">
      <c r="A9" s="5" t="s">
        <v>2</v>
      </c>
      <c r="B9" s="6" t="s">
        <v>3</v>
      </c>
      <c r="C9" s="7"/>
      <c r="D9" s="8" t="s">
        <v>4</v>
      </c>
      <c r="E9" s="7"/>
      <c r="F9" s="8" t="s">
        <v>4</v>
      </c>
      <c r="G9" s="7"/>
      <c r="H9" s="8" t="s">
        <v>4</v>
      </c>
      <c r="I9" s="7"/>
      <c r="J9" s="8" t="n">
        <v>985</v>
      </c>
      <c r="K9" s="9"/>
      <c r="L9" s="8" t="n">
        <v>985</v>
      </c>
      <c r="M9" s="9"/>
      <c r="N9" s="8" t="n">
        <v>985</v>
      </c>
      <c r="O9" s="8"/>
      <c r="P9" s="8" t="s">
        <v>3</v>
      </c>
      <c r="Q9" s="8"/>
      <c r="R9" s="8" t="s">
        <v>3</v>
      </c>
      <c r="S9" s="8"/>
      <c r="T9" s="8" t="s">
        <v>3</v>
      </c>
      <c r="U9" s="10"/>
      <c r="V9" s="10" t="s">
        <v>3</v>
      </c>
      <c r="W9" s="10"/>
      <c r="X9" s="10" t="n">
        <v>985</v>
      </c>
      <c r="Y9" s="10"/>
      <c r="Z9" s="10" t="n">
        <v>985</v>
      </c>
      <c r="AA9" s="11"/>
      <c r="AB9" s="12"/>
    </row>
    <row r="10" customFormat="false" ht="12.75" hidden="false" customHeight="false" outlineLevel="0" collapsed="false">
      <c r="B10" s="13"/>
      <c r="D10" s="14"/>
      <c r="F10" s="14"/>
      <c r="H10" s="14"/>
      <c r="J10" s="14"/>
      <c r="K10" s="12"/>
      <c r="L10" s="14"/>
      <c r="M10" s="12"/>
      <c r="N10" s="12"/>
      <c r="O10" s="12"/>
      <c r="P10" s="12"/>
      <c r="Q10" s="12"/>
      <c r="R10" s="12"/>
      <c r="AB10" s="12"/>
    </row>
    <row r="11" customFormat="false" ht="12.75" hidden="false" customHeight="false" outlineLevel="0" collapsed="false">
      <c r="B11" s="13"/>
      <c r="D11" s="15" t="s">
        <v>5</v>
      </c>
      <c r="F11" s="15" t="s">
        <v>5</v>
      </c>
      <c r="H11" s="15" t="s">
        <v>5</v>
      </c>
      <c r="J11" s="15" t="s">
        <v>5</v>
      </c>
      <c r="K11" s="12"/>
      <c r="L11" s="15" t="s">
        <v>5</v>
      </c>
      <c r="M11" s="12"/>
      <c r="N11" s="16" t="s">
        <v>6</v>
      </c>
      <c r="O11" s="12"/>
      <c r="P11" s="12"/>
      <c r="Q11" s="12"/>
      <c r="R11" s="12"/>
      <c r="S11" s="17"/>
      <c r="T11" s="17"/>
      <c r="U11" s="17"/>
      <c r="V11" s="17"/>
      <c r="W11" s="17"/>
      <c r="X11" s="17"/>
      <c r="Y11" s="17"/>
      <c r="Z11" s="17"/>
      <c r="AA11" s="17"/>
      <c r="AB11" s="13" t="s">
        <v>7</v>
      </c>
      <c r="AC11" s="17"/>
    </row>
    <row r="12" customFormat="false" ht="12.75" hidden="false" customHeight="false" outlineLevel="0" collapsed="false">
      <c r="C12" s="18"/>
      <c r="H12" s="19"/>
      <c r="J12" s="19" t="s">
        <v>8</v>
      </c>
      <c r="L12" s="19" t="s">
        <v>9</v>
      </c>
      <c r="N12" s="20" t="s">
        <v>10</v>
      </c>
      <c r="O12" s="19"/>
      <c r="P12" s="19" t="s">
        <v>11</v>
      </c>
      <c r="Q12" s="19"/>
      <c r="R12" s="19" t="s">
        <v>12</v>
      </c>
      <c r="S12" s="19"/>
      <c r="T12" s="19" t="s">
        <v>12</v>
      </c>
      <c r="U12" s="19"/>
      <c r="V12" s="19" t="s">
        <v>12</v>
      </c>
      <c r="W12" s="19"/>
      <c r="X12" s="19" t="s">
        <v>13</v>
      </c>
      <c r="Y12" s="19"/>
      <c r="Z12" s="19" t="s">
        <v>14</v>
      </c>
      <c r="AA12" s="19"/>
      <c r="AB12" s="19"/>
      <c r="AC12" s="19"/>
    </row>
    <row r="13" customFormat="false" ht="12.75" hidden="false" customHeight="false" outlineLevel="0" collapsed="false">
      <c r="B13" s="21" t="s">
        <v>15</v>
      </c>
      <c r="C13" s="14"/>
      <c r="D13" s="21" t="s">
        <v>16</v>
      </c>
      <c r="E13" s="21"/>
      <c r="F13" s="22" t="s">
        <v>17</v>
      </c>
      <c r="G13" s="21"/>
      <c r="H13" s="19" t="s">
        <v>18</v>
      </c>
      <c r="I13" s="21"/>
      <c r="J13" s="22" t="s">
        <v>19</v>
      </c>
      <c r="K13" s="21"/>
      <c r="L13" s="22" t="s">
        <v>20</v>
      </c>
      <c r="M13" s="21"/>
      <c r="N13" s="22" t="s">
        <v>21</v>
      </c>
      <c r="O13" s="22"/>
      <c r="P13" s="22" t="n">
        <v>2000</v>
      </c>
      <c r="Q13" s="22"/>
      <c r="R13" s="22" t="n">
        <v>2000</v>
      </c>
      <c r="S13" s="22"/>
      <c r="T13" s="22" t="s">
        <v>22</v>
      </c>
      <c r="U13" s="22"/>
      <c r="V13" s="23" t="n">
        <v>37135</v>
      </c>
      <c r="W13" s="22"/>
      <c r="X13" s="22" t="s">
        <v>23</v>
      </c>
      <c r="Y13" s="22"/>
      <c r="Z13" s="22" t="s">
        <v>24</v>
      </c>
      <c r="AA13" s="22"/>
      <c r="AB13" s="22"/>
      <c r="AC13" s="22"/>
    </row>
    <row r="14" customFormat="false" ht="12.75" hidden="false" customHeight="false" outlineLevel="0" collapsed="false">
      <c r="A14" s="5" t="s">
        <v>25</v>
      </c>
      <c r="B14" s="9" t="n">
        <v>-39814000</v>
      </c>
      <c r="C14" s="9" t="n">
        <v>1</v>
      </c>
      <c r="D14" s="7"/>
      <c r="E14" s="9"/>
      <c r="F14" s="9" t="n">
        <f aca="false">Buyout!D72</f>
        <v>0</v>
      </c>
      <c r="G14" s="9"/>
      <c r="H14" s="9" t="n">
        <f aca="false">Buyout!F72</f>
        <v>0</v>
      </c>
      <c r="I14" s="9"/>
      <c r="J14" s="9" t="n">
        <f aca="false">-33832*591.16</f>
        <v>-20000125.12</v>
      </c>
      <c r="K14" s="24" t="n">
        <v>2</v>
      </c>
      <c r="L14" s="9" t="n">
        <f aca="false">-42290*591.16</f>
        <v>-25000156.4</v>
      </c>
      <c r="M14" s="24" t="n">
        <v>2</v>
      </c>
      <c r="N14" s="9" t="n">
        <v>-30011768</v>
      </c>
      <c r="O14" s="9"/>
      <c r="P14" s="9" t="n">
        <v>-120823536</v>
      </c>
      <c r="Q14" s="9"/>
      <c r="R14" s="9" t="n">
        <v>59756951</v>
      </c>
      <c r="S14" s="9"/>
      <c r="T14" s="9" t="n">
        <v>28197187</v>
      </c>
      <c r="U14" s="9"/>
      <c r="V14" s="9" t="n">
        <v>75414140</v>
      </c>
      <c r="W14" s="9"/>
      <c r="X14" s="9" t="n">
        <v>-30000001</v>
      </c>
      <c r="Y14" s="9"/>
      <c r="Z14" s="9" t="n">
        <v>-20000000</v>
      </c>
      <c r="AA14" s="9"/>
      <c r="AB14" s="9" t="n">
        <f aca="false">B14+D14+F14+H14+J14+L14+N14+R14+T14+X14+Z14+V14</f>
        <v>-1457772.52</v>
      </c>
      <c r="AC14" s="9"/>
    </row>
    <row r="15" customFormat="false" ht="12.75" hidden="false" customHeight="false" outlineLevel="0" collapsed="false"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</row>
    <row r="16" customFormat="false" ht="12.75" hidden="false" customHeight="false" outlineLevel="0" collapsed="false">
      <c r="A16" s="25" t="s">
        <v>26</v>
      </c>
      <c r="B16" s="26"/>
      <c r="C16" s="2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</row>
    <row r="17" customFormat="false" ht="12.75" hidden="false" customHeight="false" outlineLevel="0" collapsed="false">
      <c r="A17" s="27" t="s">
        <v>27</v>
      </c>
      <c r="B17" s="28"/>
      <c r="C17" s="26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</row>
    <row r="18" customFormat="false" ht="12.75" hidden="false" customHeight="false" outlineLevel="0" collapsed="false">
      <c r="A18" s="0" t="s">
        <v>28</v>
      </c>
      <c r="D18" s="12"/>
      <c r="E18" s="12"/>
      <c r="F18" s="12" t="n">
        <f aca="false">Buyout!I49+Buyout!I50</f>
        <v>-6020373.44</v>
      </c>
      <c r="G18" s="29" t="n">
        <v>4</v>
      </c>
      <c r="H18" s="12" t="n">
        <f aca="false">Buyout!I57+Buyout!I58</f>
        <v>-2450358.2</v>
      </c>
      <c r="I18" s="29" t="n">
        <v>4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 t="n">
        <f aca="false">B18+D18+F18+H18+J18+L18+N18+R18+T18+X18+Z18+P18+V14</f>
        <v>66943408.36</v>
      </c>
      <c r="AC18" s="12"/>
    </row>
    <row r="19" customFormat="false" ht="12.75" hidden="false" customHeight="false" outlineLevel="0" collapsed="false">
      <c r="A19" s="3" t="s">
        <v>29</v>
      </c>
      <c r="B19" s="3"/>
      <c r="C19" s="3"/>
      <c r="D19" s="30"/>
      <c r="E19" s="30"/>
      <c r="F19" s="30" t="n">
        <f aca="false">Buyout!I51+Buyout!I52</f>
        <v>-8070010.66666667</v>
      </c>
      <c r="G19" s="31" t="n">
        <v>3</v>
      </c>
      <c r="H19" s="30" t="n">
        <f aca="false">Buyout!I59+Buyout!I60</f>
        <v>-2315771.33333333</v>
      </c>
      <c r="I19" s="31" t="n">
        <v>3</v>
      </c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 t="n">
        <f aca="false">B19+D19+F19+H19+J19+L19+N19+R19+T19+X19+Z19+P19+V15</f>
        <v>-10385782</v>
      </c>
      <c r="AC19" s="30"/>
    </row>
    <row r="20" customFormat="false" ht="12.75" hidden="false" customHeight="false" outlineLevel="0" collapsed="false">
      <c r="A20" s="4" t="s">
        <v>30</v>
      </c>
      <c r="B20" s="4"/>
      <c r="C20" s="4"/>
      <c r="D20" s="12" t="n">
        <f aca="false">SUM(D18:D19)</f>
        <v>0</v>
      </c>
      <c r="E20" s="12"/>
      <c r="F20" s="12" t="n">
        <f aca="false">SUM(F18:F19)</f>
        <v>-14090384.1066667</v>
      </c>
      <c r="G20" s="12"/>
      <c r="H20" s="12" t="n">
        <f aca="false">SUM(H18:H19)</f>
        <v>-4766129.53333333</v>
      </c>
      <c r="I20" s="12"/>
      <c r="J20" s="12" t="n">
        <f aca="false">SUM(J18:J19)</f>
        <v>0</v>
      </c>
      <c r="K20" s="12"/>
      <c r="L20" s="12" t="n">
        <f aca="false">SUM(L18:L19)</f>
        <v>0</v>
      </c>
      <c r="M20" s="12"/>
      <c r="N20" s="12" t="n">
        <f aca="false">SUM(N18:N19)</f>
        <v>0</v>
      </c>
      <c r="O20" s="12"/>
      <c r="P20" s="12" t="n">
        <f aca="false">SUM(P18:P19)</f>
        <v>0</v>
      </c>
      <c r="Q20" s="12"/>
      <c r="R20" s="12" t="n">
        <f aca="false">SUM(R18:R19)</f>
        <v>0</v>
      </c>
      <c r="S20" s="12"/>
      <c r="T20" s="12" t="n">
        <f aca="false">SUM(T18:T19)</f>
        <v>0</v>
      </c>
      <c r="U20" s="12"/>
      <c r="V20" s="12" t="n">
        <f aca="false">SUM(V18:V19)</f>
        <v>0</v>
      </c>
      <c r="W20" s="12"/>
      <c r="X20" s="12" t="n">
        <f aca="false">SUM(X18:X19)</f>
        <v>0</v>
      </c>
      <c r="Y20" s="12"/>
      <c r="Z20" s="12" t="n">
        <f aca="false">SUM(Z18:Z19)</f>
        <v>0</v>
      </c>
      <c r="AA20" s="12"/>
      <c r="AB20" s="12" t="n">
        <f aca="false">SUM(AB17:AB19)</f>
        <v>56557626.36</v>
      </c>
      <c r="AC20" s="12"/>
    </row>
    <row r="21" customFormat="false" ht="12.75" hidden="false" customHeight="false" outlineLevel="0" collapsed="false">
      <c r="A21" s="4"/>
      <c r="B21" s="4"/>
      <c r="C21" s="4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</row>
    <row r="22" customFormat="false" ht="12.75" hidden="false" customHeight="false" outlineLevel="0" collapsed="false">
      <c r="A22" s="5" t="s">
        <v>31</v>
      </c>
      <c r="B22" s="32" t="n">
        <f aca="false">B14+B20</f>
        <v>-39814000</v>
      </c>
      <c r="C22" s="7"/>
      <c r="D22" s="32" t="n">
        <f aca="false">D14+D20</f>
        <v>0</v>
      </c>
      <c r="E22" s="9"/>
      <c r="F22" s="32" t="n">
        <f aca="false">F14+F20</f>
        <v>-14090384.1066667</v>
      </c>
      <c r="G22" s="9"/>
      <c r="H22" s="32" t="n">
        <f aca="false">H14+H20</f>
        <v>-4766129.53333333</v>
      </c>
      <c r="I22" s="9"/>
      <c r="J22" s="32" t="n">
        <f aca="false">J14+J20</f>
        <v>-20000125.12</v>
      </c>
      <c r="K22" s="9"/>
      <c r="L22" s="32" t="n">
        <f aca="false">L14+L20</f>
        <v>-25000156.4</v>
      </c>
      <c r="M22" s="9"/>
      <c r="N22" s="33" t="n">
        <f aca="false">N14+N20</f>
        <v>-30011768</v>
      </c>
      <c r="O22" s="33"/>
      <c r="P22" s="33" t="n">
        <f aca="false">P14+P20</f>
        <v>-120823536</v>
      </c>
      <c r="Q22" s="33"/>
      <c r="R22" s="33" t="n">
        <f aca="false">R14+R20</f>
        <v>59756951</v>
      </c>
      <c r="S22" s="33"/>
      <c r="T22" s="33" t="n">
        <f aca="false">T14+T20</f>
        <v>28197187</v>
      </c>
      <c r="U22" s="33"/>
      <c r="V22" s="33" t="n">
        <f aca="false">V14+V20</f>
        <v>75414140</v>
      </c>
      <c r="W22" s="33"/>
      <c r="X22" s="33" t="n">
        <f aca="false">X14+X20</f>
        <v>-30000001</v>
      </c>
      <c r="Y22" s="33"/>
      <c r="Z22" s="33" t="n">
        <f aca="false">Z14+Z20</f>
        <v>-20000000</v>
      </c>
      <c r="AA22" s="33"/>
      <c r="AB22" s="32" t="n">
        <f aca="false">AB14+AB20</f>
        <v>55099853.84</v>
      </c>
      <c r="AC22" s="32"/>
    </row>
    <row r="23" customFormat="false" ht="12.75" hidden="false" customHeight="false" outlineLevel="0" collapsed="false">
      <c r="A23" s="4"/>
      <c r="B23" s="4"/>
      <c r="C23" s="4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</row>
    <row r="24" customFormat="false" ht="12.75" hidden="false" customHeight="false" outlineLevel="0" collapsed="false">
      <c r="A24" s="25" t="s">
        <v>32</v>
      </c>
      <c r="B24" s="26"/>
      <c r="C24" s="26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</row>
    <row r="25" customFormat="false" ht="12.75" hidden="false" customHeight="false" outlineLevel="0" collapsed="false">
      <c r="A25" s="27" t="s">
        <v>27</v>
      </c>
      <c r="B25" s="34"/>
      <c r="C25" s="29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 t="n">
        <v>-59756951</v>
      </c>
      <c r="S25" s="29" t="n">
        <v>1</v>
      </c>
      <c r="T25" s="12" t="n">
        <v>-28197187</v>
      </c>
      <c r="U25" s="29" t="n">
        <v>1</v>
      </c>
      <c r="V25" s="35" t="n">
        <v>-75414140</v>
      </c>
      <c r="W25" s="29" t="n">
        <v>1</v>
      </c>
      <c r="X25" s="12"/>
      <c r="Y25" s="12"/>
      <c r="Z25" s="12"/>
      <c r="AA25" s="12"/>
      <c r="AB25" s="12" t="n">
        <f aca="false">B25+D25+F25+H25+J25+L25+N25+R25+T25+X25+Z25+P25+V25</f>
        <v>-163368278</v>
      </c>
      <c r="AC25" s="12"/>
    </row>
    <row r="26" customFormat="false" ht="12.75" hidden="false" customHeight="false" outlineLevel="0" collapsed="false">
      <c r="A26" s="4" t="s">
        <v>33</v>
      </c>
      <c r="B26" s="12" t="n">
        <v>39814000</v>
      </c>
      <c r="C26" s="29" t="n">
        <v>1</v>
      </c>
      <c r="E26" s="12"/>
      <c r="F26" s="12" t="n">
        <f aca="false">Buyout!K51+Buyout!K52</f>
        <v>-2652909.65333333</v>
      </c>
      <c r="G26" s="29" t="s">
        <v>34</v>
      </c>
      <c r="H26" s="12" t="n">
        <f aca="false">Buyout!K59+Buyout!K60</f>
        <v>-761279.306666667</v>
      </c>
      <c r="I26" s="29" t="s">
        <v>34</v>
      </c>
      <c r="J26" s="12"/>
      <c r="K26" s="12"/>
      <c r="L26" s="12"/>
      <c r="M26" s="12"/>
      <c r="N26" s="12"/>
      <c r="O26" s="12"/>
      <c r="P26" s="12" t="n">
        <v>120823536</v>
      </c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 t="n">
        <f aca="false">B26+D26+F26+H26+J26+L26+N26+R26+T26+X26+Z26+P26+V26</f>
        <v>157223347.04</v>
      </c>
      <c r="AC26" s="12"/>
    </row>
    <row r="27" customFormat="false" ht="12.75" hidden="false" customHeight="false" outlineLevel="0" collapsed="false">
      <c r="A27" s="4" t="s">
        <v>35</v>
      </c>
      <c r="B27" s="4"/>
      <c r="C27" s="4"/>
      <c r="D27" s="12" t="n">
        <f aca="false">'Note 3'!D75</f>
        <v>-133011000</v>
      </c>
      <c r="E27" s="29" t="n">
        <v>2</v>
      </c>
      <c r="F27" s="12" t="n">
        <f aca="false">Buyout!K49+Buyout!K50</f>
        <v>6020373.44</v>
      </c>
      <c r="G27" s="29" t="n">
        <v>4</v>
      </c>
      <c r="H27" s="12" t="n">
        <f aca="false">Buyout!K57+Buyout!K58</f>
        <v>2450358.2</v>
      </c>
      <c r="I27" s="29" t="n">
        <v>4</v>
      </c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 t="n">
        <f aca="false">B27+D27+F27+H27+J27+L27+N27+R27+T27+X27+Z27+P27+V27</f>
        <v>-124540268.36</v>
      </c>
      <c r="AC27" s="12"/>
    </row>
    <row r="28" customFormat="false" ht="12.75" hidden="false" customHeight="false" outlineLevel="0" collapsed="false">
      <c r="A28" s="4" t="s">
        <v>36</v>
      </c>
      <c r="B28" s="12" t="n">
        <v>1500000</v>
      </c>
      <c r="C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 t="n">
        <f aca="false">B28+D28+F28+H28+J28+L28+N28+R28+T28+X28+Z28+P28+V28</f>
        <v>1500000</v>
      </c>
      <c r="AC28" s="12"/>
    </row>
    <row r="29" customFormat="false" ht="12.75" hidden="false" customHeight="false" outlineLevel="0" collapsed="false">
      <c r="A29" s="4" t="s">
        <v>37</v>
      </c>
      <c r="B29" s="4"/>
      <c r="C29" s="4"/>
      <c r="D29" s="12"/>
      <c r="E29" s="12"/>
      <c r="F29" s="12"/>
      <c r="G29" s="12"/>
      <c r="H29" s="12"/>
      <c r="I29" s="12"/>
      <c r="J29" s="12" t="n">
        <f aca="false">-J14</f>
        <v>20000125.12</v>
      </c>
      <c r="K29" s="29" t="n">
        <v>2</v>
      </c>
      <c r="L29" s="12" t="n">
        <f aca="false">-L14</f>
        <v>25000156.4</v>
      </c>
      <c r="M29" s="29" t="n">
        <v>2</v>
      </c>
      <c r="N29" s="12" t="n">
        <v>30011768</v>
      </c>
      <c r="O29" s="29" t="n">
        <v>2</v>
      </c>
      <c r="P29" s="29"/>
      <c r="Q29" s="29"/>
      <c r="R29" s="29"/>
      <c r="S29" s="29"/>
      <c r="T29" s="29"/>
      <c r="U29" s="29"/>
      <c r="V29" s="29"/>
      <c r="W29" s="29"/>
      <c r="X29" s="35" t="n">
        <v>30000001</v>
      </c>
      <c r="Y29" s="29" t="n">
        <v>2</v>
      </c>
      <c r="Z29" s="35" t="n">
        <v>20000000</v>
      </c>
      <c r="AA29" s="29" t="n">
        <v>2</v>
      </c>
      <c r="AB29" s="12" t="n">
        <f aca="false">B29+D29+F29+H29+J29+L29+N29+R29+T29+X29+Z29+P29+V29</f>
        <v>125012050.52</v>
      </c>
      <c r="AC29" s="29"/>
    </row>
    <row r="30" customFormat="false" ht="12.75" hidden="false" customHeight="false" outlineLevel="0" collapsed="false">
      <c r="A30" s="3"/>
      <c r="B30" s="3"/>
      <c r="C30" s="3"/>
      <c r="D30" s="30"/>
      <c r="E30" s="30"/>
      <c r="F30" s="30"/>
      <c r="G30" s="30"/>
      <c r="H30" s="30"/>
      <c r="I30" s="30"/>
      <c r="J30" s="30"/>
      <c r="K30" s="31"/>
      <c r="L30" s="30"/>
      <c r="M30" s="31"/>
      <c r="N30" s="30"/>
      <c r="O30" s="31"/>
      <c r="P30" s="31"/>
      <c r="Q30" s="31"/>
      <c r="R30" s="36"/>
      <c r="S30" s="31"/>
      <c r="T30" s="31"/>
      <c r="U30" s="31"/>
      <c r="V30" s="31"/>
      <c r="W30" s="31"/>
      <c r="X30" s="31"/>
      <c r="Y30" s="31"/>
      <c r="Z30" s="31"/>
      <c r="AA30" s="31"/>
      <c r="AB30" s="30"/>
      <c r="AC30" s="31"/>
    </row>
    <row r="31" customFormat="false" ht="12.75" hidden="false" customHeight="false" outlineLevel="0" collapsed="false">
      <c r="A31" s="4" t="s">
        <v>38</v>
      </c>
      <c r="B31" s="12" t="n">
        <f aca="false">SUM(B25:B29)</f>
        <v>41314000</v>
      </c>
      <c r="C31" s="12"/>
      <c r="D31" s="12" t="n">
        <f aca="false">SUM(D25:D29)</f>
        <v>-133011000</v>
      </c>
      <c r="E31" s="12"/>
      <c r="F31" s="12" t="n">
        <f aca="false">SUM(F25:F29)</f>
        <v>3367463.78666667</v>
      </c>
      <c r="G31" s="12"/>
      <c r="H31" s="12" t="n">
        <f aca="false">SUM(H25:H29)</f>
        <v>1689078.89333333</v>
      </c>
      <c r="I31" s="12"/>
      <c r="J31" s="12" t="n">
        <f aca="false">SUM(J25:J29)</f>
        <v>20000125.12</v>
      </c>
      <c r="K31" s="12"/>
      <c r="L31" s="12" t="n">
        <f aca="false">SUM(L25:L29)</f>
        <v>25000156.4</v>
      </c>
      <c r="M31" s="12"/>
      <c r="N31" s="12" t="n">
        <f aca="false">SUM(N26:N29)</f>
        <v>30011768</v>
      </c>
      <c r="O31" s="12"/>
      <c r="P31" s="12" t="n">
        <f aca="false">SUM(P26:P29)</f>
        <v>120823536</v>
      </c>
      <c r="Q31" s="12"/>
      <c r="R31" s="12" t="n">
        <f aca="false">SUM(R25:R30)</f>
        <v>-59756951</v>
      </c>
      <c r="S31" s="12"/>
      <c r="T31" s="12" t="n">
        <f aca="false">SUM(T25:T30)</f>
        <v>-28197187</v>
      </c>
      <c r="U31" s="12"/>
      <c r="V31" s="12" t="n">
        <f aca="false">SUM(V25:V30)</f>
        <v>-75414140</v>
      </c>
      <c r="W31" s="12"/>
      <c r="X31" s="12" t="n">
        <f aca="false">SUM(X25:X30)</f>
        <v>30000001</v>
      </c>
      <c r="Y31" s="12"/>
      <c r="Z31" s="12" t="n">
        <f aca="false">SUM(Z25:Z30)</f>
        <v>20000000</v>
      </c>
      <c r="AA31" s="12"/>
      <c r="AB31" s="12" t="n">
        <f aca="false">SUM(AB25:AB30)</f>
        <v>-4173148.80000001</v>
      </c>
      <c r="AC31" s="12"/>
    </row>
    <row r="32" customFormat="false" ht="12.75" hidden="false" customHeight="false" outlineLevel="0" collapsed="false"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</row>
    <row r="33" customFormat="false" ht="12.75" hidden="false" customHeight="false" outlineLevel="0" collapsed="false">
      <c r="A33" s="5" t="s">
        <v>39</v>
      </c>
      <c r="B33" s="32" t="n">
        <f aca="false">B14+B20+B31</f>
        <v>1500000</v>
      </c>
      <c r="C33" s="32"/>
      <c r="D33" s="32" t="n">
        <f aca="false">D14+D20+D31</f>
        <v>-133011000</v>
      </c>
      <c r="E33" s="7"/>
      <c r="F33" s="32" t="n">
        <f aca="false">F14+F20+F31</f>
        <v>-10722920.32</v>
      </c>
      <c r="G33" s="7"/>
      <c r="H33" s="32" t="n">
        <f aca="false">H14+H20+H31</f>
        <v>-3077050.64</v>
      </c>
      <c r="I33" s="7"/>
      <c r="J33" s="32" t="n">
        <f aca="false">J14+J20+J31</f>
        <v>0</v>
      </c>
      <c r="K33" s="7"/>
      <c r="L33" s="32" t="n">
        <f aca="false">L14+L20+L31</f>
        <v>0</v>
      </c>
      <c r="M33" s="7"/>
      <c r="N33" s="33" t="n">
        <f aca="false">N14+N20+N31</f>
        <v>0</v>
      </c>
      <c r="O33" s="33"/>
      <c r="P33" s="33" t="n">
        <f aca="false">P14+P20+P31</f>
        <v>0</v>
      </c>
      <c r="Q33" s="33"/>
      <c r="R33" s="33" t="n">
        <f aca="false">R14+R20+R31</f>
        <v>0</v>
      </c>
      <c r="S33" s="33"/>
      <c r="T33" s="33" t="n">
        <f aca="false">T14+T20+T31</f>
        <v>0</v>
      </c>
      <c r="U33" s="33"/>
      <c r="V33" s="33" t="n">
        <f aca="false">V14+V20+V31</f>
        <v>0</v>
      </c>
      <c r="W33" s="33"/>
      <c r="X33" s="33" t="n">
        <f aca="false">X14+X20+X31</f>
        <v>0</v>
      </c>
      <c r="Y33" s="33"/>
      <c r="Z33" s="33" t="n">
        <f aca="false">Z14+Z20+Z31</f>
        <v>0</v>
      </c>
      <c r="AA33" s="33"/>
      <c r="AB33" s="32" t="n">
        <f aca="false">AB14+AB20+AB31</f>
        <v>50926705.04</v>
      </c>
      <c r="AC33" s="32"/>
    </row>
    <row r="34" customFormat="false" ht="6.75" hidden="false" customHeight="true" outlineLevel="0" collapsed="false">
      <c r="A34" s="4"/>
      <c r="B34" s="37"/>
      <c r="C34" s="37"/>
      <c r="D34" s="37"/>
      <c r="E34" s="4"/>
      <c r="F34" s="37"/>
      <c r="G34" s="4"/>
      <c r="H34" s="37"/>
      <c r="I34" s="4"/>
      <c r="J34" s="37"/>
      <c r="K34" s="4"/>
      <c r="L34" s="37"/>
      <c r="M34" s="4"/>
      <c r="N34" s="38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</row>
    <row r="35" customFormat="false" ht="12.75" hidden="false" customHeight="false" outlineLevel="0" collapsed="false">
      <c r="A35" s="0" t="s">
        <v>40</v>
      </c>
      <c r="B35" s="12" t="n">
        <f aca="false">B33*-0.35</f>
        <v>-525000</v>
      </c>
      <c r="C35" s="12"/>
      <c r="D35" s="12" t="n">
        <f aca="false">D33*-0.35</f>
        <v>46553850</v>
      </c>
      <c r="F35" s="12" t="n">
        <f aca="false">F33*-0.35</f>
        <v>3753022.112</v>
      </c>
      <c r="H35" s="12" t="n">
        <f aca="false">H33*-0.35</f>
        <v>1076967.724</v>
      </c>
      <c r="J35" s="12" t="n">
        <f aca="false">J33*-0.35</f>
        <v>-0</v>
      </c>
      <c r="L35" s="12" t="n">
        <f aca="false">L33*-0.35</f>
        <v>-0</v>
      </c>
      <c r="N35" s="12" t="n">
        <f aca="false">N33*-0.35</f>
        <v>-0</v>
      </c>
      <c r="O35" s="12"/>
      <c r="P35" s="12" t="n">
        <f aca="false">P33*-0.35</f>
        <v>-0</v>
      </c>
      <c r="Q35" s="12"/>
      <c r="R35" s="12" t="n">
        <f aca="false">R33*-0.35</f>
        <v>-0</v>
      </c>
      <c r="S35" s="12"/>
      <c r="T35" s="12" t="n">
        <f aca="false">T33*-0.35</f>
        <v>-0</v>
      </c>
      <c r="U35" s="12"/>
      <c r="V35" s="12" t="n">
        <f aca="false">V33*-0.35</f>
        <v>-0</v>
      </c>
      <c r="W35" s="12"/>
      <c r="X35" s="12" t="n">
        <f aca="false">X33*-0.35</f>
        <v>-0</v>
      </c>
      <c r="Y35" s="12"/>
      <c r="Z35" s="12" t="n">
        <f aca="false">Z33*-0.35</f>
        <v>-0</v>
      </c>
      <c r="AA35" s="12"/>
      <c r="AB35" s="12" t="n">
        <f aca="false">AB33*-0.35</f>
        <v>-17824346.764</v>
      </c>
      <c r="AC35" s="12"/>
    </row>
    <row r="36" customFormat="false" ht="5.25" hidden="false" customHeight="true" outlineLevel="0" collapsed="false">
      <c r="N36" s="39"/>
    </row>
    <row r="37" customFormat="false" ht="12.75" hidden="false" customHeight="false" outlineLevel="0" collapsed="false">
      <c r="A37" s="0" t="s">
        <v>41</v>
      </c>
      <c r="B37" s="40" t="n">
        <f aca="false">B31*0.35</f>
        <v>14459900</v>
      </c>
      <c r="C37" s="40"/>
      <c r="D37" s="40" t="n">
        <f aca="false">D31*0.35</f>
        <v>-46553850</v>
      </c>
      <c r="F37" s="40" t="n">
        <f aca="false">F31*0.35</f>
        <v>1178612.32533333</v>
      </c>
      <c r="H37" s="40" t="n">
        <f aca="false">H31*0.35</f>
        <v>591177.612666667</v>
      </c>
      <c r="J37" s="40" t="n">
        <f aca="false">J31*0.35</f>
        <v>7000043.792</v>
      </c>
      <c r="L37" s="40" t="n">
        <f aca="false">L31*0.35</f>
        <v>8750054.74</v>
      </c>
      <c r="N37" s="41" t="n">
        <f aca="false">N31*0.35</f>
        <v>10504118.8</v>
      </c>
      <c r="O37" s="41"/>
      <c r="P37" s="41" t="n">
        <f aca="false">P31*0.35</f>
        <v>42288237.6</v>
      </c>
      <c r="Q37" s="41"/>
      <c r="R37" s="41" t="n">
        <f aca="false">R31*0.35</f>
        <v>-20914932.85</v>
      </c>
      <c r="S37" s="41"/>
      <c r="T37" s="41" t="n">
        <f aca="false">T31*0.35</f>
        <v>-9869015.45</v>
      </c>
      <c r="U37" s="41"/>
      <c r="V37" s="41" t="n">
        <f aca="false">V31*0.35</f>
        <v>-26394949</v>
      </c>
      <c r="W37" s="41"/>
      <c r="X37" s="41" t="n">
        <f aca="false">X31*0.35</f>
        <v>10500000.35</v>
      </c>
      <c r="Y37" s="41"/>
      <c r="Z37" s="41" t="n">
        <f aca="false">Z31*0.35</f>
        <v>7000000</v>
      </c>
      <c r="AA37" s="41"/>
      <c r="AB37" s="40" t="n">
        <f aca="false">AB31*0.35</f>
        <v>-1460602.08</v>
      </c>
      <c r="AC37" s="40"/>
    </row>
    <row r="38" customFormat="false" ht="12.75" hidden="false" customHeight="false" outlineLevel="0" collapsed="false">
      <c r="N38" s="39"/>
    </row>
    <row r="39" customFormat="false" ht="12.75" hidden="false" customHeight="false" outlineLevel="0" collapsed="false">
      <c r="A39" s="5" t="s">
        <v>42</v>
      </c>
      <c r="B39" s="32" t="n">
        <f aca="false">B35+B37</f>
        <v>13934900</v>
      </c>
      <c r="C39" s="32"/>
      <c r="D39" s="32" t="n">
        <f aca="false">D35+D37</f>
        <v>0</v>
      </c>
      <c r="E39" s="7"/>
      <c r="F39" s="32" t="n">
        <f aca="false">F35+F37</f>
        <v>4931634.43733333</v>
      </c>
      <c r="G39" s="7"/>
      <c r="H39" s="32" t="n">
        <f aca="false">H35+H37</f>
        <v>1668145.33666667</v>
      </c>
      <c r="I39" s="7"/>
      <c r="J39" s="32" t="n">
        <f aca="false">J35+J37</f>
        <v>7000043.792</v>
      </c>
      <c r="K39" s="7"/>
      <c r="L39" s="32" t="n">
        <f aca="false">L35+L37</f>
        <v>8750054.74</v>
      </c>
      <c r="M39" s="7"/>
      <c r="N39" s="33" t="n">
        <f aca="false">N35+N37</f>
        <v>10504118.8</v>
      </c>
      <c r="O39" s="33"/>
      <c r="P39" s="33" t="n">
        <f aca="false">P35+P37</f>
        <v>42288237.6</v>
      </c>
      <c r="Q39" s="33"/>
      <c r="R39" s="33" t="n">
        <f aca="false">R35+R37</f>
        <v>-20914932.85</v>
      </c>
      <c r="S39" s="33"/>
      <c r="T39" s="33" t="n">
        <f aca="false">T35+T37</f>
        <v>-9869015.45</v>
      </c>
      <c r="U39" s="33"/>
      <c r="V39" s="33" t="n">
        <f aca="false">V35+V37</f>
        <v>-26394949</v>
      </c>
      <c r="W39" s="33"/>
      <c r="X39" s="33" t="n">
        <f aca="false">X35+X37</f>
        <v>10500000.35</v>
      </c>
      <c r="Y39" s="33"/>
      <c r="Z39" s="33" t="n">
        <f aca="false">Z35+Z37</f>
        <v>7000000</v>
      </c>
      <c r="AA39" s="33"/>
      <c r="AB39" s="32" t="n">
        <f aca="false">AB35+AB37</f>
        <v>-19284948.844</v>
      </c>
      <c r="AC39" s="32"/>
    </row>
    <row r="40" customFormat="false" ht="12.75" hidden="false" customHeight="false" outlineLevel="0" collapsed="false">
      <c r="A40" s="42"/>
      <c r="B40" s="37"/>
      <c r="C40" s="37"/>
      <c r="D40" s="37"/>
      <c r="E40" s="4"/>
      <c r="F40" s="37"/>
      <c r="G40" s="4"/>
      <c r="H40" s="37"/>
      <c r="I40" s="4"/>
      <c r="J40" s="37"/>
      <c r="K40" s="4"/>
      <c r="L40" s="37"/>
      <c r="M40" s="4"/>
      <c r="N40" s="38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</row>
    <row r="41" customFormat="false" ht="12.75" hidden="false" customHeight="false" outlineLevel="0" collapsed="false">
      <c r="A41" s="42"/>
      <c r="B41" s="37"/>
      <c r="C41" s="37"/>
      <c r="D41" s="37"/>
      <c r="E41" s="4"/>
      <c r="F41" s="37"/>
      <c r="G41" s="4"/>
      <c r="H41" s="37"/>
      <c r="I41" s="4"/>
      <c r="J41" s="37"/>
      <c r="K41" s="4"/>
      <c r="L41" s="37"/>
      <c r="M41" s="4"/>
      <c r="N41" s="38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</row>
    <row r="42" customFormat="false" ht="12.75" hidden="false" customHeight="false" outlineLevel="0" collapsed="false">
      <c r="A42" s="43" t="s">
        <v>43</v>
      </c>
      <c r="B42" s="44"/>
      <c r="C42" s="44"/>
      <c r="D42" s="44"/>
      <c r="E42" s="45"/>
      <c r="F42" s="44"/>
      <c r="G42" s="45"/>
      <c r="H42" s="44"/>
      <c r="I42" s="45"/>
      <c r="J42" s="44"/>
      <c r="K42" s="45"/>
      <c r="L42" s="44"/>
      <c r="M42" s="45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</row>
    <row r="43" customFormat="false" ht="12.75" hidden="false" customHeight="false" outlineLevel="0" collapsed="false">
      <c r="A43" s="46" t="s">
        <v>44</v>
      </c>
      <c r="B43" s="12" t="n">
        <f aca="false">(B26+B25)*-0.35</f>
        <v>-13934900</v>
      </c>
      <c r="C43" s="12"/>
      <c r="D43" s="12" t="n">
        <f aca="false">D26*-0.35</f>
        <v>-0</v>
      </c>
      <c r="E43" s="12"/>
      <c r="F43" s="12" t="n">
        <f aca="false">F26*-0.35</f>
        <v>928518.378666667</v>
      </c>
      <c r="G43" s="12"/>
      <c r="H43" s="12" t="n">
        <f aca="false">H26*-0.35</f>
        <v>266447.757333333</v>
      </c>
      <c r="I43" s="12"/>
      <c r="J43" s="12" t="n">
        <f aca="false">J26*-0.35</f>
        <v>-0</v>
      </c>
      <c r="K43" s="12"/>
      <c r="L43" s="12" t="n">
        <f aca="false">L26*-0.35</f>
        <v>-0</v>
      </c>
      <c r="M43" s="12"/>
      <c r="N43" s="12" t="n">
        <f aca="false">N26*-0.35</f>
        <v>-0</v>
      </c>
      <c r="O43" s="12"/>
      <c r="P43" s="12" t="n">
        <f aca="false">P26*-0.35</f>
        <v>-42288237.6</v>
      </c>
      <c r="Q43" s="12"/>
      <c r="R43" s="12" t="n">
        <f aca="false">R25*-0.35</f>
        <v>20914932.85</v>
      </c>
      <c r="S43" s="12"/>
      <c r="T43" s="12" t="n">
        <f aca="false">T25*-0.35</f>
        <v>9869015.45</v>
      </c>
      <c r="U43" s="12"/>
      <c r="V43" s="12" t="n">
        <f aca="false">V25*-0.35</f>
        <v>26394949</v>
      </c>
      <c r="W43" s="12"/>
      <c r="X43" s="12"/>
      <c r="Y43" s="12"/>
      <c r="Z43" s="12"/>
      <c r="AA43" s="12"/>
      <c r="AB43" s="12" t="n">
        <f aca="false">(AB26+AB25)*-0.35</f>
        <v>2150725.836</v>
      </c>
      <c r="AC43" s="12"/>
      <c r="AE43" s="12"/>
    </row>
    <row r="44" customFormat="false" ht="12.75" hidden="false" customHeight="false" outlineLevel="0" collapsed="false">
      <c r="A44" s="46" t="s">
        <v>45</v>
      </c>
      <c r="B44" s="12" t="n">
        <f aca="false">B27*-0.35</f>
        <v>-0</v>
      </c>
      <c r="C44" s="46"/>
      <c r="D44" s="12" t="n">
        <f aca="false">D27*-0.35</f>
        <v>46553850</v>
      </c>
      <c r="E44" s="12"/>
      <c r="F44" s="12" t="n">
        <f aca="false">F27*-0.35</f>
        <v>-2107130.704</v>
      </c>
      <c r="G44" s="12"/>
      <c r="H44" s="12" t="n">
        <f aca="false">H27*-0.35</f>
        <v>-857625.37</v>
      </c>
      <c r="I44" s="12"/>
      <c r="J44" s="12" t="n">
        <f aca="false">J29*-0.35</f>
        <v>-7000043.792</v>
      </c>
      <c r="K44" s="12"/>
      <c r="L44" s="12" t="n">
        <f aca="false">L29*-0.35</f>
        <v>-8750054.74</v>
      </c>
      <c r="M44" s="12"/>
      <c r="N44" s="12" t="n">
        <f aca="false">N29*-0.35</f>
        <v>-10504118.8</v>
      </c>
      <c r="O44" s="12"/>
      <c r="P44" s="12"/>
      <c r="Q44" s="12"/>
      <c r="R44" s="12" t="n">
        <f aca="false">R29*-0.35</f>
        <v>-0</v>
      </c>
      <c r="S44" s="12"/>
      <c r="T44" s="12" t="n">
        <f aca="false">T29*-0.35</f>
        <v>-0</v>
      </c>
      <c r="U44" s="12"/>
      <c r="V44" s="12"/>
      <c r="W44" s="12"/>
      <c r="X44" s="12" t="n">
        <f aca="false">X29*-0.35</f>
        <v>-10500000.35</v>
      </c>
      <c r="Y44" s="12"/>
      <c r="Z44" s="12" t="n">
        <f aca="false">Z29*-0.35</f>
        <v>-7000000</v>
      </c>
      <c r="AA44" s="12"/>
      <c r="AB44" s="12" t="n">
        <f aca="false">(AB29+AB27)*-0.35</f>
        <v>-165123.755999999</v>
      </c>
      <c r="AC44" s="12"/>
      <c r="AE44" s="12"/>
    </row>
    <row r="45" customFormat="false" ht="12.75" hidden="false" customHeight="false" outlineLevel="0" collapsed="false">
      <c r="A45" s="46" t="s">
        <v>46</v>
      </c>
      <c r="B45" s="12" t="n">
        <f aca="false">B28*-0.35</f>
        <v>-525000</v>
      </c>
      <c r="C45" s="12"/>
      <c r="D45" s="12" t="n">
        <f aca="false">D28*-0.35</f>
        <v>-0</v>
      </c>
      <c r="E45" s="46"/>
      <c r="F45" s="12" t="n">
        <f aca="false">F28*-0.35</f>
        <v>-0</v>
      </c>
      <c r="G45" s="46"/>
      <c r="H45" s="12" t="n">
        <f aca="false">H28*-0.35</f>
        <v>-0</v>
      </c>
      <c r="I45" s="46"/>
      <c r="J45" s="12" t="n">
        <f aca="false">J28*-0.35</f>
        <v>-0</v>
      </c>
      <c r="K45" s="46"/>
      <c r="L45" s="12" t="n">
        <f aca="false">L28*-0.35</f>
        <v>-0</v>
      </c>
      <c r="M45" s="46"/>
      <c r="N45" s="12" t="n">
        <f aca="false">N28*-0.35</f>
        <v>-0</v>
      </c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 t="n">
        <f aca="false">AB28*-0.35</f>
        <v>-525000</v>
      </c>
      <c r="AC45" s="12"/>
    </row>
    <row r="46" customFormat="false" ht="12.75" hidden="false" customHeight="false" outlineLevel="0" collapsed="false">
      <c r="A46" s="46"/>
      <c r="B46" s="33" t="n">
        <f aca="false">SUM(B43:B45)</f>
        <v>-14459900</v>
      </c>
      <c r="C46" s="33"/>
      <c r="D46" s="33" t="n">
        <f aca="false">SUM(D43:D45)</f>
        <v>46553850</v>
      </c>
      <c r="E46" s="47"/>
      <c r="F46" s="33" t="n">
        <f aca="false">SUM(F43:F45)</f>
        <v>-1178612.32533333</v>
      </c>
      <c r="G46" s="47"/>
      <c r="H46" s="33" t="n">
        <f aca="false">SUM(H43:H45)</f>
        <v>-591177.612666667</v>
      </c>
      <c r="I46" s="47"/>
      <c r="J46" s="33" t="n">
        <f aca="false">SUM(J43:J45)</f>
        <v>-7000043.792</v>
      </c>
      <c r="K46" s="47"/>
      <c r="L46" s="33" t="n">
        <f aca="false">SUM(L43:L45)</f>
        <v>-8750054.74</v>
      </c>
      <c r="M46" s="47"/>
      <c r="N46" s="33" t="n">
        <f aca="false">SUM(N43:N45)</f>
        <v>-10504118.8</v>
      </c>
      <c r="O46" s="33"/>
      <c r="P46" s="33"/>
      <c r="Q46" s="33"/>
      <c r="R46" s="33" t="n">
        <f aca="false">SUM(R43:R45)</f>
        <v>20914932.85</v>
      </c>
      <c r="S46" s="33"/>
      <c r="T46" s="33" t="n">
        <f aca="false">SUM(T43:T45)</f>
        <v>9869015.45</v>
      </c>
      <c r="U46" s="33"/>
      <c r="V46" s="33" t="n">
        <f aca="false">SUM(V43:V45)</f>
        <v>26394949</v>
      </c>
      <c r="W46" s="33"/>
      <c r="X46" s="33" t="n">
        <f aca="false">SUM(X43:X45)</f>
        <v>-10500000.35</v>
      </c>
      <c r="Y46" s="33"/>
      <c r="Z46" s="33" t="n">
        <f aca="false">SUM(Z43:Z45)</f>
        <v>-7000000</v>
      </c>
      <c r="AA46" s="33"/>
      <c r="AB46" s="33" t="n">
        <f aca="false">SUM(AB43:AB45)</f>
        <v>1460602.08</v>
      </c>
      <c r="AC46" s="33"/>
    </row>
    <row r="47" customFormat="false" ht="12.75" hidden="false" customHeight="false" outlineLevel="0" collapsed="false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E47" s="48"/>
    </row>
    <row r="48" customFormat="false" ht="12.75" hidden="false" customHeight="false" outlineLevel="0" collapsed="false">
      <c r="A48" s="42"/>
      <c r="B48" s="37"/>
      <c r="C48" s="37"/>
      <c r="D48" s="37"/>
      <c r="E48" s="4"/>
      <c r="F48" s="37"/>
      <c r="G48" s="4"/>
      <c r="H48" s="37"/>
      <c r="I48" s="4"/>
      <c r="J48" s="37"/>
      <c r="K48" s="4"/>
      <c r="L48" s="37"/>
      <c r="M48" s="4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</row>
    <row r="49" customFormat="false" ht="12.75" hidden="false" customHeight="false" outlineLevel="0" collapsed="false">
      <c r="A49" s="42"/>
      <c r="B49" s="37"/>
      <c r="C49" s="37"/>
      <c r="D49" s="37"/>
      <c r="E49" s="4"/>
      <c r="F49" s="37"/>
      <c r="G49" s="4"/>
      <c r="H49" s="37"/>
      <c r="I49" s="4"/>
      <c r="J49" s="37"/>
      <c r="K49" s="4"/>
      <c r="L49" s="37"/>
      <c r="M49" s="4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</row>
    <row r="50" customFormat="false" ht="12.75" hidden="false" customHeight="false" outlineLevel="0" collapsed="false">
      <c r="A50" s="42" t="s">
        <v>47</v>
      </c>
      <c r="B50" s="37"/>
      <c r="C50" s="37"/>
      <c r="D50" s="37"/>
      <c r="E50" s="4"/>
      <c r="F50" s="37"/>
      <c r="G50" s="4"/>
      <c r="H50" s="37"/>
      <c r="I50" s="4"/>
      <c r="J50" s="37"/>
      <c r="K50" s="4"/>
      <c r="L50" s="37"/>
      <c r="M50" s="4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</row>
    <row r="51" customFormat="false" ht="12.75" hidden="false" customHeight="false" outlineLevel="0" collapsed="false">
      <c r="A51" s="27" t="s">
        <v>48</v>
      </c>
      <c r="B51" s="37"/>
      <c r="C51" s="37"/>
      <c r="D51" s="37"/>
      <c r="E51" s="4"/>
      <c r="F51" s="37"/>
      <c r="G51" s="4"/>
      <c r="H51" s="37"/>
      <c r="I51" s="4"/>
      <c r="J51" s="37"/>
      <c r="K51" s="4"/>
      <c r="L51" s="37"/>
      <c r="M51" s="4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</row>
    <row r="52" customFormat="false" ht="12.75" hidden="false" customHeight="false" outlineLevel="0" collapsed="false">
      <c r="A52" s="27" t="s">
        <v>49</v>
      </c>
      <c r="B52" s="37"/>
      <c r="C52" s="37"/>
      <c r="D52" s="37"/>
      <c r="E52" s="4"/>
      <c r="F52" s="37"/>
      <c r="G52" s="4"/>
      <c r="H52" s="37"/>
      <c r="I52" s="4"/>
      <c r="J52" s="37"/>
      <c r="K52" s="4"/>
      <c r="L52" s="37"/>
      <c r="M52" s="4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</row>
    <row r="53" customFormat="false" ht="12.75" hidden="false" customHeight="false" outlineLevel="0" collapsed="false">
      <c r="A53" s="27" t="s">
        <v>50</v>
      </c>
      <c r="B53" s="37"/>
      <c r="C53" s="37"/>
      <c r="D53" s="37"/>
      <c r="E53" s="4"/>
      <c r="F53" s="37"/>
      <c r="G53" s="4"/>
      <c r="H53" s="37"/>
      <c r="I53" s="4"/>
      <c r="J53" s="37"/>
      <c r="K53" s="4"/>
      <c r="L53" s="37"/>
      <c r="M53" s="4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</row>
    <row r="54" customFormat="false" ht="12.75" hidden="false" customHeight="false" outlineLevel="0" collapsed="false">
      <c r="A54" s="27" t="s">
        <v>51</v>
      </c>
      <c r="B54" s="37"/>
      <c r="C54" s="37"/>
      <c r="D54" s="37"/>
      <c r="E54" s="4"/>
      <c r="F54" s="37"/>
      <c r="G54" s="4"/>
      <c r="H54" s="37"/>
      <c r="I54" s="4"/>
      <c r="J54" s="37"/>
      <c r="K54" s="4"/>
      <c r="L54" s="37"/>
      <c r="M54" s="4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</row>
    <row r="55" customFormat="false" ht="12.75" hidden="false" customHeight="false" outlineLevel="0" collapsed="false">
      <c r="A55" s="27" t="s">
        <v>52</v>
      </c>
      <c r="B55" s="37"/>
      <c r="C55" s="37"/>
      <c r="D55" s="37"/>
      <c r="E55" s="4"/>
      <c r="F55" s="37"/>
      <c r="G55" s="4"/>
      <c r="H55" s="37"/>
      <c r="I55" s="4"/>
      <c r="J55" s="37"/>
      <c r="K55" s="4"/>
      <c r="L55" s="37"/>
      <c r="M55" s="4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</row>
    <row r="56" customFormat="false" ht="12.75" hidden="false" customHeight="false" outlineLevel="0" collapsed="false">
      <c r="A56" s="27" t="s">
        <v>53</v>
      </c>
      <c r="B56" s="37"/>
      <c r="C56" s="37"/>
      <c r="D56" s="37"/>
      <c r="E56" s="4"/>
      <c r="F56" s="37"/>
      <c r="G56" s="4"/>
      <c r="H56" s="37"/>
      <c r="I56" s="4"/>
      <c r="J56" s="37"/>
      <c r="K56" s="4"/>
      <c r="L56" s="37"/>
      <c r="M56" s="4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</row>
    <row r="57" customFormat="false" ht="12.75" hidden="false" customHeight="false" outlineLevel="0" collapsed="false">
      <c r="A57" s="27" t="s">
        <v>54</v>
      </c>
      <c r="B57" s="37"/>
      <c r="C57" s="37"/>
      <c r="D57" s="37"/>
      <c r="E57" s="4"/>
      <c r="F57" s="37"/>
      <c r="G57" s="4"/>
      <c r="H57" s="37"/>
      <c r="I57" s="4"/>
      <c r="J57" s="37"/>
      <c r="K57" s="4"/>
      <c r="L57" s="37"/>
      <c r="M57" s="4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</row>
    <row r="58" customFormat="false" ht="12.75" hidden="false" customHeight="false" outlineLevel="0" collapsed="false">
      <c r="A58" s="27"/>
      <c r="B58" s="37"/>
      <c r="C58" s="37"/>
      <c r="D58" s="37"/>
      <c r="E58" s="4"/>
      <c r="F58" s="37"/>
      <c r="G58" s="4"/>
      <c r="H58" s="37"/>
      <c r="I58" s="4"/>
      <c r="J58" s="37"/>
      <c r="K58" s="4"/>
      <c r="L58" s="37"/>
      <c r="M58" s="4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</row>
    <row r="59" customFormat="false" ht="12.75" hidden="false" customHeight="false" outlineLevel="0" collapsed="false">
      <c r="A59" s="27"/>
      <c r="B59" s="37"/>
      <c r="C59" s="37"/>
      <c r="D59" s="37"/>
      <c r="E59" s="4"/>
      <c r="F59" s="37"/>
      <c r="G59" s="4"/>
      <c r="H59" s="37"/>
      <c r="I59" s="4"/>
      <c r="J59" s="37"/>
      <c r="K59" s="4"/>
      <c r="L59" s="37"/>
      <c r="M59" s="4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</row>
    <row r="60" customFormat="false" ht="12.75" hidden="false" customHeight="false" outlineLevel="0" collapsed="false">
      <c r="A60" s="27"/>
      <c r="B60" s="37"/>
      <c r="C60" s="37"/>
      <c r="D60" s="37"/>
      <c r="E60" s="4"/>
      <c r="F60" s="37"/>
      <c r="G60" s="4"/>
      <c r="H60" s="37"/>
      <c r="I60" s="4"/>
      <c r="J60" s="37"/>
      <c r="K60" s="4"/>
      <c r="L60" s="37"/>
      <c r="M60" s="4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</row>
    <row r="61" customFormat="false" ht="12.75" hidden="false" customHeight="false" outlineLevel="0" collapsed="false">
      <c r="A61" s="27" t="s">
        <v>55</v>
      </c>
      <c r="B61" s="37"/>
      <c r="C61" s="37"/>
      <c r="D61" s="37"/>
      <c r="E61" s="4"/>
      <c r="F61" s="37"/>
      <c r="G61" s="4"/>
      <c r="H61" s="37"/>
      <c r="I61" s="4"/>
      <c r="J61" s="37"/>
      <c r="K61" s="4"/>
      <c r="L61" s="37"/>
      <c r="M61" s="4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</row>
    <row r="62" customFormat="false" ht="12.75" hidden="false" customHeight="false" outlineLevel="0" collapsed="false">
      <c r="A62" s="27" t="s">
        <v>56</v>
      </c>
      <c r="B62" s="37"/>
      <c r="C62" s="37"/>
      <c r="D62" s="37"/>
      <c r="E62" s="4"/>
      <c r="F62" s="37"/>
      <c r="G62" s="4"/>
      <c r="H62" s="37"/>
      <c r="I62" s="4"/>
      <c r="J62" s="37"/>
      <c r="K62" s="4"/>
      <c r="L62" s="37"/>
      <c r="M62" s="4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</row>
    <row r="63" customFormat="false" ht="12.75" hidden="false" customHeight="false" outlineLevel="0" collapsed="false">
      <c r="A63" s="27" t="s">
        <v>57</v>
      </c>
      <c r="B63" s="37"/>
      <c r="C63" s="37"/>
      <c r="D63" s="37"/>
      <c r="E63" s="4"/>
      <c r="F63" s="37"/>
      <c r="G63" s="4"/>
      <c r="H63" s="37"/>
      <c r="I63" s="4"/>
      <c r="J63" s="37"/>
      <c r="K63" s="4"/>
      <c r="L63" s="37"/>
      <c r="M63" s="4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</row>
    <row r="64" customFormat="false" ht="12.75" hidden="false" customHeight="false" outlineLevel="0" collapsed="false">
      <c r="A64" s="0" t="s">
        <v>58</v>
      </c>
    </row>
    <row r="65" customFormat="false" ht="12.75" hidden="false" customHeight="false" outlineLevel="0" collapsed="false">
      <c r="A65" s="0" t="s">
        <v>59</v>
      </c>
    </row>
    <row r="66" customFormat="false" ht="12.75" hidden="false" customHeight="false" outlineLevel="0" collapsed="false">
      <c r="A66" s="0" t="s">
        <v>60</v>
      </c>
    </row>
    <row r="67" customFormat="false" ht="12.75" hidden="false" customHeight="false" outlineLevel="0" collapsed="false">
      <c r="A67" s="46" t="s">
        <v>61</v>
      </c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</row>
    <row r="68" customFormat="false" ht="12.75" hidden="false" customHeight="false" outlineLevel="0" collapsed="false">
      <c r="A68" s="46" t="s">
        <v>62</v>
      </c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</row>
    <row r="69" customFormat="false" ht="12.75" hidden="false" customHeight="false" outlineLevel="0" collapsed="false">
      <c r="A69" s="46" t="s">
        <v>63</v>
      </c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</row>
    <row r="70" customFormat="false" ht="12.75" hidden="false" customHeight="false" outlineLevel="0" collapsed="false">
      <c r="A70" s="46" t="s">
        <v>64</v>
      </c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</row>
    <row r="71" customFormat="false" ht="12.75" hidden="false" customHeight="false" outlineLevel="0" collapsed="false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</row>
    <row r="72" customFormat="false" ht="12.75" hidden="false" customHeight="false" outlineLevel="0" collapsed="false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</row>
    <row r="73" customFormat="false" ht="12.75" hidden="false" customHeight="false" outlineLevel="0" collapsed="false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</row>
    <row r="81" customFormat="false" ht="12.75" hidden="false" customHeight="false" outlineLevel="0" collapsed="false">
      <c r="B81" s="49"/>
      <c r="C81" s="49"/>
      <c r="F81" s="49"/>
      <c r="H81" s="49"/>
    </row>
    <row r="82" customFormat="false" ht="12.75" hidden="false" customHeight="false" outlineLevel="0" collapsed="false">
      <c r="A82" s="49"/>
      <c r="B82" s="49"/>
      <c r="C82" s="49"/>
      <c r="F82" s="49"/>
      <c r="H82" s="49"/>
    </row>
  </sheetData>
  <printOptions headings="false" gridLines="false" gridLinesSet="true" horizontalCentered="false" verticalCentered="false"/>
  <pageMargins left="0.5" right="0.25" top="0.5" bottom="0.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&amp;R&amp;D 
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4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2" activeCellId="0" sqref="E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5.42"/>
    <col collapsed="false" customWidth="true" hidden="false" outlineLevel="0" max="2" min="2" style="0" width="11.85"/>
    <col collapsed="false" customWidth="true" hidden="false" outlineLevel="0" max="3" min="3" style="0" width="3.14"/>
    <col collapsed="false" customWidth="true" hidden="false" outlineLevel="0" max="4" min="4" style="0" width="21.42"/>
    <col collapsed="false" customWidth="true" hidden="false" outlineLevel="0" max="5" min="5" style="0" width="2.99"/>
    <col collapsed="false" customWidth="true" hidden="false" outlineLevel="0" max="6" min="6" style="0" width="20.41"/>
    <col collapsed="false" customWidth="true" hidden="false" outlineLevel="0" max="7" min="7" style="0" width="3.14"/>
    <col collapsed="false" customWidth="true" hidden="false" outlineLevel="0" max="8" min="8" style="0" width="19.41"/>
    <col collapsed="false" customWidth="true" hidden="false" outlineLevel="0" max="9" min="9" style="0" width="3.14"/>
    <col collapsed="false" customWidth="true" hidden="false" outlineLevel="0" max="10" min="10" style="0" width="19.7"/>
    <col collapsed="false" customWidth="true" hidden="false" outlineLevel="0" max="11" min="11" style="0" width="2.99"/>
    <col collapsed="false" customWidth="true" hidden="false" outlineLevel="0" max="12" min="12" style="0" width="19.7"/>
    <col collapsed="false" customWidth="true" hidden="false" outlineLevel="0" max="13" min="13" style="0" width="2.99"/>
    <col collapsed="false" customWidth="true" hidden="false" outlineLevel="0" max="14" min="14" style="0" width="20.99"/>
    <col collapsed="false" customWidth="true" hidden="false" outlineLevel="0" max="16" min="15" style="0" width="2.99"/>
    <col collapsed="false" customWidth="true" hidden="false" outlineLevel="0" max="17" min="17" style="0" width="13.99"/>
    <col collapsed="false" customWidth="true" hidden="false" outlineLevel="0" max="18" min="18" style="4" width="2.99"/>
    <col collapsed="false" customWidth="true" hidden="false" outlineLevel="0" max="19" min="19" style="0" width="12.85"/>
    <col collapsed="false" customWidth="true" hidden="false" outlineLevel="0" max="20" min="20" style="4" width="2.7"/>
    <col collapsed="false" customWidth="true" hidden="false" outlineLevel="0" max="21" min="21" style="0" width="10.28"/>
    <col collapsed="false" customWidth="true" hidden="false" outlineLevel="0" max="22" min="22" style="0" width="14.85"/>
  </cols>
  <sheetData>
    <row r="1" customFormat="false" ht="15.75" hidden="false" customHeight="false" outlineLevel="0" collapsed="false">
      <c r="A1" s="1" t="s">
        <v>0</v>
      </c>
      <c r="B1" s="1"/>
      <c r="C1" s="1"/>
    </row>
    <row r="3" customFormat="false" ht="12.75" hidden="false" customHeight="false" outlineLevel="0" collapsed="false">
      <c r="A3" s="15" t="str">
        <f aca="true">CELL("filename",A1)</f>
        <v>'file:///mnt/12tb/@roms/datasets/enron/EDRM Enron Email Data Set v2 XML/filtered-attachments/xls/CalPERS_OTP_Transaction.xls'#$Summary (2)</v>
      </c>
    </row>
    <row r="4" customFormat="false" ht="12.75" hidden="false" customHeight="false" outlineLevel="0" collapsed="false">
      <c r="S4" s="40"/>
    </row>
    <row r="5" customFormat="false" ht="13.5" hidden="false" customHeight="false" outlineLevel="0" collapsed="false">
      <c r="S5" s="50"/>
    </row>
    <row r="6" customFormat="false" ht="12.75" hidden="false" customHeight="false" outlineLevel="0" collapsed="false">
      <c r="D6" s="15" t="s">
        <v>5</v>
      </c>
      <c r="F6" s="15" t="s">
        <v>5</v>
      </c>
      <c r="H6" s="15" t="s">
        <v>5</v>
      </c>
      <c r="J6" s="15" t="s">
        <v>5</v>
      </c>
      <c r="K6" s="12"/>
      <c r="L6" s="15" t="s">
        <v>5</v>
      </c>
      <c r="M6" s="12"/>
      <c r="N6" s="15" t="s">
        <v>6</v>
      </c>
      <c r="O6" s="12"/>
      <c r="Q6" s="12"/>
      <c r="S6" s="51" t="s">
        <v>14</v>
      </c>
      <c r="U6" s="52" t="s">
        <v>14</v>
      </c>
    </row>
    <row r="7" customFormat="false" ht="12.75" hidden="false" customHeight="false" outlineLevel="0" collapsed="false">
      <c r="B7" s="13" t="n">
        <v>36495</v>
      </c>
      <c r="D7" s="53" t="n">
        <v>36531</v>
      </c>
      <c r="F7" s="13" t="n">
        <v>36617</v>
      </c>
      <c r="H7" s="13" t="n">
        <v>36678</v>
      </c>
      <c r="J7" s="13" t="n">
        <v>36586</v>
      </c>
      <c r="L7" s="13" t="n">
        <v>36678</v>
      </c>
      <c r="N7" s="13" t="n">
        <v>36770</v>
      </c>
      <c r="O7" s="17"/>
      <c r="P7" s="17"/>
      <c r="Q7" s="13" t="s">
        <v>7</v>
      </c>
      <c r="R7" s="54"/>
      <c r="S7" s="55" t="s">
        <v>65</v>
      </c>
      <c r="U7" s="56" t="s">
        <v>66</v>
      </c>
    </row>
    <row r="8" customFormat="false" ht="13.5" hidden="false" customHeight="false" outlineLevel="0" collapsed="false">
      <c r="C8" s="18"/>
      <c r="D8" s="57" t="s">
        <v>67</v>
      </c>
      <c r="F8" s="57" t="s">
        <v>68</v>
      </c>
      <c r="H8" s="58" t="s">
        <v>69</v>
      </c>
      <c r="J8" s="58" t="s">
        <v>8</v>
      </c>
      <c r="L8" s="58" t="s">
        <v>9</v>
      </c>
      <c r="M8" s="15"/>
      <c r="N8" s="58" t="s">
        <v>70</v>
      </c>
      <c r="O8" s="19"/>
      <c r="P8" s="19"/>
      <c r="Q8" s="19"/>
      <c r="R8" s="59"/>
      <c r="S8" s="60" t="n">
        <f aca="false">225000-4145-10184-33832-42290-13959</f>
        <v>120590</v>
      </c>
      <c r="U8" s="61" t="n">
        <f aca="false">33832+42290+13959</f>
        <v>90081</v>
      </c>
    </row>
    <row r="9" customFormat="false" ht="12.75" hidden="false" customHeight="false" outlineLevel="0" collapsed="false">
      <c r="B9" s="21" t="s">
        <v>71</v>
      </c>
      <c r="C9" s="14"/>
      <c r="D9" s="21" t="s">
        <v>72</v>
      </c>
      <c r="E9" s="21"/>
      <c r="F9" s="22" t="s">
        <v>73</v>
      </c>
      <c r="G9" s="21"/>
      <c r="H9" s="19" t="s">
        <v>74</v>
      </c>
      <c r="I9" s="21"/>
      <c r="J9" s="22" t="s">
        <v>11</v>
      </c>
      <c r="K9" s="21"/>
      <c r="L9" s="22" t="s">
        <v>11</v>
      </c>
      <c r="M9" s="21"/>
      <c r="N9" s="22" t="s">
        <v>11</v>
      </c>
      <c r="O9" s="22"/>
      <c r="P9" s="22"/>
      <c r="Q9" s="22"/>
      <c r="R9" s="62"/>
      <c r="S9" s="62"/>
    </row>
    <row r="10" customFormat="false" ht="12.75" hidden="false" customHeight="false" outlineLevel="0" collapsed="false">
      <c r="A10" s="5" t="s">
        <v>25</v>
      </c>
      <c r="B10" s="9" t="n">
        <v>-39814000</v>
      </c>
      <c r="C10" s="9"/>
      <c r="D10" s="7"/>
      <c r="E10" s="9"/>
      <c r="F10" s="9" t="n">
        <f aca="false">Buyout!D72</f>
        <v>0</v>
      </c>
      <c r="G10" s="9"/>
      <c r="H10" s="9" t="n">
        <f aca="false">Buyout!F72</f>
        <v>0</v>
      </c>
      <c r="I10" s="9"/>
      <c r="J10" s="9" t="n">
        <f aca="false">-33832*591.16</f>
        <v>-20000125.12</v>
      </c>
      <c r="K10" s="9"/>
      <c r="L10" s="9" t="n">
        <f aca="false">-42290*591.16</f>
        <v>-25000156.4</v>
      </c>
      <c r="M10" s="9"/>
      <c r="N10" s="9" t="n">
        <f aca="false">-13959*2149.75</f>
        <v>-30008360.25</v>
      </c>
      <c r="O10" s="9"/>
      <c r="P10" s="9"/>
      <c r="Q10" s="9" t="n">
        <f aca="false">B10+D10+F10+H10+J10+L10+N10</f>
        <v>-114822641.77</v>
      </c>
      <c r="R10" s="12"/>
      <c r="S10" s="12"/>
      <c r="T10" s="12"/>
      <c r="U10" s="63"/>
    </row>
    <row r="11" customFormat="false" ht="12.75" hidden="false" customHeight="false" outlineLevel="0" collapsed="false"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customFormat="false" ht="12.75" hidden="false" customHeight="false" outlineLevel="0" collapsed="false">
      <c r="A12" s="25" t="s">
        <v>26</v>
      </c>
      <c r="B12" s="26"/>
      <c r="C12" s="26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63"/>
    </row>
    <row r="13" customFormat="false" ht="12.75" hidden="false" customHeight="false" outlineLevel="0" collapsed="false">
      <c r="A13" s="0" t="s">
        <v>28</v>
      </c>
      <c r="D13" s="12"/>
      <c r="E13" s="12"/>
      <c r="F13" s="12" t="n">
        <f aca="false">Buyout!I49+Buyout!I50</f>
        <v>-6020373.44</v>
      </c>
      <c r="G13" s="29" t="n">
        <v>2</v>
      </c>
      <c r="H13" s="12" t="n">
        <f aca="false">Buyout!I57+Buyout!I58</f>
        <v>-2450358.2</v>
      </c>
      <c r="I13" s="29" t="n">
        <v>2</v>
      </c>
      <c r="J13" s="12"/>
      <c r="K13" s="12"/>
      <c r="L13" s="12"/>
      <c r="M13" s="12"/>
      <c r="N13" s="12"/>
      <c r="O13" s="12"/>
      <c r="P13" s="12"/>
      <c r="Q13" s="12" t="n">
        <f aca="false">B13+D13+F13+H13+J13+L13+N13</f>
        <v>-8470731.64</v>
      </c>
      <c r="R13" s="12"/>
      <c r="S13" s="12"/>
      <c r="T13" s="12"/>
    </row>
    <row r="14" customFormat="false" ht="12.75" hidden="false" customHeight="false" outlineLevel="0" collapsed="false">
      <c r="A14" s="3" t="s">
        <v>29</v>
      </c>
      <c r="B14" s="3"/>
      <c r="C14" s="3"/>
      <c r="D14" s="30"/>
      <c r="E14" s="30"/>
      <c r="F14" s="30" t="n">
        <f aca="false">Buyout!I51+Buyout!I52</f>
        <v>-8070010.66666667</v>
      </c>
      <c r="G14" s="31" t="s">
        <v>75</v>
      </c>
      <c r="H14" s="30" t="n">
        <f aca="false">Buyout!I59+Buyout!I60</f>
        <v>-2315771.33333333</v>
      </c>
      <c r="I14" s="31" t="s">
        <v>75</v>
      </c>
      <c r="J14" s="30"/>
      <c r="K14" s="30"/>
      <c r="L14" s="30"/>
      <c r="M14" s="30"/>
      <c r="N14" s="30"/>
      <c r="O14" s="30"/>
      <c r="P14" s="30"/>
      <c r="Q14" s="30" t="n">
        <f aca="false">B14+D14+F14+H14+J14+L14+N14</f>
        <v>-10385782</v>
      </c>
      <c r="R14" s="12"/>
      <c r="S14" s="12"/>
      <c r="T14" s="12"/>
    </row>
    <row r="15" customFormat="false" ht="12.75" hidden="false" customHeight="false" outlineLevel="0" collapsed="false">
      <c r="A15" s="4" t="s">
        <v>30</v>
      </c>
      <c r="B15" s="4"/>
      <c r="C15" s="4"/>
      <c r="D15" s="12" t="n">
        <f aca="false">SUM(D13:D14)</f>
        <v>0</v>
      </c>
      <c r="E15" s="12"/>
      <c r="F15" s="12" t="n">
        <f aca="false">SUM(F13:F14)</f>
        <v>-14090384.1066667</v>
      </c>
      <c r="G15" s="12"/>
      <c r="H15" s="12" t="n">
        <f aca="false">SUM(H13:H14)</f>
        <v>-4766129.53333333</v>
      </c>
      <c r="I15" s="12"/>
      <c r="J15" s="12" t="n">
        <f aca="false">SUM(J13:J14)</f>
        <v>0</v>
      </c>
      <c r="K15" s="12"/>
      <c r="L15" s="12" t="n">
        <f aca="false">SUM(L13:L14)</f>
        <v>0</v>
      </c>
      <c r="M15" s="12"/>
      <c r="N15" s="12" t="n">
        <f aca="false">SUM(N13:N14)</f>
        <v>0</v>
      </c>
      <c r="O15" s="12"/>
      <c r="P15" s="12"/>
      <c r="Q15" s="12" t="n">
        <f aca="false">SUM(Q13:Q14)</f>
        <v>-18856513.64</v>
      </c>
      <c r="R15" s="12"/>
      <c r="S15" s="12"/>
      <c r="T15" s="12"/>
    </row>
    <row r="16" customFormat="false" ht="12.75" hidden="false" customHeight="false" outlineLevel="0" collapsed="false">
      <c r="A16" s="4"/>
      <c r="B16" s="4"/>
      <c r="C16" s="4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</row>
    <row r="17" customFormat="false" ht="12.75" hidden="false" customHeight="false" outlineLevel="0" collapsed="false">
      <c r="A17" s="5" t="s">
        <v>31</v>
      </c>
      <c r="B17" s="32" t="n">
        <f aca="false">B10+B15</f>
        <v>-39814000</v>
      </c>
      <c r="C17" s="7"/>
      <c r="D17" s="32" t="n">
        <f aca="false">D10+D15</f>
        <v>0</v>
      </c>
      <c r="E17" s="9"/>
      <c r="F17" s="32" t="n">
        <f aca="false">F10+F15</f>
        <v>-14090384.1066667</v>
      </c>
      <c r="G17" s="9"/>
      <c r="H17" s="32" t="n">
        <f aca="false">H10+H15</f>
        <v>-4766129.53333333</v>
      </c>
      <c r="I17" s="9"/>
      <c r="J17" s="32" t="n">
        <f aca="false">J10+J15</f>
        <v>-20000125.12</v>
      </c>
      <c r="K17" s="9"/>
      <c r="L17" s="32" t="n">
        <f aca="false">L10+L15</f>
        <v>-25000156.4</v>
      </c>
      <c r="M17" s="9"/>
      <c r="N17" s="32" t="n">
        <f aca="false">N10+N15</f>
        <v>-30008360.25</v>
      </c>
      <c r="O17" s="32"/>
      <c r="P17" s="32"/>
      <c r="Q17" s="32" t="n">
        <f aca="false">Q10+Q15</f>
        <v>-133679155.41</v>
      </c>
      <c r="R17" s="37"/>
      <c r="S17" s="37"/>
      <c r="T17" s="12"/>
    </row>
    <row r="18" customFormat="false" ht="12.75" hidden="false" customHeight="false" outlineLevel="0" collapsed="false">
      <c r="A18" s="4"/>
      <c r="B18" s="4"/>
      <c r="C18" s="4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</row>
    <row r="19" customFormat="false" ht="12.75" hidden="false" customHeight="false" outlineLevel="0" collapsed="false">
      <c r="A19" s="25" t="s">
        <v>32</v>
      </c>
      <c r="B19" s="26"/>
      <c r="C19" s="26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</row>
    <row r="20" customFormat="false" ht="12.75" hidden="false" customHeight="false" outlineLevel="0" collapsed="false">
      <c r="A20" s="4" t="s">
        <v>33</v>
      </c>
      <c r="B20" s="12" t="n">
        <v>41747250</v>
      </c>
      <c r="C20" s="29" t="n">
        <v>1</v>
      </c>
      <c r="E20" s="12"/>
      <c r="F20" s="12" t="n">
        <f aca="false">Buyout!K51+Buyout!K52</f>
        <v>-2652909.65333333</v>
      </c>
      <c r="G20" s="29" t="s">
        <v>75</v>
      </c>
      <c r="H20" s="12" t="n">
        <f aca="false">Buyout!K59+Buyout!K60</f>
        <v>-761279.306666667</v>
      </c>
      <c r="I20" s="29" t="s">
        <v>75</v>
      </c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</row>
    <row r="21" customFormat="false" ht="12.75" hidden="false" customHeight="false" outlineLevel="0" collapsed="false">
      <c r="A21" s="4" t="s">
        <v>35</v>
      </c>
      <c r="B21" s="4"/>
      <c r="C21" s="4"/>
      <c r="D21" s="12" t="n">
        <f aca="false">'Note 3'!D75</f>
        <v>-133011000</v>
      </c>
      <c r="E21" s="29" t="n">
        <v>2</v>
      </c>
      <c r="F21" s="12" t="n">
        <f aca="false">Buyout!K49+Buyout!K50</f>
        <v>6020373.44</v>
      </c>
      <c r="G21" s="29" t="n">
        <v>2</v>
      </c>
      <c r="H21" s="12" t="n">
        <f aca="false">Buyout!K57+Buyout!K58</f>
        <v>2450358.2</v>
      </c>
      <c r="I21" s="29" t="n">
        <v>2</v>
      </c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</row>
    <row r="22" customFormat="false" ht="12.75" hidden="false" customHeight="false" outlineLevel="0" collapsed="false">
      <c r="A22" s="4" t="s">
        <v>36</v>
      </c>
      <c r="B22" s="12" t="n">
        <v>-433250</v>
      </c>
      <c r="C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</row>
    <row r="23" customFormat="false" ht="12.75" hidden="false" customHeight="false" outlineLevel="0" collapsed="false">
      <c r="A23" s="3" t="s">
        <v>37</v>
      </c>
      <c r="B23" s="3"/>
      <c r="C23" s="3"/>
      <c r="D23" s="30"/>
      <c r="E23" s="30"/>
      <c r="F23" s="30"/>
      <c r="G23" s="30"/>
      <c r="H23" s="30"/>
      <c r="I23" s="30"/>
      <c r="J23" s="30" t="n">
        <f aca="false">-J10</f>
        <v>20000125.12</v>
      </c>
      <c r="K23" s="31" t="n">
        <v>2</v>
      </c>
      <c r="L23" s="30" t="n">
        <f aca="false">-L10</f>
        <v>25000156.4</v>
      </c>
      <c r="M23" s="31" t="n">
        <v>2</v>
      </c>
      <c r="N23" s="30" t="n">
        <f aca="false">-N10</f>
        <v>30008360.25</v>
      </c>
      <c r="O23" s="31" t="n">
        <v>2</v>
      </c>
      <c r="P23" s="31"/>
      <c r="Q23" s="30" t="n">
        <f aca="false">-Q10</f>
        <v>114822641.77</v>
      </c>
      <c r="R23" s="29"/>
      <c r="S23" s="12"/>
      <c r="T23" s="29"/>
    </row>
    <row r="24" customFormat="false" ht="12.75" hidden="false" customHeight="false" outlineLevel="0" collapsed="false">
      <c r="A24" s="4" t="s">
        <v>38</v>
      </c>
      <c r="B24" s="12" t="n">
        <f aca="false">SUM(B20:B23)</f>
        <v>41314000</v>
      </c>
      <c r="C24" s="12"/>
      <c r="D24" s="12" t="n">
        <f aca="false">SUM(D20:D23)</f>
        <v>-133011000</v>
      </c>
      <c r="E24" s="12"/>
      <c r="F24" s="12" t="n">
        <f aca="false">SUM(F20:F23)</f>
        <v>3367463.78666667</v>
      </c>
      <c r="G24" s="12"/>
      <c r="H24" s="12" t="n">
        <f aca="false">SUM(H20:H23)</f>
        <v>1689078.89333333</v>
      </c>
      <c r="I24" s="12"/>
      <c r="J24" s="12" t="n">
        <f aca="false">SUM(J20:J23)</f>
        <v>20000125.12</v>
      </c>
      <c r="K24" s="12"/>
      <c r="L24" s="12" t="n">
        <f aca="false">SUM(L20:L23)</f>
        <v>25000156.4</v>
      </c>
      <c r="M24" s="12"/>
      <c r="N24" s="12" t="n">
        <f aca="false">SUM(N20:N23)</f>
        <v>30008360.25</v>
      </c>
      <c r="O24" s="12"/>
      <c r="P24" s="12"/>
      <c r="Q24" s="12" t="n">
        <f aca="false">SUM(Q20:Q23)</f>
        <v>114822641.77</v>
      </c>
      <c r="R24" s="12"/>
      <c r="S24" s="12"/>
      <c r="T24" s="12"/>
    </row>
    <row r="25" customFormat="false" ht="12.75" hidden="false" customHeight="false" outlineLevel="0" collapsed="false"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</row>
    <row r="26" customFormat="false" ht="12.75" hidden="false" customHeight="false" outlineLevel="0" collapsed="false">
      <c r="A26" s="5" t="s">
        <v>39</v>
      </c>
      <c r="B26" s="32" t="n">
        <f aca="false">B10+B15+B24</f>
        <v>1500000</v>
      </c>
      <c r="C26" s="29" t="n">
        <v>1</v>
      </c>
      <c r="D26" s="32" t="n">
        <f aca="false">D10+D15+D24</f>
        <v>-133011000</v>
      </c>
      <c r="E26" s="7"/>
      <c r="F26" s="32" t="n">
        <f aca="false">F10+F15+F24</f>
        <v>-10722920.32</v>
      </c>
      <c r="G26" s="7"/>
      <c r="H26" s="32" t="n">
        <f aca="false">H10+H15+H24</f>
        <v>-3077050.64</v>
      </c>
      <c r="I26" s="7"/>
      <c r="J26" s="32" t="n">
        <f aca="false">J10+J15+J24</f>
        <v>0</v>
      </c>
      <c r="K26" s="7"/>
      <c r="L26" s="32" t="n">
        <f aca="false">L10+L15+L24</f>
        <v>0</v>
      </c>
      <c r="M26" s="7"/>
      <c r="N26" s="32" t="n">
        <f aca="false">N10+N15+N24</f>
        <v>0</v>
      </c>
      <c r="O26" s="32"/>
      <c r="P26" s="32"/>
      <c r="Q26" s="32" t="n">
        <f aca="false">Q10+Q15+Q24</f>
        <v>-18856513.64</v>
      </c>
      <c r="R26" s="37"/>
      <c r="S26" s="37"/>
    </row>
    <row r="27" customFormat="false" ht="6.75" hidden="false" customHeight="true" outlineLevel="0" collapsed="false">
      <c r="A27" s="4"/>
      <c r="B27" s="37"/>
      <c r="C27" s="37"/>
      <c r="D27" s="37"/>
      <c r="E27" s="4"/>
      <c r="F27" s="37"/>
      <c r="G27" s="4"/>
      <c r="H27" s="37"/>
      <c r="I27" s="4"/>
      <c r="J27" s="37"/>
      <c r="K27" s="4"/>
      <c r="L27" s="37"/>
      <c r="M27" s="4"/>
      <c r="N27" s="37"/>
      <c r="O27" s="37"/>
      <c r="P27" s="37"/>
      <c r="Q27" s="37"/>
      <c r="R27" s="37"/>
      <c r="S27" s="37"/>
    </row>
    <row r="28" customFormat="false" ht="12.75" hidden="false" customHeight="false" outlineLevel="0" collapsed="false">
      <c r="A28" s="0" t="s">
        <v>40</v>
      </c>
      <c r="B28" s="12" t="n">
        <f aca="false">B26*-0.35</f>
        <v>-525000</v>
      </c>
      <c r="C28" s="12"/>
      <c r="D28" s="12" t="n">
        <f aca="false">D26*-0.35</f>
        <v>46553850</v>
      </c>
      <c r="F28" s="12" t="n">
        <f aca="false">F26*-0.35</f>
        <v>3753022.112</v>
      </c>
      <c r="H28" s="12" t="n">
        <f aca="false">H26*-0.35</f>
        <v>1076967.724</v>
      </c>
      <c r="J28" s="12" t="n">
        <f aca="false">J26*-0.35</f>
        <v>-0</v>
      </c>
      <c r="L28" s="12" t="n">
        <f aca="false">L26*-0.35</f>
        <v>-0</v>
      </c>
      <c r="N28" s="12" t="n">
        <f aca="false">N26*-0.35</f>
        <v>-0</v>
      </c>
      <c r="O28" s="12"/>
      <c r="P28" s="12"/>
      <c r="Q28" s="12" t="n">
        <f aca="false">Q26*-0.35</f>
        <v>6599779.774</v>
      </c>
      <c r="R28" s="12"/>
      <c r="S28" s="12"/>
    </row>
    <row r="29" customFormat="false" ht="5.25" hidden="false" customHeight="true" outlineLevel="0" collapsed="false">
      <c r="S29" s="4"/>
    </row>
    <row r="30" customFormat="false" ht="12.75" hidden="false" customHeight="false" outlineLevel="0" collapsed="false">
      <c r="A30" s="0" t="s">
        <v>41</v>
      </c>
      <c r="B30" s="40" t="n">
        <f aca="false">B24*0.35</f>
        <v>14459900</v>
      </c>
      <c r="C30" s="40"/>
      <c r="D30" s="40" t="n">
        <f aca="false">D24*0.35</f>
        <v>-46553850</v>
      </c>
      <c r="F30" s="40" t="n">
        <f aca="false">F24*0.35</f>
        <v>1178612.32533333</v>
      </c>
      <c r="H30" s="40" t="n">
        <f aca="false">H24*0.35</f>
        <v>591177.612666667</v>
      </c>
      <c r="J30" s="40" t="n">
        <f aca="false">J24*0.35</f>
        <v>7000043.792</v>
      </c>
      <c r="L30" s="40" t="n">
        <f aca="false">L24*0.35</f>
        <v>8750054.74</v>
      </c>
      <c r="N30" s="40" t="n">
        <f aca="false">N24*0.35</f>
        <v>10502926.0875</v>
      </c>
      <c r="O30" s="40"/>
      <c r="P30" s="40"/>
      <c r="Q30" s="40" t="n">
        <f aca="false">Q24*0.35</f>
        <v>40187924.6195</v>
      </c>
      <c r="R30" s="37"/>
      <c r="S30" s="37"/>
    </row>
    <row r="31" customFormat="false" ht="12.75" hidden="false" customHeight="false" outlineLevel="0" collapsed="false">
      <c r="S31" s="4"/>
    </row>
    <row r="32" customFormat="false" ht="12.75" hidden="false" customHeight="false" outlineLevel="0" collapsed="false">
      <c r="A32" s="5" t="s">
        <v>42</v>
      </c>
      <c r="B32" s="32" t="n">
        <f aca="false">B28+B30</f>
        <v>13934900</v>
      </c>
      <c r="C32" s="32"/>
      <c r="D32" s="32" t="n">
        <f aca="false">D28+D30</f>
        <v>0</v>
      </c>
      <c r="E32" s="7"/>
      <c r="F32" s="32" t="n">
        <f aca="false">F28+F30</f>
        <v>4931634.43733333</v>
      </c>
      <c r="G32" s="7"/>
      <c r="H32" s="32" t="n">
        <f aca="false">H28+H30</f>
        <v>1668145.33666667</v>
      </c>
      <c r="I32" s="7"/>
      <c r="J32" s="32" t="n">
        <f aca="false">J28+J30</f>
        <v>7000043.792</v>
      </c>
      <c r="K32" s="7"/>
      <c r="L32" s="32" t="n">
        <f aca="false">L28+L30</f>
        <v>8750054.74</v>
      </c>
      <c r="M32" s="7"/>
      <c r="N32" s="32" t="n">
        <f aca="false">N28+N30</f>
        <v>10502926.0875</v>
      </c>
      <c r="O32" s="32"/>
      <c r="P32" s="32"/>
      <c r="Q32" s="32" t="n">
        <f aca="false">Q28+Q30</f>
        <v>46787704.3935</v>
      </c>
      <c r="R32" s="37"/>
      <c r="S32" s="37"/>
    </row>
    <row r="33" customFormat="false" ht="12.75" hidden="false" customHeight="false" outlineLevel="0" collapsed="false">
      <c r="A33" s="42"/>
      <c r="B33" s="37"/>
      <c r="C33" s="37"/>
      <c r="D33" s="37"/>
      <c r="E33" s="4"/>
      <c r="F33" s="37"/>
      <c r="G33" s="4"/>
      <c r="H33" s="37"/>
      <c r="I33" s="4"/>
      <c r="J33" s="37"/>
      <c r="K33" s="4"/>
      <c r="L33" s="37"/>
      <c r="M33" s="4"/>
      <c r="N33" s="37"/>
      <c r="O33" s="37"/>
      <c r="P33" s="37"/>
      <c r="Q33" s="37"/>
      <c r="R33" s="37"/>
      <c r="S33" s="37"/>
    </row>
    <row r="34" customFormat="false" ht="12.75" hidden="false" customHeight="false" outlineLevel="0" collapsed="false">
      <c r="A34" s="42" t="s">
        <v>47</v>
      </c>
      <c r="B34" s="37"/>
      <c r="C34" s="37"/>
      <c r="D34" s="37"/>
      <c r="E34" s="4"/>
      <c r="F34" s="37"/>
      <c r="G34" s="4"/>
      <c r="H34" s="37"/>
      <c r="I34" s="4"/>
      <c r="J34" s="37"/>
      <c r="K34" s="4"/>
      <c r="L34" s="37"/>
      <c r="M34" s="4"/>
      <c r="N34" s="37"/>
      <c r="O34" s="37"/>
      <c r="P34" s="37"/>
      <c r="Q34" s="37"/>
      <c r="R34" s="37"/>
      <c r="S34" s="37"/>
    </row>
    <row r="35" customFormat="false" ht="12.75" hidden="false" customHeight="false" outlineLevel="0" collapsed="false">
      <c r="A35" s="27" t="s">
        <v>76</v>
      </c>
      <c r="B35" s="37"/>
      <c r="C35" s="37"/>
      <c r="D35" s="37"/>
      <c r="E35" s="4"/>
      <c r="F35" s="37"/>
      <c r="G35" s="4"/>
      <c r="H35" s="37"/>
      <c r="I35" s="4"/>
      <c r="J35" s="37"/>
      <c r="K35" s="4"/>
      <c r="L35" s="37"/>
      <c r="M35" s="4"/>
      <c r="N35" s="37"/>
      <c r="O35" s="37"/>
      <c r="P35" s="37"/>
      <c r="Q35" s="37"/>
      <c r="R35" s="37"/>
      <c r="S35" s="37"/>
    </row>
    <row r="36" customFormat="false" ht="12.75" hidden="false" customHeight="false" outlineLevel="0" collapsed="false">
      <c r="A36" s="27" t="s">
        <v>77</v>
      </c>
      <c r="B36" s="37"/>
      <c r="C36" s="37"/>
      <c r="D36" s="37"/>
      <c r="E36" s="4"/>
      <c r="F36" s="37"/>
      <c r="G36" s="4"/>
      <c r="H36" s="37"/>
      <c r="I36" s="4"/>
      <c r="J36" s="37"/>
      <c r="K36" s="4"/>
      <c r="L36" s="37"/>
      <c r="M36" s="4"/>
      <c r="N36" s="37"/>
      <c r="O36" s="37"/>
      <c r="P36" s="37"/>
      <c r="Q36" s="37"/>
      <c r="R36" s="37"/>
      <c r="S36" s="37"/>
    </row>
    <row r="37" customFormat="false" ht="12.75" hidden="false" customHeight="false" outlineLevel="0" collapsed="false">
      <c r="A37" s="27" t="s">
        <v>78</v>
      </c>
      <c r="B37" s="37"/>
      <c r="C37" s="37"/>
      <c r="D37" s="37"/>
      <c r="E37" s="4"/>
      <c r="F37" s="37"/>
      <c r="G37" s="4"/>
      <c r="H37" s="37"/>
      <c r="I37" s="4"/>
      <c r="J37" s="37"/>
      <c r="K37" s="4"/>
      <c r="L37" s="37"/>
      <c r="M37" s="4"/>
      <c r="N37" s="37"/>
      <c r="O37" s="37"/>
      <c r="P37" s="37"/>
      <c r="Q37" s="37"/>
      <c r="R37" s="37"/>
      <c r="S37" s="37"/>
    </row>
    <row r="38" customFormat="false" ht="12.75" hidden="false" customHeight="false" outlineLevel="0" collapsed="false">
      <c r="A38" s="27" t="s">
        <v>79</v>
      </c>
      <c r="B38" s="37"/>
      <c r="C38" s="37"/>
      <c r="D38" s="37"/>
      <c r="E38" s="4"/>
      <c r="F38" s="37"/>
      <c r="G38" s="4"/>
      <c r="H38" s="37"/>
      <c r="I38" s="4"/>
      <c r="J38" s="37"/>
      <c r="K38" s="4"/>
      <c r="L38" s="37"/>
      <c r="M38" s="4"/>
      <c r="N38" s="37"/>
      <c r="O38" s="37"/>
      <c r="P38" s="37"/>
      <c r="Q38" s="37"/>
      <c r="R38" s="37"/>
      <c r="S38" s="37"/>
    </row>
    <row r="39" customFormat="false" ht="12.75" hidden="false" customHeight="false" outlineLevel="0" collapsed="false">
      <c r="A39" s="27" t="s">
        <v>80</v>
      </c>
      <c r="B39" s="37"/>
      <c r="C39" s="37"/>
      <c r="D39" s="37"/>
      <c r="E39" s="4"/>
      <c r="F39" s="37"/>
      <c r="G39" s="4"/>
      <c r="H39" s="37"/>
      <c r="I39" s="4"/>
      <c r="J39" s="37"/>
      <c r="K39" s="4"/>
      <c r="L39" s="37"/>
      <c r="M39" s="4"/>
      <c r="N39" s="37"/>
      <c r="O39" s="37"/>
      <c r="P39" s="37"/>
      <c r="Q39" s="37"/>
      <c r="R39" s="37"/>
      <c r="S39" s="37"/>
    </row>
    <row r="40" customFormat="false" ht="12.75" hidden="false" customHeight="false" outlineLevel="0" collapsed="false">
      <c r="A40" s="27"/>
      <c r="B40" s="37"/>
      <c r="C40" s="37"/>
      <c r="D40" s="37"/>
      <c r="E40" s="4"/>
      <c r="F40" s="37"/>
      <c r="G40" s="4"/>
      <c r="H40" s="37"/>
      <c r="I40" s="4"/>
      <c r="J40" s="37"/>
      <c r="K40" s="4"/>
      <c r="L40" s="37"/>
      <c r="M40" s="4"/>
      <c r="N40" s="37"/>
      <c r="O40" s="37"/>
      <c r="P40" s="37"/>
      <c r="Q40" s="37"/>
      <c r="R40" s="37"/>
      <c r="S40" s="37"/>
    </row>
    <row r="41" customFormat="false" ht="12.75" hidden="false" customHeight="false" outlineLevel="0" collapsed="false">
      <c r="A41" s="27" t="s">
        <v>81</v>
      </c>
      <c r="B41" s="37"/>
      <c r="C41" s="37"/>
      <c r="D41" s="37"/>
      <c r="E41" s="4"/>
      <c r="F41" s="37"/>
      <c r="G41" s="4"/>
      <c r="H41" s="37"/>
      <c r="I41" s="4"/>
      <c r="J41" s="37"/>
      <c r="K41" s="4"/>
      <c r="L41" s="37"/>
      <c r="M41" s="4"/>
      <c r="N41" s="37"/>
      <c r="O41" s="37"/>
      <c r="P41" s="37"/>
      <c r="Q41" s="37"/>
      <c r="R41" s="37"/>
      <c r="S41" s="37"/>
    </row>
    <row r="42" customFormat="false" ht="12.75" hidden="false" customHeight="false" outlineLevel="0" collapsed="false">
      <c r="A42" s="27" t="s">
        <v>82</v>
      </c>
      <c r="B42" s="37"/>
      <c r="C42" s="37"/>
      <c r="D42" s="37"/>
      <c r="E42" s="4"/>
      <c r="F42" s="37"/>
      <c r="G42" s="4"/>
      <c r="H42" s="37"/>
      <c r="I42" s="4"/>
      <c r="J42" s="37"/>
      <c r="K42" s="4"/>
      <c r="L42" s="37"/>
      <c r="M42" s="4"/>
      <c r="N42" s="37"/>
      <c r="O42" s="37"/>
      <c r="P42" s="37"/>
      <c r="Q42" s="37"/>
      <c r="R42" s="37"/>
      <c r="S42" s="37"/>
    </row>
    <row r="43" customFormat="false" ht="12.75" hidden="false" customHeight="false" outlineLevel="0" collapsed="false">
      <c r="A43" s="27" t="s">
        <v>83</v>
      </c>
      <c r="B43" s="37"/>
      <c r="C43" s="37"/>
      <c r="D43" s="37"/>
      <c r="E43" s="4"/>
      <c r="F43" s="37"/>
      <c r="G43" s="4"/>
      <c r="H43" s="37"/>
      <c r="I43" s="4"/>
      <c r="J43" s="37"/>
      <c r="K43" s="4"/>
      <c r="L43" s="37"/>
      <c r="M43" s="4"/>
      <c r="N43" s="37"/>
      <c r="O43" s="37"/>
      <c r="P43" s="37"/>
      <c r="Q43" s="37"/>
      <c r="R43" s="37"/>
      <c r="S43" s="37"/>
    </row>
    <row r="44" customFormat="false" ht="12.75" hidden="false" customHeight="false" outlineLevel="0" collapsed="false">
      <c r="A44" s="27" t="s">
        <v>84</v>
      </c>
      <c r="B44" s="37"/>
      <c r="C44" s="37"/>
      <c r="D44" s="37"/>
      <c r="E44" s="4"/>
      <c r="F44" s="37"/>
      <c r="G44" s="4"/>
      <c r="H44" s="37"/>
      <c r="I44" s="4"/>
      <c r="J44" s="37"/>
      <c r="K44" s="4"/>
      <c r="L44" s="37"/>
      <c r="M44" s="4"/>
      <c r="N44" s="37"/>
      <c r="O44" s="37"/>
      <c r="P44" s="37"/>
      <c r="Q44" s="37"/>
      <c r="R44" s="37"/>
      <c r="S44" s="37"/>
    </row>
    <row r="45" customFormat="false" ht="12.75" hidden="false" customHeight="false" outlineLevel="0" collapsed="false">
      <c r="A45" s="27" t="s">
        <v>85</v>
      </c>
      <c r="B45" s="37"/>
      <c r="C45" s="37"/>
      <c r="D45" s="37"/>
      <c r="E45" s="4"/>
      <c r="F45" s="37"/>
      <c r="G45" s="4"/>
      <c r="H45" s="37"/>
      <c r="I45" s="4"/>
      <c r="J45" s="37"/>
      <c r="K45" s="4"/>
      <c r="L45" s="37"/>
      <c r="M45" s="4"/>
      <c r="N45" s="37"/>
      <c r="O45" s="37"/>
      <c r="P45" s="37"/>
      <c r="Q45" s="37"/>
      <c r="R45" s="37"/>
      <c r="S45" s="37"/>
    </row>
    <row r="46" customFormat="false" ht="12.75" hidden="false" customHeight="false" outlineLevel="0" collapsed="false">
      <c r="A46" s="27" t="s">
        <v>86</v>
      </c>
      <c r="B46" s="37"/>
      <c r="C46" s="37"/>
      <c r="D46" s="37"/>
      <c r="E46" s="4"/>
      <c r="F46" s="37"/>
      <c r="G46" s="4"/>
      <c r="H46" s="37"/>
      <c r="I46" s="4"/>
      <c r="J46" s="37"/>
      <c r="K46" s="4"/>
      <c r="L46" s="37"/>
      <c r="M46" s="4"/>
      <c r="N46" s="37"/>
      <c r="O46" s="37"/>
      <c r="P46" s="37"/>
      <c r="Q46" s="37"/>
      <c r="R46" s="37"/>
      <c r="S46" s="37"/>
    </row>
    <row r="47" customFormat="false" ht="12.75" hidden="false" customHeight="false" outlineLevel="0" collapsed="false">
      <c r="A47" s="27"/>
      <c r="B47" s="37"/>
      <c r="C47" s="37"/>
      <c r="D47" s="37"/>
      <c r="E47" s="4"/>
      <c r="F47" s="37"/>
      <c r="G47" s="4"/>
      <c r="H47" s="37"/>
      <c r="I47" s="4"/>
      <c r="J47" s="37"/>
      <c r="K47" s="4"/>
      <c r="L47" s="37"/>
      <c r="M47" s="4"/>
      <c r="N47" s="37"/>
      <c r="O47" s="37"/>
      <c r="P47" s="37"/>
      <c r="Q47" s="37"/>
      <c r="R47" s="37"/>
      <c r="S47" s="37"/>
    </row>
    <row r="48" customFormat="false" ht="12.75" hidden="false" customHeight="false" outlineLevel="0" collapsed="false">
      <c r="A48" s="27" t="s">
        <v>87</v>
      </c>
      <c r="B48" s="37"/>
      <c r="C48" s="37"/>
      <c r="D48" s="37"/>
      <c r="E48" s="4"/>
      <c r="F48" s="37"/>
      <c r="G48" s="4"/>
      <c r="H48" s="37"/>
      <c r="I48" s="4"/>
      <c r="J48" s="37"/>
      <c r="K48" s="4"/>
      <c r="L48" s="37"/>
      <c r="M48" s="4"/>
      <c r="N48" s="37"/>
      <c r="O48" s="37"/>
      <c r="P48" s="37"/>
      <c r="Q48" s="37"/>
      <c r="R48" s="37"/>
      <c r="S48" s="37"/>
    </row>
    <row r="49" customFormat="false" ht="12.75" hidden="false" customHeight="false" outlineLevel="0" collapsed="false">
      <c r="A49" s="27" t="s">
        <v>88</v>
      </c>
      <c r="B49" s="37"/>
      <c r="C49" s="37"/>
      <c r="D49" s="37"/>
      <c r="E49" s="4"/>
      <c r="F49" s="37"/>
      <c r="G49" s="4"/>
      <c r="H49" s="37"/>
      <c r="I49" s="4"/>
      <c r="J49" s="37"/>
      <c r="K49" s="4"/>
      <c r="L49" s="37"/>
      <c r="M49" s="4"/>
      <c r="N49" s="37"/>
      <c r="O49" s="37"/>
      <c r="P49" s="37"/>
      <c r="Q49" s="37"/>
      <c r="R49" s="37"/>
      <c r="S49" s="37"/>
    </row>
    <row r="50" customFormat="false" ht="12.75" hidden="false" customHeight="false" outlineLevel="0" collapsed="false">
      <c r="A50" s="27" t="s">
        <v>89</v>
      </c>
      <c r="B50" s="37"/>
      <c r="C50" s="37"/>
      <c r="D50" s="37"/>
      <c r="E50" s="4"/>
      <c r="F50" s="37"/>
      <c r="G50" s="4"/>
      <c r="H50" s="37"/>
      <c r="I50" s="4"/>
      <c r="J50" s="37"/>
      <c r="K50" s="4"/>
      <c r="L50" s="37"/>
      <c r="M50" s="4"/>
      <c r="N50" s="37"/>
      <c r="O50" s="37"/>
      <c r="P50" s="37"/>
      <c r="Q50" s="37"/>
      <c r="R50" s="37"/>
      <c r="S50" s="37"/>
    </row>
    <row r="51" customFormat="false" ht="12.75" hidden="false" customHeight="false" outlineLevel="0" collapsed="false">
      <c r="A51" s="26" t="s">
        <v>90</v>
      </c>
      <c r="B51" s="37"/>
      <c r="C51" s="37"/>
      <c r="D51" s="37"/>
      <c r="E51" s="4"/>
      <c r="F51" s="37"/>
      <c r="G51" s="4"/>
      <c r="H51" s="37"/>
      <c r="I51" s="4"/>
      <c r="J51" s="37"/>
      <c r="K51" s="4"/>
      <c r="L51" s="37"/>
      <c r="M51" s="4"/>
      <c r="N51" s="37"/>
      <c r="O51" s="37"/>
      <c r="P51" s="37"/>
      <c r="Q51" s="37"/>
      <c r="R51" s="37"/>
      <c r="S51" s="37"/>
    </row>
    <row r="52" customFormat="false" ht="12.75" hidden="false" customHeight="false" outlineLevel="0" collapsed="false">
      <c r="A52" s="27" t="s">
        <v>91</v>
      </c>
      <c r="B52" s="37"/>
      <c r="C52" s="37"/>
      <c r="D52" s="37"/>
      <c r="E52" s="4"/>
      <c r="F52" s="37"/>
      <c r="G52" s="4"/>
      <c r="H52" s="37"/>
      <c r="I52" s="4"/>
      <c r="J52" s="37"/>
      <c r="K52" s="4"/>
      <c r="L52" s="37"/>
      <c r="M52" s="4"/>
      <c r="N52" s="37"/>
      <c r="O52" s="37"/>
      <c r="P52" s="37"/>
      <c r="Q52" s="37"/>
      <c r="R52" s="37"/>
      <c r="S52" s="37"/>
    </row>
    <row r="53" customFormat="false" ht="12.75" hidden="false" customHeight="false" outlineLevel="0" collapsed="false">
      <c r="A53" s="27"/>
      <c r="B53" s="37"/>
      <c r="C53" s="37"/>
      <c r="D53" s="37"/>
      <c r="E53" s="4"/>
      <c r="F53" s="37"/>
      <c r="G53" s="4"/>
      <c r="H53" s="37"/>
      <c r="I53" s="4"/>
      <c r="J53" s="37"/>
      <c r="K53" s="4"/>
      <c r="L53" s="37"/>
      <c r="M53" s="4"/>
      <c r="N53" s="37"/>
      <c r="O53" s="37"/>
      <c r="P53" s="37"/>
      <c r="Q53" s="37"/>
      <c r="R53" s="37"/>
      <c r="S53" s="37"/>
    </row>
    <row r="54" customFormat="false" ht="12.75" hidden="false" customHeight="false" outlineLevel="0" collapsed="false">
      <c r="S54" s="4"/>
    </row>
    <row r="55" customFormat="false" ht="12.75" hidden="false" customHeight="false" outlineLevel="0" collapsed="false">
      <c r="S55" s="4"/>
    </row>
    <row r="56" customFormat="false" ht="12.75" hidden="false" customHeight="false" outlineLevel="0" collapsed="false">
      <c r="S56" s="4"/>
    </row>
    <row r="57" customFormat="false" ht="12.75" hidden="false" customHeight="false" outlineLevel="0" collapsed="false">
      <c r="S57" s="4"/>
    </row>
    <row r="58" customFormat="false" ht="12.75" hidden="false" customHeight="false" outlineLevel="0" collapsed="false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</row>
    <row r="59" customFormat="false" ht="12.75" hidden="false" customHeight="false" outlineLevel="0" collapsed="false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</row>
    <row r="60" customFormat="false" ht="12.75" hidden="true" customHeight="false" outlineLevel="0" collapsed="false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</row>
    <row r="61" customFormat="false" ht="12.75" hidden="true" customHeight="false" outlineLevel="0" collapsed="false">
      <c r="A61" s="43" t="s">
        <v>43</v>
      </c>
      <c r="B61" s="44"/>
      <c r="C61" s="44"/>
      <c r="D61" s="44"/>
      <c r="E61" s="45"/>
      <c r="F61" s="44"/>
      <c r="G61" s="45"/>
      <c r="H61" s="44"/>
      <c r="I61" s="45"/>
      <c r="J61" s="44"/>
      <c r="K61" s="45"/>
      <c r="L61" s="44"/>
      <c r="M61" s="45"/>
      <c r="N61" s="44"/>
      <c r="O61" s="44"/>
      <c r="P61" s="44"/>
      <c r="Q61" s="44"/>
      <c r="R61" s="44"/>
      <c r="S61" s="44"/>
      <c r="T61" s="45"/>
    </row>
    <row r="62" customFormat="false" ht="12.75" hidden="true" customHeight="false" outlineLevel="0" collapsed="false">
      <c r="A62" s="46" t="s">
        <v>44</v>
      </c>
      <c r="B62" s="12" t="n">
        <f aca="false">B20*-0.35</f>
        <v>-14611537.5</v>
      </c>
      <c r="C62" s="12"/>
      <c r="D62" s="12" t="n">
        <f aca="false">D20*-0.35</f>
        <v>-0</v>
      </c>
      <c r="E62" s="12"/>
      <c r="F62" s="12" t="n">
        <f aca="false">F20*-0.35</f>
        <v>928518.378666667</v>
      </c>
      <c r="G62" s="12"/>
      <c r="H62" s="12" t="n">
        <f aca="false">H20*-0.35</f>
        <v>266447.757333333</v>
      </c>
      <c r="I62" s="12"/>
      <c r="J62" s="12" t="n">
        <f aca="false">J20*-0.35</f>
        <v>-0</v>
      </c>
      <c r="K62" s="12"/>
      <c r="L62" s="12" t="n">
        <f aca="false">L20*-0.35</f>
        <v>-0</v>
      </c>
      <c r="M62" s="12"/>
      <c r="N62" s="12" t="n">
        <f aca="false">N20*-0.35</f>
        <v>-0</v>
      </c>
      <c r="O62" s="12"/>
      <c r="P62" s="12"/>
      <c r="Q62" s="12" t="n">
        <f aca="false">Q20*-0.35</f>
        <v>-0</v>
      </c>
      <c r="R62" s="12"/>
      <c r="S62" s="12"/>
      <c r="T62" s="46"/>
      <c r="V62" s="12"/>
    </row>
    <row r="63" customFormat="false" ht="12.75" hidden="true" customHeight="false" outlineLevel="0" collapsed="false">
      <c r="A63" s="46" t="s">
        <v>45</v>
      </c>
      <c r="B63" s="12" t="n">
        <f aca="false">B21*-0.35</f>
        <v>-0</v>
      </c>
      <c r="C63" s="46"/>
      <c r="D63" s="12" t="n">
        <f aca="false">D21*-0.35</f>
        <v>46553850</v>
      </c>
      <c r="E63" s="12"/>
      <c r="F63" s="12" t="n">
        <f aca="false">F21*-0.35</f>
        <v>-2107130.704</v>
      </c>
      <c r="G63" s="12"/>
      <c r="H63" s="12" t="n">
        <f aca="false">H21*-0.35</f>
        <v>-857625.37</v>
      </c>
      <c r="I63" s="12"/>
      <c r="J63" s="12" t="n">
        <f aca="false">J23*-0.35</f>
        <v>-7000043.792</v>
      </c>
      <c r="K63" s="12"/>
      <c r="L63" s="12" t="n">
        <f aca="false">L23*-0.35</f>
        <v>-8750054.74</v>
      </c>
      <c r="M63" s="12"/>
      <c r="N63" s="12" t="n">
        <f aca="false">N23*-0.35</f>
        <v>-10502926.0875</v>
      </c>
      <c r="O63" s="12"/>
      <c r="P63" s="12"/>
      <c r="Q63" s="12" t="n">
        <f aca="false">Q23*-0.35</f>
        <v>-40187924.6195</v>
      </c>
      <c r="R63" s="12"/>
      <c r="S63" s="12"/>
      <c r="T63" s="46"/>
      <c r="V63" s="12"/>
    </row>
    <row r="64" customFormat="false" ht="12.75" hidden="true" customHeight="false" outlineLevel="0" collapsed="false">
      <c r="A64" s="46" t="s">
        <v>46</v>
      </c>
      <c r="B64" s="12" t="n">
        <f aca="false">B22*-0.35</f>
        <v>151637.5</v>
      </c>
      <c r="C64" s="12"/>
      <c r="D64" s="12" t="n">
        <f aca="false">D22*-0.35</f>
        <v>-0</v>
      </c>
      <c r="E64" s="46"/>
      <c r="F64" s="12" t="n">
        <f aca="false">F22*-0.35</f>
        <v>-0</v>
      </c>
      <c r="G64" s="46"/>
      <c r="H64" s="12" t="n">
        <f aca="false">H22*-0.35</f>
        <v>-0</v>
      </c>
      <c r="I64" s="46"/>
      <c r="J64" s="12" t="n">
        <f aca="false">J22*-0.35</f>
        <v>-0</v>
      </c>
      <c r="K64" s="46"/>
      <c r="L64" s="12" t="n">
        <f aca="false">L22*-0.35</f>
        <v>-0</v>
      </c>
      <c r="M64" s="46"/>
      <c r="N64" s="12" t="n">
        <f aca="false">N22*-0.35</f>
        <v>-0</v>
      </c>
      <c r="O64" s="12"/>
      <c r="P64" s="12"/>
      <c r="Q64" s="12" t="n">
        <f aca="false">Q22*-0.35</f>
        <v>-0</v>
      </c>
      <c r="R64" s="12"/>
      <c r="S64" s="12"/>
      <c r="T64" s="46"/>
    </row>
    <row r="65" customFormat="false" ht="12.75" hidden="true" customHeight="false" outlineLevel="0" collapsed="false">
      <c r="A65" s="46"/>
      <c r="B65" s="33" t="n">
        <f aca="false">SUM(B62:B64)</f>
        <v>-14459900</v>
      </c>
      <c r="C65" s="33"/>
      <c r="D65" s="33" t="n">
        <f aca="false">SUM(D62:D64)</f>
        <v>46553850</v>
      </c>
      <c r="E65" s="47"/>
      <c r="F65" s="33" t="n">
        <f aca="false">SUM(F62:F64)</f>
        <v>-1178612.32533333</v>
      </c>
      <c r="G65" s="47"/>
      <c r="H65" s="33" t="n">
        <f aca="false">SUM(H62:H64)</f>
        <v>-591177.612666667</v>
      </c>
      <c r="I65" s="47"/>
      <c r="J65" s="33" t="n">
        <f aca="false">SUM(J62:J64)</f>
        <v>-7000043.792</v>
      </c>
      <c r="K65" s="47"/>
      <c r="L65" s="33" t="n">
        <f aca="false">SUM(L62:L64)</f>
        <v>-8750054.74</v>
      </c>
      <c r="M65" s="47"/>
      <c r="N65" s="33" t="n">
        <f aca="false">SUM(N62:N64)</f>
        <v>-10502926.0875</v>
      </c>
      <c r="O65" s="33"/>
      <c r="P65" s="33"/>
      <c r="Q65" s="33" t="n">
        <f aca="false">SUM(Q62:Q64)</f>
        <v>-40187924.6195</v>
      </c>
      <c r="R65" s="38"/>
      <c r="S65" s="38"/>
      <c r="T65" s="46"/>
    </row>
    <row r="66" customFormat="false" ht="12.75" hidden="true" customHeight="false" outlineLevel="0" collapsed="false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V66" s="48"/>
    </row>
    <row r="67" customFormat="false" ht="12.75" hidden="true" customHeight="false" outlineLevel="0" collapsed="false">
      <c r="S67" s="4"/>
    </row>
    <row r="68" customFormat="false" ht="12.75" hidden="true" customHeight="false" outlineLevel="0" collapsed="false">
      <c r="B68" s="49"/>
      <c r="C68" s="49"/>
      <c r="F68" s="49"/>
      <c r="H68" s="49"/>
      <c r="S68" s="4"/>
    </row>
    <row r="69" customFormat="false" ht="12.75" hidden="true" customHeight="false" outlineLevel="0" collapsed="false">
      <c r="A69" s="49"/>
      <c r="B69" s="49"/>
      <c r="C69" s="49"/>
      <c r="F69" s="49"/>
      <c r="H69" s="49"/>
      <c r="S69" s="4"/>
    </row>
    <row r="70" customFormat="false" ht="15.75" hidden="true" customHeight="false" outlineLevel="0" collapsed="false">
      <c r="A70" s="64" t="s">
        <v>92</v>
      </c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42"/>
      <c r="S70" s="42"/>
    </row>
    <row r="71" customFormat="false" ht="12.75" hidden="true" customHeight="false" outlineLevel="0" collapsed="false">
      <c r="A71" s="65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S71" s="4"/>
    </row>
    <row r="72" customFormat="false" ht="12.75" hidden="true" customHeight="false" outlineLevel="0" collapsed="false">
      <c r="A72" s="65"/>
      <c r="B72" s="54" t="n">
        <v>36495</v>
      </c>
      <c r="C72" s="66"/>
      <c r="D72" s="67" t="s">
        <v>93</v>
      </c>
      <c r="E72" s="4"/>
      <c r="F72" s="59" t="s">
        <v>94</v>
      </c>
      <c r="G72" s="4"/>
      <c r="H72" s="59" t="s">
        <v>94</v>
      </c>
      <c r="I72" s="4"/>
      <c r="J72" s="67" t="s">
        <v>93</v>
      </c>
      <c r="K72" s="4"/>
      <c r="L72" s="67" t="s">
        <v>93</v>
      </c>
      <c r="M72" s="4"/>
      <c r="N72" s="67" t="s">
        <v>93</v>
      </c>
      <c r="O72" s="68"/>
      <c r="P72" s="68"/>
      <c r="Q72" s="67" t="s">
        <v>93</v>
      </c>
      <c r="R72" s="68"/>
      <c r="S72" s="68"/>
    </row>
    <row r="73" customFormat="false" ht="12.75" hidden="true" customHeight="false" outlineLevel="0" collapsed="false">
      <c r="A73" s="65"/>
      <c r="B73" s="11"/>
      <c r="C73" s="11"/>
      <c r="D73" s="69"/>
      <c r="E73" s="70"/>
      <c r="F73" s="11"/>
      <c r="G73" s="70"/>
      <c r="H73" s="11"/>
      <c r="I73" s="70"/>
      <c r="J73" s="69"/>
      <c r="K73" s="70"/>
      <c r="L73" s="69"/>
      <c r="M73" s="70"/>
      <c r="N73" s="69"/>
      <c r="O73" s="11"/>
      <c r="P73" s="11"/>
      <c r="Q73" s="69"/>
      <c r="R73" s="11"/>
      <c r="S73" s="11"/>
    </row>
    <row r="74" customFormat="false" ht="12.75" hidden="true" customHeight="false" outlineLevel="0" collapsed="false">
      <c r="A74" s="71" t="s">
        <v>95</v>
      </c>
      <c r="B74" s="9" t="n">
        <v>-39814000</v>
      </c>
      <c r="C74" s="72" t="n">
        <v>7</v>
      </c>
      <c r="D74" s="73"/>
      <c r="E74" s="9"/>
      <c r="F74" s="9"/>
      <c r="G74" s="9"/>
      <c r="H74" s="9"/>
      <c r="I74" s="9"/>
      <c r="J74" s="74" t="n">
        <f aca="false">J10</f>
        <v>-20000125.12</v>
      </c>
      <c r="K74" s="9"/>
      <c r="L74" s="74" t="n">
        <f aca="false">L10</f>
        <v>-25000156.4</v>
      </c>
      <c r="M74" s="9"/>
      <c r="N74" s="74" t="n">
        <f aca="false">N10</f>
        <v>-30008360.25</v>
      </c>
      <c r="O74" s="9"/>
      <c r="P74" s="9"/>
      <c r="Q74" s="74" t="n">
        <f aca="false">Q10</f>
        <v>-114822641.77</v>
      </c>
      <c r="R74" s="12"/>
      <c r="S74" s="12"/>
    </row>
    <row r="75" customFormat="false" ht="12.75" hidden="true" customHeight="false" outlineLevel="0" collapsed="false">
      <c r="A75" s="65"/>
      <c r="B75" s="4"/>
      <c r="C75" s="4"/>
      <c r="D75" s="75"/>
      <c r="E75" s="12"/>
      <c r="F75" s="12"/>
      <c r="G75" s="12"/>
      <c r="H75" s="12"/>
      <c r="I75" s="12"/>
      <c r="J75" s="75"/>
      <c r="K75" s="12"/>
      <c r="L75" s="75"/>
      <c r="M75" s="12"/>
      <c r="N75" s="75"/>
      <c r="O75" s="12"/>
      <c r="P75" s="12"/>
      <c r="Q75" s="75"/>
      <c r="R75" s="12"/>
      <c r="S75" s="12"/>
    </row>
    <row r="76" customFormat="false" ht="12.75" hidden="true" customHeight="false" outlineLevel="0" collapsed="false">
      <c r="A76" s="76" t="s">
        <v>26</v>
      </c>
      <c r="B76" s="26"/>
      <c r="C76" s="26"/>
      <c r="D76" s="75"/>
      <c r="E76" s="12"/>
      <c r="F76" s="12"/>
      <c r="G76" s="12"/>
      <c r="H76" s="12"/>
      <c r="I76" s="12"/>
      <c r="J76" s="75"/>
      <c r="K76" s="12"/>
      <c r="L76" s="75"/>
      <c r="M76" s="12"/>
      <c r="N76" s="75"/>
      <c r="O76" s="12"/>
      <c r="P76" s="12"/>
      <c r="Q76" s="75"/>
      <c r="R76" s="12"/>
      <c r="S76" s="12"/>
    </row>
    <row r="77" customFormat="false" ht="12.75" hidden="true" customHeight="false" outlineLevel="0" collapsed="false">
      <c r="A77" s="65" t="s">
        <v>28</v>
      </c>
      <c r="B77" s="4"/>
      <c r="C77" s="4"/>
      <c r="D77" s="75"/>
      <c r="E77" s="12"/>
      <c r="F77" s="12"/>
      <c r="G77" s="12"/>
      <c r="H77" s="12"/>
      <c r="I77" s="12"/>
      <c r="J77" s="75"/>
      <c r="K77" s="12"/>
      <c r="L77" s="75"/>
      <c r="M77" s="12"/>
      <c r="N77" s="75"/>
      <c r="O77" s="12"/>
      <c r="P77" s="12"/>
      <c r="Q77" s="75"/>
      <c r="R77" s="12"/>
      <c r="S77" s="12"/>
    </row>
    <row r="78" customFormat="false" ht="12.75" hidden="true" customHeight="false" outlineLevel="0" collapsed="false">
      <c r="A78" s="65" t="s">
        <v>29</v>
      </c>
      <c r="B78" s="3"/>
      <c r="C78" s="3"/>
      <c r="D78" s="77"/>
      <c r="E78" s="30"/>
      <c r="F78" s="30" t="n">
        <f aca="false">22270703-988314</f>
        <v>21282389</v>
      </c>
      <c r="G78" s="78" t="n">
        <v>8</v>
      </c>
      <c r="H78" s="30" t="n">
        <f aca="false">22270703-988314</f>
        <v>21282389</v>
      </c>
      <c r="I78" s="78"/>
      <c r="J78" s="77"/>
      <c r="K78" s="78"/>
      <c r="L78" s="77"/>
      <c r="M78" s="78"/>
      <c r="N78" s="77"/>
      <c r="O78" s="30"/>
      <c r="P78" s="30"/>
      <c r="Q78" s="77"/>
      <c r="R78" s="12"/>
      <c r="S78" s="12"/>
    </row>
    <row r="79" customFormat="false" ht="12.75" hidden="true" customHeight="false" outlineLevel="0" collapsed="false">
      <c r="A79" s="65" t="s">
        <v>30</v>
      </c>
      <c r="B79" s="4"/>
      <c r="C79" s="4"/>
      <c r="D79" s="75"/>
      <c r="E79" s="12"/>
      <c r="F79" s="12" t="n">
        <f aca="false">SUM(F78)</f>
        <v>21282389</v>
      </c>
      <c r="G79" s="12"/>
      <c r="H79" s="12" t="n">
        <f aca="false">SUM(H78)</f>
        <v>21282389</v>
      </c>
      <c r="I79" s="12"/>
      <c r="J79" s="75" t="n">
        <f aca="false">SUM(J77:J78)</f>
        <v>0</v>
      </c>
      <c r="K79" s="12"/>
      <c r="L79" s="75" t="n">
        <f aca="false">SUM(L77:L78)</f>
        <v>0</v>
      </c>
      <c r="M79" s="12"/>
      <c r="N79" s="75" t="n">
        <f aca="false">SUM(N77:N78)</f>
        <v>0</v>
      </c>
      <c r="O79" s="12"/>
      <c r="P79" s="12"/>
      <c r="Q79" s="75" t="n">
        <f aca="false">SUM(Q77:Q78)</f>
        <v>0</v>
      </c>
      <c r="R79" s="12"/>
      <c r="S79" s="12"/>
    </row>
    <row r="80" customFormat="false" ht="12.75" hidden="true" customHeight="false" outlineLevel="0" collapsed="false">
      <c r="A80" s="65"/>
      <c r="B80" s="4"/>
      <c r="C80" s="4"/>
      <c r="D80" s="75"/>
      <c r="E80" s="12"/>
      <c r="F80" s="12"/>
      <c r="G80" s="12"/>
      <c r="H80" s="12"/>
      <c r="I80" s="12"/>
      <c r="J80" s="75"/>
      <c r="K80" s="12"/>
      <c r="L80" s="75"/>
      <c r="M80" s="12"/>
      <c r="N80" s="75"/>
      <c r="O80" s="12"/>
      <c r="P80" s="12"/>
      <c r="Q80" s="75"/>
      <c r="R80" s="12"/>
      <c r="S80" s="12"/>
    </row>
    <row r="81" customFormat="false" ht="12.75" hidden="true" customHeight="false" outlineLevel="0" collapsed="false">
      <c r="A81" s="76" t="s">
        <v>32</v>
      </c>
      <c r="B81" s="26"/>
      <c r="C81" s="26"/>
      <c r="D81" s="75"/>
      <c r="E81" s="12"/>
      <c r="F81" s="12"/>
      <c r="G81" s="12"/>
      <c r="H81" s="12"/>
      <c r="I81" s="12"/>
      <c r="J81" s="75"/>
      <c r="K81" s="12"/>
      <c r="L81" s="75"/>
      <c r="M81" s="12"/>
      <c r="N81" s="75"/>
      <c r="O81" s="12"/>
      <c r="P81" s="12"/>
      <c r="Q81" s="75"/>
      <c r="R81" s="12"/>
      <c r="S81" s="12"/>
    </row>
    <row r="82" customFormat="false" ht="12.75" hidden="true" customHeight="false" outlineLevel="0" collapsed="false">
      <c r="A82" s="65" t="s">
        <v>96</v>
      </c>
      <c r="B82" s="12" t="n">
        <v>39814000</v>
      </c>
      <c r="C82" s="78" t="n">
        <v>7</v>
      </c>
      <c r="D82" s="75"/>
      <c r="E82" s="4"/>
      <c r="F82" s="12" t="n">
        <f aca="false">Buyout!D119</f>
        <v>0</v>
      </c>
      <c r="G82" s="12"/>
      <c r="H82" s="12" t="n">
        <f aca="false">Buyout!F119</f>
        <v>0</v>
      </c>
      <c r="I82" s="12"/>
      <c r="J82" s="75"/>
      <c r="K82" s="12"/>
      <c r="L82" s="75"/>
      <c r="M82" s="12"/>
      <c r="N82" s="75"/>
      <c r="O82" s="12"/>
      <c r="P82" s="12"/>
      <c r="Q82" s="75"/>
      <c r="R82" s="12"/>
      <c r="S82" s="12"/>
    </row>
    <row r="83" customFormat="false" ht="12.75" hidden="true" customHeight="false" outlineLevel="0" collapsed="false">
      <c r="A83" s="65" t="s">
        <v>35</v>
      </c>
      <c r="B83" s="4"/>
      <c r="C83" s="4"/>
      <c r="D83" s="75" t="n">
        <v>-133011000</v>
      </c>
      <c r="E83" s="78"/>
      <c r="G83" s="78"/>
      <c r="I83" s="78"/>
      <c r="J83" s="75"/>
      <c r="K83" s="78"/>
      <c r="L83" s="75"/>
      <c r="M83" s="78"/>
      <c r="N83" s="75"/>
      <c r="O83" s="12"/>
      <c r="P83" s="12"/>
      <c r="Q83" s="75"/>
      <c r="R83" s="12"/>
      <c r="S83" s="12"/>
    </row>
    <row r="84" customFormat="false" ht="12.75" hidden="true" customHeight="false" outlineLevel="0" collapsed="false">
      <c r="A84" s="65" t="s">
        <v>36</v>
      </c>
      <c r="B84" s="12" t="n">
        <v>1500000</v>
      </c>
      <c r="C84" s="78" t="n">
        <v>7</v>
      </c>
      <c r="D84" s="75"/>
      <c r="E84" s="12"/>
      <c r="F84" s="12"/>
      <c r="G84" s="12"/>
      <c r="H84" s="12"/>
      <c r="I84" s="12"/>
      <c r="J84" s="75"/>
      <c r="K84" s="12"/>
      <c r="L84" s="75"/>
      <c r="M84" s="12"/>
      <c r="N84" s="75"/>
      <c r="O84" s="12"/>
      <c r="P84" s="12"/>
      <c r="Q84" s="75"/>
      <c r="R84" s="12"/>
      <c r="S84" s="12"/>
    </row>
    <row r="85" customFormat="false" ht="12.75" hidden="true" customHeight="false" outlineLevel="0" collapsed="false">
      <c r="A85" s="65" t="s">
        <v>37</v>
      </c>
      <c r="B85" s="3"/>
      <c r="C85" s="3"/>
      <c r="D85" s="77"/>
      <c r="E85" s="30"/>
      <c r="F85" s="30"/>
      <c r="G85" s="30"/>
      <c r="H85" s="30"/>
      <c r="I85" s="30"/>
      <c r="J85" s="77" t="n">
        <f aca="false">J23</f>
        <v>20000125.12</v>
      </c>
      <c r="K85" s="30"/>
      <c r="L85" s="77" t="n">
        <f aca="false">L23</f>
        <v>25000156.4</v>
      </c>
      <c r="M85" s="30"/>
      <c r="N85" s="77" t="n">
        <f aca="false">N23</f>
        <v>30008360.25</v>
      </c>
      <c r="O85" s="30"/>
      <c r="P85" s="30"/>
      <c r="Q85" s="77" t="n">
        <f aca="false">Q23</f>
        <v>114822641.77</v>
      </c>
      <c r="R85" s="12"/>
      <c r="S85" s="12"/>
    </row>
    <row r="86" customFormat="false" ht="12.75" hidden="true" customHeight="false" outlineLevel="0" collapsed="false">
      <c r="A86" s="65" t="s">
        <v>38</v>
      </c>
      <c r="B86" s="12" t="n">
        <f aca="false">SUM(B82:B85)</f>
        <v>41314000</v>
      </c>
      <c r="C86" s="12"/>
      <c r="D86" s="75" t="n">
        <f aca="false">SUM(D82:D85)</f>
        <v>-133011000</v>
      </c>
      <c r="E86" s="12"/>
      <c r="F86" s="12" t="n">
        <f aca="false">SUM(F82:F85)</f>
        <v>0</v>
      </c>
      <c r="G86" s="12"/>
      <c r="H86" s="12" t="n">
        <f aca="false">SUM(H82:H85)</f>
        <v>0</v>
      </c>
      <c r="I86" s="12"/>
      <c r="J86" s="75" t="n">
        <f aca="false">SUM(J82:J85)</f>
        <v>20000125.12</v>
      </c>
      <c r="K86" s="12"/>
      <c r="L86" s="75" t="n">
        <f aca="false">SUM(L82:L85)</f>
        <v>25000156.4</v>
      </c>
      <c r="M86" s="12"/>
      <c r="N86" s="75" t="n">
        <f aca="false">SUM(N82:N85)</f>
        <v>30008360.25</v>
      </c>
      <c r="O86" s="12"/>
      <c r="P86" s="12"/>
      <c r="Q86" s="75" t="n">
        <f aca="false">SUM(Q82:Q85)</f>
        <v>114822641.77</v>
      </c>
      <c r="R86" s="12"/>
      <c r="S86" s="12"/>
    </row>
    <row r="87" customFormat="false" ht="12.75" hidden="true" customHeight="false" outlineLevel="0" collapsed="false">
      <c r="A87" s="65"/>
      <c r="B87" s="4"/>
      <c r="C87" s="4"/>
      <c r="D87" s="75"/>
      <c r="E87" s="12"/>
      <c r="F87" s="12"/>
      <c r="G87" s="12"/>
      <c r="H87" s="12"/>
      <c r="I87" s="12"/>
      <c r="J87" s="75"/>
      <c r="K87" s="12"/>
      <c r="L87" s="75"/>
      <c r="M87" s="12"/>
      <c r="N87" s="75"/>
      <c r="O87" s="12"/>
      <c r="P87" s="12"/>
      <c r="Q87" s="75"/>
      <c r="R87" s="12"/>
      <c r="S87" s="12"/>
    </row>
    <row r="88" customFormat="false" ht="12.75" hidden="true" customHeight="false" outlineLevel="0" collapsed="false">
      <c r="A88" s="71" t="s">
        <v>39</v>
      </c>
      <c r="B88" s="32" t="n">
        <f aca="false">B74+B79+B86</f>
        <v>1500000</v>
      </c>
      <c r="C88" s="32"/>
      <c r="D88" s="79" t="n">
        <f aca="false">D74+D79+D86</f>
        <v>-133011000</v>
      </c>
      <c r="E88" s="7"/>
      <c r="F88" s="32" t="n">
        <f aca="false">F74+F79+F86</f>
        <v>21282389</v>
      </c>
      <c r="G88" s="7"/>
      <c r="H88" s="32" t="n">
        <f aca="false">H74+H79+H86</f>
        <v>21282389</v>
      </c>
      <c r="I88" s="7"/>
      <c r="J88" s="79" t="n">
        <f aca="false">J74+J79+J86</f>
        <v>0</v>
      </c>
      <c r="K88" s="7"/>
      <c r="L88" s="79" t="n">
        <f aca="false">L74+L79+L86</f>
        <v>0</v>
      </c>
      <c r="M88" s="7"/>
      <c r="N88" s="79" t="n">
        <f aca="false">N74+N79+N86</f>
        <v>0</v>
      </c>
      <c r="O88" s="32"/>
      <c r="P88" s="32"/>
      <c r="Q88" s="79" t="n">
        <f aca="false">Q74+Q79+Q86</f>
        <v>0</v>
      </c>
      <c r="R88" s="37"/>
      <c r="S88" s="37"/>
    </row>
    <row r="89" customFormat="false" ht="12.75" hidden="true" customHeight="false" outlineLevel="0" collapsed="false">
      <c r="A89" s="65"/>
      <c r="B89" s="4"/>
      <c r="C89" s="4"/>
      <c r="D89" s="75"/>
      <c r="E89" s="4"/>
      <c r="F89" s="4"/>
      <c r="G89" s="4"/>
      <c r="H89" s="4"/>
      <c r="I89" s="4"/>
      <c r="J89" s="80"/>
      <c r="K89" s="4"/>
      <c r="L89" s="80"/>
      <c r="M89" s="4"/>
      <c r="N89" s="80"/>
      <c r="O89" s="37"/>
      <c r="P89" s="37"/>
      <c r="Q89" s="80"/>
      <c r="R89" s="37"/>
      <c r="S89" s="37"/>
    </row>
    <row r="90" customFormat="false" ht="12.75" hidden="true" customHeight="false" outlineLevel="0" collapsed="false">
      <c r="A90" s="65" t="s">
        <v>40</v>
      </c>
      <c r="B90" s="12" t="n">
        <f aca="false">B88*-0.35</f>
        <v>-525000</v>
      </c>
      <c r="C90" s="12"/>
      <c r="D90" s="75" t="n">
        <f aca="false">D88*-0.35</f>
        <v>46553850</v>
      </c>
      <c r="E90" s="4"/>
      <c r="F90" s="12" t="n">
        <f aca="false">-F79*0.35</f>
        <v>-7448836.15</v>
      </c>
      <c r="G90" s="4"/>
      <c r="H90" s="12" t="n">
        <f aca="false">-H79*0.35</f>
        <v>-7448836.15</v>
      </c>
      <c r="I90" s="4"/>
      <c r="J90" s="75" t="n">
        <f aca="false">J88*-0.35</f>
        <v>-0</v>
      </c>
      <c r="K90" s="4"/>
      <c r="L90" s="75" t="n">
        <f aca="false">L88*-0.35</f>
        <v>-0</v>
      </c>
      <c r="M90" s="4"/>
      <c r="N90" s="75" t="n">
        <f aca="false">N88*-0.35</f>
        <v>-0</v>
      </c>
      <c r="O90" s="12"/>
      <c r="P90" s="12"/>
      <c r="Q90" s="75" t="n">
        <f aca="false">Q88*-0.35</f>
        <v>-0</v>
      </c>
      <c r="R90" s="12"/>
      <c r="S90" s="12"/>
    </row>
    <row r="91" customFormat="false" ht="12.75" hidden="true" customHeight="false" outlineLevel="0" collapsed="false">
      <c r="A91" s="65"/>
      <c r="B91" s="4"/>
      <c r="C91" s="4"/>
      <c r="D91" s="75"/>
      <c r="E91" s="4"/>
      <c r="F91" s="4"/>
      <c r="G91" s="4"/>
      <c r="H91" s="4"/>
      <c r="I91" s="4"/>
      <c r="J91" s="81"/>
      <c r="K91" s="4"/>
      <c r="L91" s="81"/>
      <c r="M91" s="4"/>
      <c r="N91" s="81"/>
      <c r="Q91" s="81"/>
      <c r="S91" s="4"/>
    </row>
    <row r="92" customFormat="false" ht="12.75" hidden="true" customHeight="false" outlineLevel="0" collapsed="false">
      <c r="A92" s="65" t="s">
        <v>41</v>
      </c>
      <c r="B92" s="37" t="n">
        <f aca="false">B86*0.35</f>
        <v>14459900</v>
      </c>
      <c r="C92" s="37"/>
      <c r="D92" s="80" t="n">
        <f aca="false">D86*0.35</f>
        <v>-46553850</v>
      </c>
      <c r="E92" s="4"/>
      <c r="F92" s="37" t="n">
        <f aca="false">F86*0.35</f>
        <v>0</v>
      </c>
      <c r="G92" s="4"/>
      <c r="H92" s="37" t="n">
        <f aca="false">H86*0.35</f>
        <v>0</v>
      </c>
      <c r="I92" s="4"/>
      <c r="J92" s="82" t="n">
        <f aca="false">J86*0.35</f>
        <v>7000043.792</v>
      </c>
      <c r="K92" s="4"/>
      <c r="L92" s="82" t="n">
        <f aca="false">L86*0.35</f>
        <v>8750054.74</v>
      </c>
      <c r="M92" s="4"/>
      <c r="N92" s="82" t="n">
        <f aca="false">N86*0.35</f>
        <v>10502926.0875</v>
      </c>
      <c r="O92" s="40"/>
      <c r="P92" s="40"/>
      <c r="Q92" s="82" t="n">
        <f aca="false">Q86*0.35</f>
        <v>40187924.6195</v>
      </c>
      <c r="R92" s="37"/>
      <c r="S92" s="37"/>
    </row>
    <row r="93" customFormat="false" ht="12.75" hidden="true" customHeight="false" outlineLevel="0" collapsed="false">
      <c r="A93" s="65"/>
      <c r="B93" s="4"/>
      <c r="C93" s="4"/>
      <c r="D93" s="75"/>
      <c r="E93" s="4"/>
      <c r="F93" s="4"/>
      <c r="G93" s="4"/>
      <c r="H93" s="4"/>
      <c r="I93" s="4"/>
      <c r="J93" s="81"/>
      <c r="K93" s="4"/>
      <c r="L93" s="81"/>
      <c r="M93" s="4"/>
      <c r="N93" s="81"/>
      <c r="Q93" s="81"/>
      <c r="S93" s="4"/>
    </row>
    <row r="94" customFormat="false" ht="12.75" hidden="true" customHeight="false" outlineLevel="0" collapsed="false">
      <c r="A94" s="71" t="s">
        <v>97</v>
      </c>
      <c r="B94" s="32" t="n">
        <f aca="false">B90+B92</f>
        <v>13934900</v>
      </c>
      <c r="C94" s="32"/>
      <c r="D94" s="79" t="n">
        <f aca="false">D90+D92</f>
        <v>0</v>
      </c>
      <c r="E94" s="7"/>
      <c r="F94" s="32" t="n">
        <f aca="false">F90+F92</f>
        <v>-7448836.15</v>
      </c>
      <c r="G94" s="7"/>
      <c r="H94" s="32" t="n">
        <f aca="false">H90+H92</f>
        <v>-7448836.15</v>
      </c>
      <c r="I94" s="7"/>
      <c r="J94" s="79" t="n">
        <f aca="false">J90+J92</f>
        <v>7000043.792</v>
      </c>
      <c r="K94" s="7"/>
      <c r="L94" s="79" t="n">
        <f aca="false">L90+L92</f>
        <v>8750054.74</v>
      </c>
      <c r="M94" s="7"/>
      <c r="N94" s="79" t="n">
        <f aca="false">N90+N92</f>
        <v>10502926.0875</v>
      </c>
      <c r="O94" s="32"/>
      <c r="P94" s="32"/>
      <c r="Q94" s="79" t="n">
        <f aca="false">Q90+Q92</f>
        <v>40187924.6195</v>
      </c>
      <c r="R94" s="37"/>
      <c r="S94" s="37"/>
    </row>
    <row r="95" customFormat="false" ht="12.75" hidden="true" customHeight="false" outlineLevel="0" collapsed="false">
      <c r="A95" s="65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S95" s="4"/>
    </row>
    <row r="96" customFormat="false" ht="12.75" hidden="true" customHeight="false" outlineLevel="0" collapsed="false">
      <c r="A96" s="65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S96" s="4"/>
    </row>
    <row r="97" customFormat="false" ht="12.75" hidden="true" customHeight="false" outlineLevel="0" collapsed="false">
      <c r="A97" s="65" t="s">
        <v>98</v>
      </c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S97" s="4"/>
    </row>
    <row r="98" customFormat="false" ht="12.75" hidden="true" customHeight="false" outlineLevel="0" collapsed="false">
      <c r="A98" s="65" t="s">
        <v>99</v>
      </c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S98" s="4"/>
    </row>
    <row r="99" customFormat="false" ht="12.75" hidden="true" customHeight="false" outlineLevel="0" collapsed="false">
      <c r="A99" s="65" t="s">
        <v>100</v>
      </c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S99" s="4"/>
    </row>
    <row r="100" customFormat="false" ht="12.75" hidden="false" customHeight="false" outlineLevel="0" collapsed="false">
      <c r="A100" s="65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S100" s="4"/>
    </row>
    <row r="101" customFormat="false" ht="12.75" hidden="false" customHeight="false" outlineLevel="0" collapsed="false">
      <c r="A101" s="65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S101" s="4"/>
    </row>
    <row r="102" customFormat="false" ht="12.75" hidden="false" customHeight="false" outlineLevel="0" collapsed="false">
      <c r="A102" s="65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S102" s="4"/>
    </row>
    <row r="103" customFormat="false" ht="12.75" hidden="false" customHeight="false" outlineLevel="0" collapsed="false">
      <c r="A103" s="12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S103" s="4"/>
    </row>
    <row r="104" customFormat="false" ht="12.75" hidden="false" customHeight="false" outlineLevel="0" collapsed="false">
      <c r="A104" s="12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S104" s="4"/>
    </row>
    <row r="105" customFormat="false" ht="12.75" hidden="false" customHeight="false" outlineLevel="0" collapsed="false">
      <c r="A105" s="37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S105" s="4"/>
    </row>
    <row r="106" customFormat="false" ht="12.75" hidden="false" customHeight="false" outlineLevel="0" collapsed="false">
      <c r="A106" s="4"/>
      <c r="S106" s="4"/>
    </row>
    <row r="107" customFormat="false" ht="12.75" hidden="false" customHeight="false" outlineLevel="0" collapsed="false">
      <c r="A107" s="4"/>
      <c r="S107" s="4"/>
    </row>
    <row r="108" customFormat="false" ht="12.75" hidden="false" customHeight="false" outlineLevel="0" collapsed="false">
      <c r="S108" s="4"/>
    </row>
    <row r="109" customFormat="false" ht="12.75" hidden="false" customHeight="false" outlineLevel="0" collapsed="false">
      <c r="S109" s="4"/>
    </row>
    <row r="110" customFormat="false" ht="12.75" hidden="false" customHeight="false" outlineLevel="0" collapsed="false">
      <c r="S110" s="4"/>
    </row>
    <row r="111" customFormat="false" ht="12.75" hidden="false" customHeight="false" outlineLevel="0" collapsed="false">
      <c r="S111" s="4"/>
    </row>
    <row r="112" customFormat="false" ht="12.75" hidden="false" customHeight="false" outlineLevel="0" collapsed="false">
      <c r="S112" s="4"/>
    </row>
    <row r="113" customFormat="false" ht="12.75" hidden="false" customHeight="false" outlineLevel="0" collapsed="false">
      <c r="S113" s="4"/>
    </row>
    <row r="114" customFormat="false" ht="12.75" hidden="false" customHeight="false" outlineLevel="0" collapsed="false">
      <c r="S114" s="4"/>
    </row>
    <row r="115" customFormat="false" ht="12.75" hidden="false" customHeight="false" outlineLevel="0" collapsed="false">
      <c r="S115" s="4"/>
    </row>
    <row r="116" customFormat="false" ht="12.75" hidden="false" customHeight="false" outlineLevel="0" collapsed="false">
      <c r="S116" s="4"/>
    </row>
    <row r="117" customFormat="false" ht="12.75" hidden="false" customHeight="false" outlineLevel="0" collapsed="false">
      <c r="S117" s="4"/>
    </row>
    <row r="118" customFormat="false" ht="12.75" hidden="false" customHeight="false" outlineLevel="0" collapsed="false">
      <c r="S118" s="4"/>
    </row>
    <row r="119" customFormat="false" ht="12.75" hidden="false" customHeight="false" outlineLevel="0" collapsed="false">
      <c r="S119" s="4"/>
    </row>
    <row r="120" customFormat="false" ht="12.75" hidden="false" customHeight="false" outlineLevel="0" collapsed="false">
      <c r="S120" s="4"/>
    </row>
    <row r="121" customFormat="false" ht="12.75" hidden="false" customHeight="false" outlineLevel="0" collapsed="false">
      <c r="S121" s="4"/>
    </row>
    <row r="122" customFormat="false" ht="12.75" hidden="false" customHeight="false" outlineLevel="0" collapsed="false">
      <c r="S122" s="4"/>
    </row>
    <row r="123" customFormat="false" ht="12.75" hidden="false" customHeight="false" outlineLevel="0" collapsed="false">
      <c r="S123" s="4"/>
    </row>
    <row r="124" customFormat="false" ht="12.75" hidden="false" customHeight="false" outlineLevel="0" collapsed="false">
      <c r="S124" s="4"/>
    </row>
    <row r="125" customFormat="false" ht="12.75" hidden="false" customHeight="false" outlineLevel="0" collapsed="false">
      <c r="S125" s="4"/>
    </row>
    <row r="126" customFormat="false" ht="12.75" hidden="false" customHeight="false" outlineLevel="0" collapsed="false">
      <c r="S126" s="4"/>
    </row>
    <row r="127" customFormat="false" ht="12.75" hidden="false" customHeight="false" outlineLevel="0" collapsed="false">
      <c r="S127" s="4"/>
    </row>
    <row r="128" customFormat="false" ht="12.75" hidden="false" customHeight="false" outlineLevel="0" collapsed="false">
      <c r="S128" s="4"/>
    </row>
    <row r="129" customFormat="false" ht="12.75" hidden="false" customHeight="false" outlineLevel="0" collapsed="false">
      <c r="S129" s="4"/>
    </row>
    <row r="130" customFormat="false" ht="12.75" hidden="false" customHeight="false" outlineLevel="0" collapsed="false">
      <c r="S130" s="4"/>
    </row>
    <row r="131" customFormat="false" ht="12.75" hidden="false" customHeight="false" outlineLevel="0" collapsed="false">
      <c r="S131" s="4"/>
    </row>
    <row r="132" customFormat="false" ht="12.75" hidden="false" customHeight="false" outlineLevel="0" collapsed="false">
      <c r="S132" s="4"/>
    </row>
    <row r="133" customFormat="false" ht="12.75" hidden="false" customHeight="false" outlineLevel="0" collapsed="false">
      <c r="S133" s="4"/>
    </row>
    <row r="134" customFormat="false" ht="12.75" hidden="false" customHeight="false" outlineLevel="0" collapsed="false">
      <c r="S134" s="4"/>
    </row>
    <row r="135" customFormat="false" ht="12.75" hidden="false" customHeight="false" outlineLevel="0" collapsed="false">
      <c r="S135" s="4"/>
    </row>
    <row r="136" customFormat="false" ht="12.75" hidden="false" customHeight="false" outlineLevel="0" collapsed="false">
      <c r="S136" s="4"/>
    </row>
    <row r="137" customFormat="false" ht="12.75" hidden="false" customHeight="false" outlineLevel="0" collapsed="false">
      <c r="S137" s="4"/>
    </row>
    <row r="138" customFormat="false" ht="12.75" hidden="false" customHeight="false" outlineLevel="0" collapsed="false">
      <c r="S138" s="4"/>
    </row>
    <row r="139" customFormat="false" ht="12.75" hidden="false" customHeight="false" outlineLevel="0" collapsed="false">
      <c r="S139" s="4"/>
    </row>
    <row r="140" customFormat="false" ht="12.75" hidden="false" customHeight="false" outlineLevel="0" collapsed="false">
      <c r="S140" s="4"/>
    </row>
    <row r="141" customFormat="false" ht="12.75" hidden="false" customHeight="false" outlineLevel="0" collapsed="false">
      <c r="S141" s="4"/>
    </row>
    <row r="142" customFormat="false" ht="12.75" hidden="false" customHeight="false" outlineLevel="0" collapsed="false">
      <c r="S142" s="4"/>
    </row>
    <row r="143" customFormat="false" ht="12.75" hidden="false" customHeight="false" outlineLevel="0" collapsed="false">
      <c r="S143" s="4"/>
    </row>
    <row r="144" customFormat="false" ht="12.75" hidden="false" customHeight="false" outlineLevel="0" collapsed="false">
      <c r="S144" s="4"/>
    </row>
    <row r="145" customFormat="false" ht="12.75" hidden="false" customHeight="false" outlineLevel="0" collapsed="false">
      <c r="S145" s="4"/>
    </row>
    <row r="146" customFormat="false" ht="12.75" hidden="false" customHeight="false" outlineLevel="0" collapsed="false">
      <c r="S146" s="4"/>
    </row>
    <row r="147" customFormat="false" ht="12.75" hidden="false" customHeight="false" outlineLevel="0" collapsed="false">
      <c r="S147" s="4"/>
    </row>
    <row r="148" customFormat="false" ht="12.75" hidden="false" customHeight="false" outlineLevel="0" collapsed="false">
      <c r="S148" s="4"/>
    </row>
    <row r="149" customFormat="false" ht="12.75" hidden="false" customHeight="false" outlineLevel="0" collapsed="false">
      <c r="S149" s="4"/>
    </row>
    <row r="150" customFormat="false" ht="12.75" hidden="false" customHeight="false" outlineLevel="0" collapsed="false">
      <c r="S150" s="4"/>
    </row>
    <row r="151" customFormat="false" ht="12.75" hidden="false" customHeight="false" outlineLevel="0" collapsed="false">
      <c r="S151" s="4"/>
    </row>
    <row r="152" customFormat="false" ht="12.75" hidden="false" customHeight="false" outlineLevel="0" collapsed="false">
      <c r="S152" s="4"/>
    </row>
    <row r="153" customFormat="false" ht="12.75" hidden="false" customHeight="false" outlineLevel="0" collapsed="false">
      <c r="S153" s="4"/>
    </row>
    <row r="154" customFormat="false" ht="12.75" hidden="false" customHeight="false" outlineLevel="0" collapsed="false">
      <c r="S154" s="4"/>
    </row>
    <row r="155" customFormat="false" ht="12.75" hidden="false" customHeight="false" outlineLevel="0" collapsed="false">
      <c r="S155" s="4"/>
    </row>
    <row r="156" customFormat="false" ht="12.75" hidden="false" customHeight="false" outlineLevel="0" collapsed="false">
      <c r="S156" s="4"/>
    </row>
    <row r="157" customFormat="false" ht="12.75" hidden="false" customHeight="false" outlineLevel="0" collapsed="false">
      <c r="S157" s="4"/>
    </row>
    <row r="158" customFormat="false" ht="12.75" hidden="false" customHeight="false" outlineLevel="0" collapsed="false">
      <c r="S158" s="4"/>
    </row>
    <row r="159" customFormat="false" ht="12.75" hidden="false" customHeight="false" outlineLevel="0" collapsed="false">
      <c r="S159" s="4"/>
    </row>
    <row r="160" customFormat="false" ht="12.75" hidden="false" customHeight="false" outlineLevel="0" collapsed="false">
      <c r="S160" s="4"/>
    </row>
    <row r="161" customFormat="false" ht="12.75" hidden="false" customHeight="false" outlineLevel="0" collapsed="false">
      <c r="S161" s="4"/>
    </row>
    <row r="162" customFormat="false" ht="12.75" hidden="false" customHeight="false" outlineLevel="0" collapsed="false">
      <c r="S162" s="4"/>
    </row>
    <row r="163" customFormat="false" ht="12.75" hidden="false" customHeight="false" outlineLevel="0" collapsed="false">
      <c r="S163" s="4"/>
    </row>
    <row r="164" customFormat="false" ht="12.75" hidden="false" customHeight="false" outlineLevel="0" collapsed="false">
      <c r="S164" s="4"/>
    </row>
    <row r="165" customFormat="false" ht="12.75" hidden="false" customHeight="false" outlineLevel="0" collapsed="false">
      <c r="S165" s="4"/>
    </row>
    <row r="166" customFormat="false" ht="12.75" hidden="false" customHeight="false" outlineLevel="0" collapsed="false">
      <c r="S166" s="4"/>
    </row>
    <row r="167" customFormat="false" ht="12.75" hidden="false" customHeight="false" outlineLevel="0" collapsed="false">
      <c r="S167" s="4"/>
    </row>
    <row r="168" customFormat="false" ht="12.75" hidden="false" customHeight="false" outlineLevel="0" collapsed="false">
      <c r="S168" s="4"/>
    </row>
    <row r="169" customFormat="false" ht="12.75" hidden="false" customHeight="false" outlineLevel="0" collapsed="false">
      <c r="S169" s="4"/>
    </row>
    <row r="170" customFormat="false" ht="12.75" hidden="false" customHeight="false" outlineLevel="0" collapsed="false">
      <c r="S170" s="4"/>
    </row>
    <row r="171" customFormat="false" ht="12.75" hidden="false" customHeight="false" outlineLevel="0" collapsed="false">
      <c r="S171" s="4"/>
    </row>
    <row r="172" customFormat="false" ht="12.75" hidden="false" customHeight="false" outlineLevel="0" collapsed="false">
      <c r="S172" s="4"/>
    </row>
    <row r="173" customFormat="false" ht="12.75" hidden="false" customHeight="false" outlineLevel="0" collapsed="false">
      <c r="S173" s="4"/>
    </row>
    <row r="174" customFormat="false" ht="12.75" hidden="false" customHeight="false" outlineLevel="0" collapsed="false">
      <c r="S174" s="4"/>
    </row>
    <row r="175" customFormat="false" ht="12.75" hidden="false" customHeight="false" outlineLevel="0" collapsed="false">
      <c r="S175" s="4"/>
    </row>
    <row r="176" customFormat="false" ht="12.75" hidden="false" customHeight="false" outlineLevel="0" collapsed="false">
      <c r="S176" s="4"/>
    </row>
    <row r="177" customFormat="false" ht="12.75" hidden="false" customHeight="false" outlineLevel="0" collapsed="false">
      <c r="S177" s="4"/>
    </row>
    <row r="178" customFormat="false" ht="12.75" hidden="false" customHeight="false" outlineLevel="0" collapsed="false">
      <c r="S178" s="4"/>
    </row>
    <row r="179" customFormat="false" ht="12.75" hidden="false" customHeight="false" outlineLevel="0" collapsed="false">
      <c r="S179" s="4"/>
    </row>
    <row r="180" customFormat="false" ht="12.75" hidden="false" customHeight="false" outlineLevel="0" collapsed="false">
      <c r="S180" s="4"/>
    </row>
    <row r="181" customFormat="false" ht="12.75" hidden="false" customHeight="false" outlineLevel="0" collapsed="false">
      <c r="S181" s="4"/>
    </row>
    <row r="182" customFormat="false" ht="12.75" hidden="false" customHeight="false" outlineLevel="0" collapsed="false">
      <c r="S182" s="4"/>
    </row>
    <row r="183" customFormat="false" ht="12.75" hidden="false" customHeight="false" outlineLevel="0" collapsed="false">
      <c r="S183" s="4"/>
    </row>
    <row r="184" customFormat="false" ht="12.75" hidden="false" customHeight="false" outlineLevel="0" collapsed="false">
      <c r="S184" s="4"/>
    </row>
    <row r="185" customFormat="false" ht="12.75" hidden="false" customHeight="false" outlineLevel="0" collapsed="false">
      <c r="S185" s="4"/>
    </row>
    <row r="186" customFormat="false" ht="12.75" hidden="false" customHeight="false" outlineLevel="0" collapsed="false">
      <c r="S186" s="4"/>
    </row>
    <row r="187" customFormat="false" ht="12.75" hidden="false" customHeight="false" outlineLevel="0" collapsed="false">
      <c r="S187" s="4"/>
    </row>
    <row r="188" customFormat="false" ht="12.75" hidden="false" customHeight="false" outlineLevel="0" collapsed="false">
      <c r="S188" s="4"/>
    </row>
    <row r="189" customFormat="false" ht="12.75" hidden="false" customHeight="false" outlineLevel="0" collapsed="false">
      <c r="S189" s="4"/>
    </row>
    <row r="190" customFormat="false" ht="12.75" hidden="false" customHeight="false" outlineLevel="0" collapsed="false">
      <c r="S190" s="4"/>
    </row>
    <row r="191" customFormat="false" ht="12.75" hidden="false" customHeight="false" outlineLevel="0" collapsed="false">
      <c r="S191" s="4"/>
    </row>
    <row r="192" customFormat="false" ht="12.75" hidden="false" customHeight="false" outlineLevel="0" collapsed="false">
      <c r="S192" s="4"/>
    </row>
    <row r="193" customFormat="false" ht="12.75" hidden="false" customHeight="false" outlineLevel="0" collapsed="false">
      <c r="S193" s="4"/>
    </row>
    <row r="194" customFormat="false" ht="12.75" hidden="false" customHeight="false" outlineLevel="0" collapsed="false">
      <c r="S194" s="4"/>
    </row>
    <row r="195" customFormat="false" ht="12.75" hidden="false" customHeight="false" outlineLevel="0" collapsed="false">
      <c r="S195" s="4"/>
    </row>
    <row r="196" customFormat="false" ht="12.75" hidden="false" customHeight="false" outlineLevel="0" collapsed="false">
      <c r="S196" s="4"/>
    </row>
    <row r="197" customFormat="false" ht="12.75" hidden="false" customHeight="false" outlineLevel="0" collapsed="false">
      <c r="S197" s="4"/>
    </row>
    <row r="198" customFormat="false" ht="12.75" hidden="false" customHeight="false" outlineLevel="0" collapsed="false">
      <c r="S198" s="4"/>
    </row>
    <row r="199" customFormat="false" ht="12.75" hidden="false" customHeight="false" outlineLevel="0" collapsed="false">
      <c r="S199" s="4"/>
    </row>
    <row r="200" customFormat="false" ht="12.75" hidden="false" customHeight="false" outlineLevel="0" collapsed="false">
      <c r="S200" s="4"/>
    </row>
    <row r="201" customFormat="false" ht="12.75" hidden="false" customHeight="false" outlineLevel="0" collapsed="false">
      <c r="S201" s="4"/>
    </row>
    <row r="202" customFormat="false" ht="12.75" hidden="false" customHeight="false" outlineLevel="0" collapsed="false">
      <c r="S202" s="4"/>
    </row>
    <row r="203" customFormat="false" ht="12.75" hidden="false" customHeight="false" outlineLevel="0" collapsed="false">
      <c r="S203" s="4"/>
    </row>
    <row r="204" customFormat="false" ht="12.75" hidden="false" customHeight="false" outlineLevel="0" collapsed="false">
      <c r="S204" s="4"/>
    </row>
    <row r="205" customFormat="false" ht="12.75" hidden="false" customHeight="false" outlineLevel="0" collapsed="false">
      <c r="S205" s="4"/>
    </row>
    <row r="206" customFormat="false" ht="12.75" hidden="false" customHeight="false" outlineLevel="0" collapsed="false">
      <c r="S206" s="4"/>
    </row>
    <row r="207" customFormat="false" ht="12.75" hidden="false" customHeight="false" outlineLevel="0" collapsed="false">
      <c r="S207" s="4"/>
    </row>
    <row r="208" customFormat="false" ht="12.75" hidden="false" customHeight="false" outlineLevel="0" collapsed="false">
      <c r="S208" s="4"/>
    </row>
    <row r="209" customFormat="false" ht="12.75" hidden="false" customHeight="false" outlineLevel="0" collapsed="false">
      <c r="S209" s="4"/>
    </row>
    <row r="210" customFormat="false" ht="12.75" hidden="false" customHeight="false" outlineLevel="0" collapsed="false">
      <c r="S210" s="4"/>
    </row>
    <row r="211" customFormat="false" ht="12.75" hidden="false" customHeight="false" outlineLevel="0" collapsed="false">
      <c r="S211" s="4"/>
    </row>
    <row r="212" customFormat="false" ht="12.75" hidden="false" customHeight="false" outlineLevel="0" collapsed="false">
      <c r="S212" s="4"/>
    </row>
    <row r="213" customFormat="false" ht="12.75" hidden="false" customHeight="false" outlineLevel="0" collapsed="false">
      <c r="S213" s="4"/>
    </row>
    <row r="214" customFormat="false" ht="12.75" hidden="false" customHeight="false" outlineLevel="0" collapsed="false">
      <c r="S214" s="4"/>
    </row>
    <row r="215" customFormat="false" ht="12.75" hidden="false" customHeight="false" outlineLevel="0" collapsed="false">
      <c r="S215" s="4"/>
    </row>
    <row r="216" customFormat="false" ht="12.75" hidden="false" customHeight="false" outlineLevel="0" collapsed="false">
      <c r="S216" s="4"/>
    </row>
    <row r="217" customFormat="false" ht="12.75" hidden="false" customHeight="false" outlineLevel="0" collapsed="false">
      <c r="S217" s="4"/>
    </row>
    <row r="218" customFormat="false" ht="12.75" hidden="false" customHeight="false" outlineLevel="0" collapsed="false">
      <c r="S218" s="4"/>
    </row>
    <row r="219" customFormat="false" ht="12.75" hidden="false" customHeight="false" outlineLevel="0" collapsed="false">
      <c r="S219" s="4"/>
    </row>
    <row r="220" customFormat="false" ht="12.75" hidden="false" customHeight="false" outlineLevel="0" collapsed="false">
      <c r="S220" s="4"/>
    </row>
    <row r="221" customFormat="false" ht="12.75" hidden="false" customHeight="false" outlineLevel="0" collapsed="false">
      <c r="S221" s="4"/>
    </row>
    <row r="222" customFormat="false" ht="12.75" hidden="false" customHeight="false" outlineLevel="0" collapsed="false">
      <c r="S222" s="4"/>
    </row>
    <row r="223" customFormat="false" ht="12.75" hidden="false" customHeight="false" outlineLevel="0" collapsed="false">
      <c r="S223" s="4"/>
    </row>
    <row r="224" customFormat="false" ht="12.75" hidden="false" customHeight="false" outlineLevel="0" collapsed="false">
      <c r="S224" s="4"/>
    </row>
    <row r="225" customFormat="false" ht="12.75" hidden="false" customHeight="false" outlineLevel="0" collapsed="false">
      <c r="S225" s="4"/>
    </row>
    <row r="226" customFormat="false" ht="12.75" hidden="false" customHeight="false" outlineLevel="0" collapsed="false">
      <c r="S226" s="4"/>
    </row>
    <row r="227" customFormat="false" ht="12.75" hidden="false" customHeight="false" outlineLevel="0" collapsed="false">
      <c r="S227" s="4"/>
    </row>
    <row r="228" customFormat="false" ht="12.75" hidden="false" customHeight="false" outlineLevel="0" collapsed="false">
      <c r="S228" s="4"/>
    </row>
    <row r="229" customFormat="false" ht="12.75" hidden="false" customHeight="false" outlineLevel="0" collapsed="false">
      <c r="S229" s="4"/>
    </row>
    <row r="230" customFormat="false" ht="12.75" hidden="false" customHeight="false" outlineLevel="0" collapsed="false">
      <c r="S230" s="4"/>
    </row>
    <row r="231" customFormat="false" ht="12.75" hidden="false" customHeight="false" outlineLevel="0" collapsed="false">
      <c r="S231" s="4"/>
    </row>
    <row r="232" customFormat="false" ht="12.75" hidden="false" customHeight="false" outlineLevel="0" collapsed="false">
      <c r="S232" s="4"/>
    </row>
    <row r="233" customFormat="false" ht="12.75" hidden="false" customHeight="false" outlineLevel="0" collapsed="false">
      <c r="S233" s="4"/>
    </row>
    <row r="234" customFormat="false" ht="12.75" hidden="false" customHeight="false" outlineLevel="0" collapsed="false">
      <c r="S234" s="4"/>
    </row>
    <row r="235" customFormat="false" ht="12.75" hidden="false" customHeight="false" outlineLevel="0" collapsed="false">
      <c r="S235" s="4"/>
    </row>
    <row r="236" customFormat="false" ht="12.75" hidden="false" customHeight="false" outlineLevel="0" collapsed="false">
      <c r="S236" s="4"/>
    </row>
    <row r="237" customFormat="false" ht="12.75" hidden="false" customHeight="false" outlineLevel="0" collapsed="false">
      <c r="S237" s="4"/>
    </row>
    <row r="238" customFormat="false" ht="12.75" hidden="false" customHeight="false" outlineLevel="0" collapsed="false">
      <c r="S238" s="4"/>
    </row>
    <row r="239" customFormat="false" ht="12.75" hidden="false" customHeight="false" outlineLevel="0" collapsed="false">
      <c r="S239" s="4"/>
    </row>
    <row r="240" customFormat="false" ht="12.75" hidden="false" customHeight="false" outlineLevel="0" collapsed="false">
      <c r="S240" s="4"/>
    </row>
    <row r="241" customFormat="false" ht="12.75" hidden="false" customHeight="false" outlineLevel="0" collapsed="false">
      <c r="S241" s="4"/>
    </row>
    <row r="242" customFormat="false" ht="12.75" hidden="false" customHeight="false" outlineLevel="0" collapsed="false">
      <c r="S242" s="4"/>
    </row>
    <row r="243" customFormat="false" ht="12.75" hidden="false" customHeight="false" outlineLevel="0" collapsed="false">
      <c r="S243" s="4"/>
    </row>
    <row r="244" customFormat="false" ht="12.75" hidden="false" customHeight="false" outlineLevel="0" collapsed="false">
      <c r="S244" s="4"/>
    </row>
    <row r="245" customFormat="false" ht="12.75" hidden="false" customHeight="false" outlineLevel="0" collapsed="false">
      <c r="S245" s="4"/>
    </row>
    <row r="246" customFormat="false" ht="12.75" hidden="false" customHeight="false" outlineLevel="0" collapsed="false">
      <c r="S246" s="4"/>
    </row>
    <row r="247" customFormat="false" ht="12.75" hidden="false" customHeight="false" outlineLevel="0" collapsed="false">
      <c r="S247" s="4"/>
    </row>
    <row r="248" customFormat="false" ht="12.75" hidden="false" customHeight="false" outlineLevel="0" collapsed="false">
      <c r="S248" s="4"/>
    </row>
    <row r="249" customFormat="false" ht="12.75" hidden="false" customHeight="false" outlineLevel="0" collapsed="false">
      <c r="S249" s="4"/>
    </row>
    <row r="250" customFormat="false" ht="12.75" hidden="false" customHeight="false" outlineLevel="0" collapsed="false">
      <c r="S250" s="4"/>
    </row>
    <row r="251" customFormat="false" ht="12.75" hidden="false" customHeight="false" outlineLevel="0" collapsed="false">
      <c r="S251" s="4"/>
    </row>
    <row r="252" customFormat="false" ht="12.75" hidden="false" customHeight="false" outlineLevel="0" collapsed="false">
      <c r="S252" s="4"/>
    </row>
    <row r="253" customFormat="false" ht="12.75" hidden="false" customHeight="false" outlineLevel="0" collapsed="false">
      <c r="S253" s="4"/>
    </row>
    <row r="254" customFormat="false" ht="12.75" hidden="false" customHeight="false" outlineLevel="0" collapsed="false">
      <c r="S254" s="4"/>
    </row>
    <row r="255" customFormat="false" ht="12.75" hidden="false" customHeight="false" outlineLevel="0" collapsed="false">
      <c r="S255" s="4"/>
    </row>
    <row r="256" customFormat="false" ht="12.75" hidden="false" customHeight="false" outlineLevel="0" collapsed="false">
      <c r="S256" s="4"/>
    </row>
    <row r="257" customFormat="false" ht="12.75" hidden="false" customHeight="false" outlineLevel="0" collapsed="false">
      <c r="S257" s="4"/>
    </row>
    <row r="258" customFormat="false" ht="12.75" hidden="false" customHeight="false" outlineLevel="0" collapsed="false">
      <c r="S258" s="4"/>
    </row>
    <row r="259" customFormat="false" ht="12.75" hidden="false" customHeight="false" outlineLevel="0" collapsed="false">
      <c r="S259" s="4"/>
    </row>
    <row r="260" customFormat="false" ht="12.75" hidden="false" customHeight="false" outlineLevel="0" collapsed="false">
      <c r="S260" s="4"/>
    </row>
    <row r="261" customFormat="false" ht="12.75" hidden="false" customHeight="false" outlineLevel="0" collapsed="false">
      <c r="S261" s="4"/>
    </row>
    <row r="262" customFormat="false" ht="12.75" hidden="false" customHeight="false" outlineLevel="0" collapsed="false">
      <c r="S262" s="4"/>
    </row>
    <row r="263" customFormat="false" ht="12.75" hidden="false" customHeight="false" outlineLevel="0" collapsed="false">
      <c r="S263" s="4"/>
    </row>
    <row r="264" customFormat="false" ht="12.75" hidden="false" customHeight="false" outlineLevel="0" collapsed="false">
      <c r="S264" s="4"/>
    </row>
    <row r="265" customFormat="false" ht="12.75" hidden="false" customHeight="false" outlineLevel="0" collapsed="false">
      <c r="S265" s="4"/>
    </row>
    <row r="266" customFormat="false" ht="12.75" hidden="false" customHeight="false" outlineLevel="0" collapsed="false">
      <c r="S266" s="4"/>
    </row>
    <row r="267" customFormat="false" ht="12.75" hidden="false" customHeight="false" outlineLevel="0" collapsed="false">
      <c r="S267" s="4"/>
    </row>
    <row r="268" customFormat="false" ht="12.75" hidden="false" customHeight="false" outlineLevel="0" collapsed="false">
      <c r="S268" s="4"/>
    </row>
    <row r="269" customFormat="false" ht="12.75" hidden="false" customHeight="false" outlineLevel="0" collapsed="false">
      <c r="S269" s="4"/>
    </row>
    <row r="270" customFormat="false" ht="12.75" hidden="false" customHeight="false" outlineLevel="0" collapsed="false">
      <c r="S270" s="4"/>
    </row>
    <row r="271" customFormat="false" ht="12.75" hidden="false" customHeight="false" outlineLevel="0" collapsed="false">
      <c r="S271" s="4"/>
    </row>
    <row r="272" customFormat="false" ht="12.75" hidden="false" customHeight="false" outlineLevel="0" collapsed="false">
      <c r="S272" s="4"/>
    </row>
    <row r="273" customFormat="false" ht="12.75" hidden="false" customHeight="false" outlineLevel="0" collapsed="false">
      <c r="S273" s="4"/>
    </row>
    <row r="274" customFormat="false" ht="12.75" hidden="false" customHeight="false" outlineLevel="0" collapsed="false">
      <c r="S274" s="4"/>
    </row>
    <row r="275" customFormat="false" ht="12.75" hidden="false" customHeight="false" outlineLevel="0" collapsed="false">
      <c r="S275" s="4"/>
    </row>
    <row r="276" customFormat="false" ht="12.75" hidden="false" customHeight="false" outlineLevel="0" collapsed="false">
      <c r="S276" s="4"/>
    </row>
    <row r="277" customFormat="false" ht="12.75" hidden="false" customHeight="false" outlineLevel="0" collapsed="false">
      <c r="S277" s="4"/>
    </row>
    <row r="278" customFormat="false" ht="12.75" hidden="false" customHeight="false" outlineLevel="0" collapsed="false">
      <c r="S278" s="4"/>
    </row>
    <row r="279" customFormat="false" ht="12.75" hidden="false" customHeight="false" outlineLevel="0" collapsed="false">
      <c r="S279" s="4"/>
    </row>
    <row r="280" customFormat="false" ht="12.75" hidden="false" customHeight="false" outlineLevel="0" collapsed="false">
      <c r="S280" s="4"/>
    </row>
    <row r="281" customFormat="false" ht="12.75" hidden="false" customHeight="false" outlineLevel="0" collapsed="false">
      <c r="S281" s="4"/>
    </row>
    <row r="282" customFormat="false" ht="12.75" hidden="false" customHeight="false" outlineLevel="0" collapsed="false">
      <c r="S282" s="4"/>
    </row>
    <row r="283" customFormat="false" ht="12.75" hidden="false" customHeight="false" outlineLevel="0" collapsed="false">
      <c r="S283" s="4"/>
    </row>
    <row r="284" customFormat="false" ht="12.75" hidden="false" customHeight="false" outlineLevel="0" collapsed="false">
      <c r="S284" s="4"/>
    </row>
    <row r="285" customFormat="false" ht="12.75" hidden="false" customHeight="false" outlineLevel="0" collapsed="false">
      <c r="S285" s="4"/>
    </row>
    <row r="286" customFormat="false" ht="12.75" hidden="false" customHeight="false" outlineLevel="0" collapsed="false">
      <c r="S286" s="4"/>
    </row>
    <row r="287" customFormat="false" ht="12.75" hidden="false" customHeight="false" outlineLevel="0" collapsed="false">
      <c r="S287" s="4"/>
    </row>
    <row r="288" customFormat="false" ht="12.75" hidden="false" customHeight="false" outlineLevel="0" collapsed="false">
      <c r="S288" s="4"/>
    </row>
    <row r="289" customFormat="false" ht="12.75" hidden="false" customHeight="false" outlineLevel="0" collapsed="false">
      <c r="S289" s="4"/>
    </row>
    <row r="290" customFormat="false" ht="12.75" hidden="false" customHeight="false" outlineLevel="0" collapsed="false">
      <c r="S290" s="4"/>
    </row>
    <row r="291" customFormat="false" ht="12.75" hidden="false" customHeight="false" outlineLevel="0" collapsed="false">
      <c r="S291" s="4"/>
    </row>
    <row r="292" customFormat="false" ht="12.75" hidden="false" customHeight="false" outlineLevel="0" collapsed="false">
      <c r="S292" s="4"/>
    </row>
    <row r="293" customFormat="false" ht="12.75" hidden="false" customHeight="false" outlineLevel="0" collapsed="false">
      <c r="S293" s="4"/>
    </row>
    <row r="294" customFormat="false" ht="12.75" hidden="false" customHeight="false" outlineLevel="0" collapsed="false">
      <c r="S294" s="4"/>
    </row>
    <row r="295" customFormat="false" ht="12.75" hidden="false" customHeight="false" outlineLevel="0" collapsed="false">
      <c r="S295" s="4"/>
    </row>
    <row r="296" customFormat="false" ht="12.75" hidden="false" customHeight="false" outlineLevel="0" collapsed="false">
      <c r="S296" s="4"/>
    </row>
    <row r="297" customFormat="false" ht="12.75" hidden="false" customHeight="false" outlineLevel="0" collapsed="false">
      <c r="S297" s="4"/>
    </row>
    <row r="298" customFormat="false" ht="12.75" hidden="false" customHeight="false" outlineLevel="0" collapsed="false">
      <c r="S298" s="4"/>
    </row>
    <row r="299" customFormat="false" ht="12.75" hidden="false" customHeight="false" outlineLevel="0" collapsed="false">
      <c r="S299" s="4"/>
    </row>
    <row r="300" customFormat="false" ht="12.75" hidden="false" customHeight="false" outlineLevel="0" collapsed="false">
      <c r="S300" s="4"/>
    </row>
    <row r="301" customFormat="false" ht="12.75" hidden="false" customHeight="false" outlineLevel="0" collapsed="false">
      <c r="S301" s="4"/>
    </row>
    <row r="302" customFormat="false" ht="12.75" hidden="false" customHeight="false" outlineLevel="0" collapsed="false">
      <c r="S302" s="4"/>
    </row>
    <row r="303" customFormat="false" ht="12.75" hidden="false" customHeight="false" outlineLevel="0" collapsed="false">
      <c r="S303" s="4"/>
    </row>
    <row r="304" customFormat="false" ht="12.75" hidden="false" customHeight="false" outlineLevel="0" collapsed="false">
      <c r="S304" s="4"/>
    </row>
    <row r="305" customFormat="false" ht="12.75" hidden="false" customHeight="false" outlineLevel="0" collapsed="false">
      <c r="S305" s="4"/>
    </row>
    <row r="306" customFormat="false" ht="12.75" hidden="false" customHeight="false" outlineLevel="0" collapsed="false">
      <c r="S306" s="4"/>
    </row>
    <row r="307" customFormat="false" ht="12.75" hidden="false" customHeight="false" outlineLevel="0" collapsed="false">
      <c r="S307" s="4"/>
    </row>
    <row r="308" customFormat="false" ht="12.75" hidden="false" customHeight="false" outlineLevel="0" collapsed="false">
      <c r="S308" s="4"/>
    </row>
    <row r="309" customFormat="false" ht="12.75" hidden="false" customHeight="false" outlineLevel="0" collapsed="false">
      <c r="S309" s="4"/>
    </row>
    <row r="310" customFormat="false" ht="12.75" hidden="false" customHeight="false" outlineLevel="0" collapsed="false">
      <c r="S310" s="4"/>
    </row>
    <row r="311" customFormat="false" ht="12.75" hidden="false" customHeight="false" outlineLevel="0" collapsed="false">
      <c r="S311" s="4"/>
    </row>
    <row r="312" customFormat="false" ht="12.75" hidden="false" customHeight="false" outlineLevel="0" collapsed="false">
      <c r="S312" s="4"/>
    </row>
    <row r="313" customFormat="false" ht="12.75" hidden="false" customHeight="false" outlineLevel="0" collapsed="false">
      <c r="S313" s="4"/>
    </row>
    <row r="314" customFormat="false" ht="12.75" hidden="false" customHeight="false" outlineLevel="0" collapsed="false">
      <c r="S314" s="4"/>
    </row>
    <row r="315" customFormat="false" ht="12.75" hidden="false" customHeight="false" outlineLevel="0" collapsed="false">
      <c r="S315" s="4"/>
    </row>
    <row r="316" customFormat="false" ht="12.75" hidden="false" customHeight="false" outlineLevel="0" collapsed="false">
      <c r="S316" s="4"/>
    </row>
    <row r="317" customFormat="false" ht="12.75" hidden="false" customHeight="false" outlineLevel="0" collapsed="false">
      <c r="S317" s="4"/>
    </row>
    <row r="318" customFormat="false" ht="12.75" hidden="false" customHeight="false" outlineLevel="0" collapsed="false">
      <c r="S318" s="4"/>
    </row>
    <row r="319" customFormat="false" ht="12.75" hidden="false" customHeight="false" outlineLevel="0" collapsed="false">
      <c r="S319" s="4"/>
    </row>
    <row r="320" customFormat="false" ht="12.75" hidden="false" customHeight="false" outlineLevel="0" collapsed="false">
      <c r="S320" s="4"/>
    </row>
    <row r="321" customFormat="false" ht="12.75" hidden="false" customHeight="false" outlineLevel="0" collapsed="false">
      <c r="S321" s="4"/>
    </row>
    <row r="322" customFormat="false" ht="12.75" hidden="false" customHeight="false" outlineLevel="0" collapsed="false">
      <c r="S322" s="4"/>
    </row>
    <row r="323" customFormat="false" ht="12.75" hidden="false" customHeight="false" outlineLevel="0" collapsed="false">
      <c r="S323" s="4"/>
    </row>
    <row r="324" customFormat="false" ht="12.75" hidden="false" customHeight="false" outlineLevel="0" collapsed="false">
      <c r="S324" s="4"/>
    </row>
    <row r="325" customFormat="false" ht="12.75" hidden="false" customHeight="false" outlineLevel="0" collapsed="false">
      <c r="S325" s="4"/>
    </row>
    <row r="326" customFormat="false" ht="12.75" hidden="false" customHeight="false" outlineLevel="0" collapsed="false">
      <c r="S326" s="4"/>
    </row>
    <row r="327" customFormat="false" ht="12.75" hidden="false" customHeight="false" outlineLevel="0" collapsed="false">
      <c r="S327" s="4"/>
    </row>
    <row r="328" customFormat="false" ht="12.75" hidden="false" customHeight="false" outlineLevel="0" collapsed="false">
      <c r="S328" s="4"/>
    </row>
    <row r="329" customFormat="false" ht="12.75" hidden="false" customHeight="false" outlineLevel="0" collapsed="false">
      <c r="S329" s="4"/>
    </row>
    <row r="330" customFormat="false" ht="12.75" hidden="false" customHeight="false" outlineLevel="0" collapsed="false">
      <c r="S330" s="4"/>
    </row>
    <row r="331" customFormat="false" ht="12.75" hidden="false" customHeight="false" outlineLevel="0" collapsed="false">
      <c r="S331" s="4"/>
    </row>
    <row r="332" customFormat="false" ht="12.75" hidden="false" customHeight="false" outlineLevel="0" collapsed="false">
      <c r="S332" s="4"/>
    </row>
    <row r="333" customFormat="false" ht="12.75" hidden="false" customHeight="false" outlineLevel="0" collapsed="false">
      <c r="S333" s="4"/>
    </row>
    <row r="334" customFormat="false" ht="12.75" hidden="false" customHeight="false" outlineLevel="0" collapsed="false">
      <c r="S334" s="4"/>
    </row>
    <row r="335" customFormat="false" ht="12.75" hidden="false" customHeight="false" outlineLevel="0" collapsed="false">
      <c r="S335" s="4"/>
    </row>
    <row r="336" customFormat="false" ht="12.75" hidden="false" customHeight="false" outlineLevel="0" collapsed="false">
      <c r="S336" s="4"/>
    </row>
    <row r="337" customFormat="false" ht="12.75" hidden="false" customHeight="false" outlineLevel="0" collapsed="false">
      <c r="S337" s="4"/>
    </row>
    <row r="338" customFormat="false" ht="12.75" hidden="false" customHeight="false" outlineLevel="0" collapsed="false">
      <c r="S338" s="4"/>
    </row>
    <row r="339" customFormat="false" ht="12.75" hidden="false" customHeight="false" outlineLevel="0" collapsed="false">
      <c r="S339" s="4"/>
    </row>
    <row r="340" customFormat="false" ht="12.75" hidden="false" customHeight="false" outlineLevel="0" collapsed="false">
      <c r="S340" s="4"/>
    </row>
    <row r="341" customFormat="false" ht="12.75" hidden="false" customHeight="false" outlineLevel="0" collapsed="false">
      <c r="S341" s="4"/>
    </row>
    <row r="342" customFormat="false" ht="12.75" hidden="false" customHeight="false" outlineLevel="0" collapsed="false">
      <c r="S342" s="4"/>
    </row>
    <row r="343" customFormat="false" ht="12.75" hidden="false" customHeight="false" outlineLevel="0" collapsed="false">
      <c r="S343" s="4"/>
    </row>
    <row r="344" customFormat="false" ht="12.75" hidden="false" customHeight="false" outlineLevel="0" collapsed="false">
      <c r="S344" s="4"/>
    </row>
    <row r="345" customFormat="false" ht="12.75" hidden="false" customHeight="false" outlineLevel="0" collapsed="false">
      <c r="S345" s="4"/>
    </row>
    <row r="346" customFormat="false" ht="12.75" hidden="false" customHeight="false" outlineLevel="0" collapsed="false">
      <c r="S346" s="4"/>
    </row>
    <row r="347" customFormat="false" ht="12.75" hidden="false" customHeight="false" outlineLevel="0" collapsed="false">
      <c r="S347" s="4"/>
    </row>
    <row r="348" customFormat="false" ht="12.75" hidden="false" customHeight="false" outlineLevel="0" collapsed="false">
      <c r="S348" s="4"/>
    </row>
    <row r="349" customFormat="false" ht="12.75" hidden="false" customHeight="false" outlineLevel="0" collapsed="false">
      <c r="S349" s="4"/>
    </row>
    <row r="350" customFormat="false" ht="12.75" hidden="false" customHeight="false" outlineLevel="0" collapsed="false">
      <c r="S350" s="4"/>
    </row>
    <row r="351" customFormat="false" ht="12.75" hidden="false" customHeight="false" outlineLevel="0" collapsed="false">
      <c r="S351" s="4"/>
    </row>
    <row r="352" customFormat="false" ht="12.75" hidden="false" customHeight="false" outlineLevel="0" collapsed="false">
      <c r="S352" s="4"/>
    </row>
    <row r="353" customFormat="false" ht="12.75" hidden="false" customHeight="false" outlineLevel="0" collapsed="false">
      <c r="S353" s="4"/>
    </row>
    <row r="354" customFormat="false" ht="12.75" hidden="false" customHeight="false" outlineLevel="0" collapsed="false">
      <c r="S354" s="4"/>
    </row>
    <row r="355" customFormat="false" ht="12.75" hidden="false" customHeight="false" outlineLevel="0" collapsed="false">
      <c r="S355" s="4"/>
    </row>
    <row r="356" customFormat="false" ht="12.75" hidden="false" customHeight="false" outlineLevel="0" collapsed="false">
      <c r="S356" s="4"/>
    </row>
    <row r="357" customFormat="false" ht="12.75" hidden="false" customHeight="false" outlineLevel="0" collapsed="false">
      <c r="S357" s="4"/>
    </row>
    <row r="358" customFormat="false" ht="12.75" hidden="false" customHeight="false" outlineLevel="0" collapsed="false">
      <c r="S358" s="4"/>
    </row>
    <row r="359" customFormat="false" ht="12.75" hidden="false" customHeight="false" outlineLevel="0" collapsed="false">
      <c r="S359" s="4"/>
    </row>
    <row r="360" customFormat="false" ht="12.75" hidden="false" customHeight="false" outlineLevel="0" collapsed="false">
      <c r="S360" s="4"/>
    </row>
    <row r="361" customFormat="false" ht="12.75" hidden="false" customHeight="false" outlineLevel="0" collapsed="false">
      <c r="S361" s="4"/>
    </row>
    <row r="362" customFormat="false" ht="12.75" hidden="false" customHeight="false" outlineLevel="0" collapsed="false">
      <c r="S362" s="4"/>
    </row>
    <row r="363" customFormat="false" ht="12.75" hidden="false" customHeight="false" outlineLevel="0" collapsed="false">
      <c r="S363" s="4"/>
    </row>
    <row r="364" customFormat="false" ht="12.75" hidden="false" customHeight="false" outlineLevel="0" collapsed="false">
      <c r="S364" s="4"/>
    </row>
    <row r="365" customFormat="false" ht="12.75" hidden="false" customHeight="false" outlineLevel="0" collapsed="false">
      <c r="S365" s="4"/>
    </row>
    <row r="366" customFormat="false" ht="12.75" hidden="false" customHeight="false" outlineLevel="0" collapsed="false">
      <c r="S366" s="4"/>
    </row>
    <row r="367" customFormat="false" ht="12.75" hidden="false" customHeight="false" outlineLevel="0" collapsed="false">
      <c r="S367" s="4"/>
    </row>
    <row r="368" customFormat="false" ht="12.75" hidden="false" customHeight="false" outlineLevel="0" collapsed="false">
      <c r="S368" s="4"/>
    </row>
    <row r="369" customFormat="false" ht="12.75" hidden="false" customHeight="false" outlineLevel="0" collapsed="false">
      <c r="S369" s="4"/>
    </row>
    <row r="370" customFormat="false" ht="12.75" hidden="false" customHeight="false" outlineLevel="0" collapsed="false">
      <c r="S370" s="4"/>
    </row>
    <row r="371" customFormat="false" ht="12.75" hidden="false" customHeight="false" outlineLevel="0" collapsed="false">
      <c r="S371" s="4"/>
    </row>
    <row r="372" customFormat="false" ht="12.75" hidden="false" customHeight="false" outlineLevel="0" collapsed="false">
      <c r="S372" s="4"/>
    </row>
    <row r="373" customFormat="false" ht="12.75" hidden="false" customHeight="false" outlineLevel="0" collapsed="false">
      <c r="S373" s="4"/>
    </row>
    <row r="374" customFormat="false" ht="12.75" hidden="false" customHeight="false" outlineLevel="0" collapsed="false">
      <c r="S374" s="4"/>
    </row>
    <row r="375" customFormat="false" ht="12.75" hidden="false" customHeight="false" outlineLevel="0" collapsed="false">
      <c r="S375" s="4"/>
    </row>
    <row r="376" customFormat="false" ht="12.75" hidden="false" customHeight="false" outlineLevel="0" collapsed="false">
      <c r="S376" s="4"/>
    </row>
    <row r="377" customFormat="false" ht="12.75" hidden="false" customHeight="false" outlineLevel="0" collapsed="false">
      <c r="S377" s="4"/>
    </row>
    <row r="378" customFormat="false" ht="12.75" hidden="false" customHeight="false" outlineLevel="0" collapsed="false">
      <c r="S378" s="4"/>
    </row>
    <row r="379" customFormat="false" ht="12.75" hidden="false" customHeight="false" outlineLevel="0" collapsed="false">
      <c r="S379" s="4"/>
    </row>
    <row r="380" customFormat="false" ht="12.75" hidden="false" customHeight="false" outlineLevel="0" collapsed="false">
      <c r="S380" s="4"/>
    </row>
    <row r="381" customFormat="false" ht="12.75" hidden="false" customHeight="false" outlineLevel="0" collapsed="false">
      <c r="S381" s="4"/>
    </row>
    <row r="382" customFormat="false" ht="12.75" hidden="false" customHeight="false" outlineLevel="0" collapsed="false">
      <c r="S382" s="4"/>
    </row>
    <row r="383" customFormat="false" ht="12.75" hidden="false" customHeight="false" outlineLevel="0" collapsed="false">
      <c r="S383" s="4"/>
    </row>
    <row r="384" customFormat="false" ht="12.75" hidden="false" customHeight="false" outlineLevel="0" collapsed="false">
      <c r="S384" s="4"/>
    </row>
    <row r="385" customFormat="false" ht="12.75" hidden="false" customHeight="false" outlineLevel="0" collapsed="false">
      <c r="S385" s="4"/>
    </row>
    <row r="386" customFormat="false" ht="12.75" hidden="false" customHeight="false" outlineLevel="0" collapsed="false">
      <c r="S386" s="4"/>
    </row>
    <row r="387" customFormat="false" ht="12.75" hidden="false" customHeight="false" outlineLevel="0" collapsed="false">
      <c r="S387" s="4"/>
    </row>
    <row r="388" customFormat="false" ht="12.75" hidden="false" customHeight="false" outlineLevel="0" collapsed="false">
      <c r="S388" s="4"/>
    </row>
    <row r="389" customFormat="false" ht="12.75" hidden="false" customHeight="false" outlineLevel="0" collapsed="false">
      <c r="S389" s="4"/>
    </row>
    <row r="390" customFormat="false" ht="12.75" hidden="false" customHeight="false" outlineLevel="0" collapsed="false">
      <c r="S390" s="4"/>
    </row>
    <row r="391" customFormat="false" ht="12.75" hidden="false" customHeight="false" outlineLevel="0" collapsed="false">
      <c r="S391" s="4"/>
    </row>
    <row r="392" customFormat="false" ht="12.75" hidden="false" customHeight="false" outlineLevel="0" collapsed="false">
      <c r="S392" s="4"/>
    </row>
    <row r="393" customFormat="false" ht="12.75" hidden="false" customHeight="false" outlineLevel="0" collapsed="false">
      <c r="S393" s="4"/>
    </row>
    <row r="394" customFormat="false" ht="12.75" hidden="false" customHeight="false" outlineLevel="0" collapsed="false">
      <c r="S394" s="4"/>
    </row>
    <row r="395" customFormat="false" ht="12.75" hidden="false" customHeight="false" outlineLevel="0" collapsed="false">
      <c r="S395" s="4"/>
    </row>
    <row r="396" customFormat="false" ht="12.75" hidden="false" customHeight="false" outlineLevel="0" collapsed="false">
      <c r="S396" s="4"/>
    </row>
    <row r="397" customFormat="false" ht="12.75" hidden="false" customHeight="false" outlineLevel="0" collapsed="false">
      <c r="S397" s="4"/>
    </row>
    <row r="398" customFormat="false" ht="12.75" hidden="false" customHeight="false" outlineLevel="0" collapsed="false">
      <c r="S398" s="4"/>
    </row>
    <row r="399" customFormat="false" ht="12.75" hidden="false" customHeight="false" outlineLevel="0" collapsed="false">
      <c r="S399" s="4"/>
    </row>
    <row r="400" customFormat="false" ht="12.75" hidden="false" customHeight="false" outlineLevel="0" collapsed="false">
      <c r="S400" s="4"/>
    </row>
    <row r="401" customFormat="false" ht="12.75" hidden="false" customHeight="false" outlineLevel="0" collapsed="false">
      <c r="S401" s="4"/>
    </row>
    <row r="402" customFormat="false" ht="12.75" hidden="false" customHeight="false" outlineLevel="0" collapsed="false">
      <c r="S402" s="4"/>
    </row>
    <row r="403" customFormat="false" ht="12.75" hidden="false" customHeight="false" outlineLevel="0" collapsed="false">
      <c r="S403" s="4"/>
    </row>
    <row r="404" customFormat="false" ht="12.75" hidden="false" customHeight="false" outlineLevel="0" collapsed="false">
      <c r="S404" s="4"/>
    </row>
    <row r="405" customFormat="false" ht="12.75" hidden="false" customHeight="false" outlineLevel="0" collapsed="false">
      <c r="S405" s="4"/>
    </row>
    <row r="406" customFormat="false" ht="12.75" hidden="false" customHeight="false" outlineLevel="0" collapsed="false">
      <c r="S406" s="4"/>
    </row>
    <row r="407" customFormat="false" ht="12.75" hidden="false" customHeight="false" outlineLevel="0" collapsed="false">
      <c r="S407" s="4"/>
    </row>
    <row r="408" customFormat="false" ht="12.75" hidden="false" customHeight="false" outlineLevel="0" collapsed="false">
      <c r="S408" s="4"/>
    </row>
    <row r="409" customFormat="false" ht="12.75" hidden="false" customHeight="false" outlineLevel="0" collapsed="false">
      <c r="S409" s="4"/>
    </row>
    <row r="410" customFormat="false" ht="12.75" hidden="false" customHeight="false" outlineLevel="0" collapsed="false">
      <c r="S410" s="4"/>
    </row>
    <row r="411" customFormat="false" ht="12.75" hidden="false" customHeight="false" outlineLevel="0" collapsed="false">
      <c r="S411" s="4"/>
    </row>
    <row r="412" customFormat="false" ht="12.75" hidden="false" customHeight="false" outlineLevel="0" collapsed="false">
      <c r="S412" s="4"/>
    </row>
    <row r="413" customFormat="false" ht="12.75" hidden="false" customHeight="false" outlineLevel="0" collapsed="false">
      <c r="S413" s="4"/>
    </row>
    <row r="414" customFormat="false" ht="12.75" hidden="false" customHeight="false" outlineLevel="0" collapsed="false">
      <c r="S414" s="4"/>
    </row>
    <row r="415" customFormat="false" ht="12.75" hidden="false" customHeight="false" outlineLevel="0" collapsed="false">
      <c r="S415" s="4"/>
    </row>
    <row r="416" customFormat="false" ht="12.75" hidden="false" customHeight="false" outlineLevel="0" collapsed="false">
      <c r="S416" s="4"/>
    </row>
    <row r="417" customFormat="false" ht="12.75" hidden="false" customHeight="false" outlineLevel="0" collapsed="false">
      <c r="S417" s="4"/>
    </row>
    <row r="418" customFormat="false" ht="12.75" hidden="false" customHeight="false" outlineLevel="0" collapsed="false">
      <c r="S418" s="4"/>
    </row>
    <row r="419" customFormat="false" ht="12.75" hidden="false" customHeight="false" outlineLevel="0" collapsed="false">
      <c r="S419" s="4"/>
    </row>
    <row r="420" customFormat="false" ht="12.75" hidden="false" customHeight="false" outlineLevel="0" collapsed="false">
      <c r="S420" s="4"/>
    </row>
    <row r="421" customFormat="false" ht="12.75" hidden="false" customHeight="false" outlineLevel="0" collapsed="false">
      <c r="S421" s="4"/>
    </row>
  </sheetData>
  <printOptions headings="false" gridLines="false" gridLinesSet="true" horizontalCentered="false" verticalCentered="false"/>
  <pageMargins left="0.5" right="0.25" top="0.5" bottom="0.5" header="0.511811023622047" footer="0.5"/>
  <pageSetup paperSize="5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&amp;R&amp;D 
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4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7" activeCellId="0" sqref="D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5.42"/>
    <col collapsed="false" customWidth="true" hidden="false" outlineLevel="0" max="2" min="2" style="0" width="11.85"/>
    <col collapsed="false" customWidth="true" hidden="false" outlineLevel="0" max="3" min="3" style="0" width="3.14"/>
    <col collapsed="false" customWidth="true" hidden="false" outlineLevel="0" max="4" min="4" style="0" width="21.42"/>
    <col collapsed="false" customWidth="true" hidden="false" outlineLevel="0" max="5" min="5" style="0" width="2.99"/>
    <col collapsed="false" customWidth="true" hidden="false" outlineLevel="0" max="6" min="6" style="0" width="20.41"/>
    <col collapsed="false" customWidth="true" hidden="false" outlineLevel="0" max="7" min="7" style="0" width="3.14"/>
    <col collapsed="false" customWidth="true" hidden="false" outlineLevel="0" max="8" min="8" style="0" width="19.41"/>
    <col collapsed="false" customWidth="true" hidden="false" outlineLevel="0" max="9" min="9" style="0" width="3.14"/>
    <col collapsed="false" customWidth="true" hidden="false" outlineLevel="0" max="10" min="10" style="0" width="19.7"/>
    <col collapsed="false" customWidth="true" hidden="false" outlineLevel="0" max="11" min="11" style="0" width="2.99"/>
    <col collapsed="false" customWidth="true" hidden="false" outlineLevel="0" max="12" min="12" style="0" width="19.7"/>
    <col collapsed="false" customWidth="true" hidden="false" outlineLevel="0" max="13" min="13" style="0" width="2.99"/>
    <col collapsed="false" customWidth="true" hidden="false" outlineLevel="0" max="14" min="14" style="0" width="20.99"/>
    <col collapsed="false" customWidth="true" hidden="false" outlineLevel="0" max="16" min="15" style="0" width="2.99"/>
    <col collapsed="false" customWidth="true" hidden="false" outlineLevel="0" max="17" min="17" style="0" width="13.99"/>
    <col collapsed="false" customWidth="true" hidden="false" outlineLevel="0" max="18" min="18" style="4" width="2.99"/>
    <col collapsed="false" customWidth="true" hidden="false" outlineLevel="0" max="19" min="19" style="0" width="12.85"/>
    <col collapsed="false" customWidth="true" hidden="false" outlineLevel="0" max="20" min="20" style="4" width="2.7"/>
    <col collapsed="false" customWidth="true" hidden="false" outlineLevel="0" max="21" min="21" style="0" width="10.28"/>
    <col collapsed="false" customWidth="true" hidden="false" outlineLevel="0" max="22" min="22" style="0" width="14.85"/>
  </cols>
  <sheetData>
    <row r="1" customFormat="false" ht="15.75" hidden="false" customHeight="false" outlineLevel="0" collapsed="false">
      <c r="A1" s="1" t="s">
        <v>0</v>
      </c>
      <c r="B1" s="1"/>
      <c r="C1" s="1"/>
    </row>
    <row r="3" customFormat="false" ht="12.75" hidden="false" customHeight="false" outlineLevel="0" collapsed="false">
      <c r="A3" s="15" t="str">
        <f aca="true">CELL("filename",A1)</f>
        <v>'file:///mnt/12tb/@roms/datasets/enron/EDRM Enron Email Data Set v2 XML/filtered-attachments/xls/CalPERS_OTP_Transaction.xls'#$Summary</v>
      </c>
    </row>
    <row r="4" customFormat="false" ht="12.75" hidden="false" customHeight="false" outlineLevel="0" collapsed="false">
      <c r="S4" s="40"/>
    </row>
    <row r="5" customFormat="false" ht="13.5" hidden="false" customHeight="false" outlineLevel="0" collapsed="false">
      <c r="S5" s="50"/>
    </row>
    <row r="6" customFormat="false" ht="12.75" hidden="false" customHeight="false" outlineLevel="0" collapsed="false">
      <c r="D6" s="15" t="s">
        <v>5</v>
      </c>
      <c r="F6" s="15" t="s">
        <v>5</v>
      </c>
      <c r="H6" s="15" t="s">
        <v>5</v>
      </c>
      <c r="J6" s="15" t="s">
        <v>5</v>
      </c>
      <c r="K6" s="12"/>
      <c r="L6" s="15" t="s">
        <v>5</v>
      </c>
      <c r="M6" s="12"/>
      <c r="N6" s="15" t="s">
        <v>6</v>
      </c>
      <c r="O6" s="12"/>
      <c r="Q6" s="12"/>
      <c r="S6" s="51" t="s">
        <v>14</v>
      </c>
      <c r="U6" s="52" t="s">
        <v>14</v>
      </c>
    </row>
    <row r="7" customFormat="false" ht="12.75" hidden="false" customHeight="false" outlineLevel="0" collapsed="false">
      <c r="B7" s="13" t="n">
        <v>36495</v>
      </c>
      <c r="D7" s="53" t="n">
        <v>36531</v>
      </c>
      <c r="F7" s="13" t="n">
        <v>36617</v>
      </c>
      <c r="H7" s="13" t="n">
        <v>36678</v>
      </c>
      <c r="J7" s="13" t="n">
        <v>36586</v>
      </c>
      <c r="L7" s="13" t="n">
        <v>36678</v>
      </c>
      <c r="N7" s="13" t="n">
        <v>36770</v>
      </c>
      <c r="O7" s="17"/>
      <c r="P7" s="17"/>
      <c r="Q7" s="13" t="s">
        <v>7</v>
      </c>
      <c r="R7" s="54"/>
      <c r="S7" s="55" t="s">
        <v>65</v>
      </c>
      <c r="U7" s="56" t="s">
        <v>66</v>
      </c>
    </row>
    <row r="8" customFormat="false" ht="13.5" hidden="false" customHeight="false" outlineLevel="0" collapsed="false">
      <c r="C8" s="18"/>
      <c r="D8" s="57" t="s">
        <v>67</v>
      </c>
      <c r="F8" s="57" t="s">
        <v>68</v>
      </c>
      <c r="H8" s="58" t="s">
        <v>69</v>
      </c>
      <c r="J8" s="58" t="s">
        <v>8</v>
      </c>
      <c r="L8" s="58" t="s">
        <v>9</v>
      </c>
      <c r="M8" s="15"/>
      <c r="N8" s="58" t="s">
        <v>70</v>
      </c>
      <c r="O8" s="19"/>
      <c r="P8" s="19"/>
      <c r="Q8" s="19"/>
      <c r="R8" s="59"/>
      <c r="S8" s="60" t="n">
        <f aca="false">225000-4145-10184-33832-42290-13959</f>
        <v>120590</v>
      </c>
      <c r="U8" s="61" t="n">
        <f aca="false">33832+42290+13959</f>
        <v>90081</v>
      </c>
    </row>
    <row r="9" customFormat="false" ht="12.75" hidden="false" customHeight="false" outlineLevel="0" collapsed="false">
      <c r="B9" s="21" t="s">
        <v>71</v>
      </c>
      <c r="C9" s="14"/>
      <c r="D9" s="21" t="s">
        <v>72</v>
      </c>
      <c r="E9" s="21"/>
      <c r="F9" s="22" t="s">
        <v>73</v>
      </c>
      <c r="G9" s="21"/>
      <c r="H9" s="19" t="s">
        <v>74</v>
      </c>
      <c r="I9" s="21"/>
      <c r="J9" s="22" t="s">
        <v>11</v>
      </c>
      <c r="K9" s="21"/>
      <c r="L9" s="22" t="s">
        <v>11</v>
      </c>
      <c r="M9" s="21"/>
      <c r="N9" s="22" t="s">
        <v>11</v>
      </c>
      <c r="O9" s="22"/>
      <c r="P9" s="22"/>
      <c r="Q9" s="22"/>
      <c r="R9" s="62"/>
      <c r="S9" s="62"/>
    </row>
    <row r="10" customFormat="false" ht="12.75" hidden="false" customHeight="false" outlineLevel="0" collapsed="false">
      <c r="A10" s="5" t="s">
        <v>25</v>
      </c>
      <c r="B10" s="9" t="n">
        <v>-39814000</v>
      </c>
      <c r="C10" s="9"/>
      <c r="D10" s="7"/>
      <c r="E10" s="9"/>
      <c r="F10" s="9" t="n">
        <f aca="false">Buyout!D72</f>
        <v>0</v>
      </c>
      <c r="G10" s="9"/>
      <c r="H10" s="9" t="n">
        <f aca="false">Buyout!F72</f>
        <v>0</v>
      </c>
      <c r="I10" s="9"/>
      <c r="J10" s="9" t="n">
        <f aca="false">-33832*591.16</f>
        <v>-20000125.12</v>
      </c>
      <c r="K10" s="9"/>
      <c r="L10" s="9" t="n">
        <f aca="false">-42290*591.16</f>
        <v>-25000156.4</v>
      </c>
      <c r="M10" s="9"/>
      <c r="N10" s="9" t="n">
        <f aca="false">-13959*2149.75</f>
        <v>-30008360.25</v>
      </c>
      <c r="O10" s="9"/>
      <c r="P10" s="9"/>
      <c r="Q10" s="9" t="n">
        <f aca="false">B10+D10+F10+H10+J10+L10+N10</f>
        <v>-114822641.77</v>
      </c>
      <c r="R10" s="12"/>
      <c r="S10" s="12"/>
      <c r="T10" s="12"/>
      <c r="U10" s="63"/>
    </row>
    <row r="11" customFormat="false" ht="12.75" hidden="false" customHeight="false" outlineLevel="0" collapsed="false"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customFormat="false" ht="12.75" hidden="false" customHeight="false" outlineLevel="0" collapsed="false">
      <c r="A12" s="25" t="s">
        <v>26</v>
      </c>
      <c r="B12" s="26"/>
      <c r="C12" s="26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63"/>
    </row>
    <row r="13" customFormat="false" ht="12.75" hidden="false" customHeight="false" outlineLevel="0" collapsed="false">
      <c r="A13" s="0" t="s">
        <v>28</v>
      </c>
      <c r="D13" s="12"/>
      <c r="E13" s="12"/>
      <c r="F13" s="12" t="n">
        <f aca="false">Buyout!I49+Buyout!I50</f>
        <v>-6020373.44</v>
      </c>
      <c r="G13" s="29" t="n">
        <v>2</v>
      </c>
      <c r="H13" s="12" t="n">
        <f aca="false">Buyout!I57+Buyout!I58</f>
        <v>-2450358.2</v>
      </c>
      <c r="I13" s="29" t="n">
        <v>2</v>
      </c>
      <c r="J13" s="12"/>
      <c r="K13" s="12"/>
      <c r="L13" s="12"/>
      <c r="M13" s="12"/>
      <c r="N13" s="12"/>
      <c r="O13" s="12"/>
      <c r="P13" s="12"/>
      <c r="Q13" s="12" t="n">
        <f aca="false">B13+D13+F13+H13+J13+L13+N13</f>
        <v>-8470731.64</v>
      </c>
      <c r="R13" s="12"/>
      <c r="S13" s="12"/>
      <c r="T13" s="12"/>
    </row>
    <row r="14" customFormat="false" ht="12.75" hidden="false" customHeight="false" outlineLevel="0" collapsed="false">
      <c r="A14" s="3" t="s">
        <v>29</v>
      </c>
      <c r="B14" s="3"/>
      <c r="C14" s="3"/>
      <c r="D14" s="30"/>
      <c r="E14" s="30"/>
      <c r="F14" s="30" t="n">
        <f aca="false">Buyout!I51+Buyout!I52</f>
        <v>-8070010.66666667</v>
      </c>
      <c r="G14" s="31" t="s">
        <v>75</v>
      </c>
      <c r="H14" s="30" t="n">
        <f aca="false">Buyout!I59+Buyout!I60</f>
        <v>-2315771.33333333</v>
      </c>
      <c r="I14" s="31" t="s">
        <v>75</v>
      </c>
      <c r="J14" s="30"/>
      <c r="K14" s="30"/>
      <c r="L14" s="30"/>
      <c r="M14" s="30"/>
      <c r="N14" s="30"/>
      <c r="O14" s="30"/>
      <c r="P14" s="30"/>
      <c r="Q14" s="30" t="n">
        <f aca="false">B14+D14+F14+H14+J14+L14+N14</f>
        <v>-10385782</v>
      </c>
      <c r="R14" s="12"/>
      <c r="S14" s="12"/>
      <c r="T14" s="12"/>
    </row>
    <row r="15" customFormat="false" ht="12.75" hidden="false" customHeight="false" outlineLevel="0" collapsed="false">
      <c r="A15" s="4" t="s">
        <v>30</v>
      </c>
      <c r="B15" s="4"/>
      <c r="C15" s="4"/>
      <c r="D15" s="12" t="n">
        <f aca="false">SUM(D13:D14)</f>
        <v>0</v>
      </c>
      <c r="E15" s="12"/>
      <c r="F15" s="12" t="n">
        <f aca="false">SUM(F13:F14)</f>
        <v>-14090384.1066667</v>
      </c>
      <c r="G15" s="12"/>
      <c r="H15" s="12" t="n">
        <f aca="false">SUM(H13:H14)</f>
        <v>-4766129.53333333</v>
      </c>
      <c r="I15" s="12"/>
      <c r="J15" s="12" t="n">
        <f aca="false">SUM(J13:J14)</f>
        <v>0</v>
      </c>
      <c r="K15" s="12"/>
      <c r="L15" s="12" t="n">
        <f aca="false">SUM(L13:L14)</f>
        <v>0</v>
      </c>
      <c r="M15" s="12"/>
      <c r="N15" s="12" t="n">
        <f aca="false">SUM(N13:N14)</f>
        <v>0</v>
      </c>
      <c r="O15" s="12"/>
      <c r="P15" s="12"/>
      <c r="Q15" s="12" t="n">
        <f aca="false">SUM(Q13:Q14)</f>
        <v>-18856513.64</v>
      </c>
      <c r="R15" s="12"/>
      <c r="S15" s="12"/>
      <c r="T15" s="12"/>
    </row>
    <row r="16" customFormat="false" ht="12.75" hidden="false" customHeight="false" outlineLevel="0" collapsed="false">
      <c r="A16" s="4"/>
      <c r="B16" s="4"/>
      <c r="C16" s="4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</row>
    <row r="17" customFormat="false" ht="12.75" hidden="false" customHeight="false" outlineLevel="0" collapsed="false">
      <c r="A17" s="5" t="s">
        <v>31</v>
      </c>
      <c r="B17" s="32" t="n">
        <f aca="false">B10+B15</f>
        <v>-39814000</v>
      </c>
      <c r="C17" s="7"/>
      <c r="D17" s="32" t="n">
        <f aca="false">D10+D15</f>
        <v>0</v>
      </c>
      <c r="E17" s="9"/>
      <c r="F17" s="32" t="n">
        <f aca="false">F10+F15</f>
        <v>-14090384.1066667</v>
      </c>
      <c r="G17" s="9"/>
      <c r="H17" s="32" t="n">
        <f aca="false">H10+H15</f>
        <v>-4766129.53333333</v>
      </c>
      <c r="I17" s="9"/>
      <c r="J17" s="32" t="n">
        <f aca="false">J10+J15</f>
        <v>-20000125.12</v>
      </c>
      <c r="K17" s="9"/>
      <c r="L17" s="32" t="n">
        <f aca="false">L10+L15</f>
        <v>-25000156.4</v>
      </c>
      <c r="M17" s="9"/>
      <c r="N17" s="32" t="n">
        <f aca="false">N10+N15</f>
        <v>-30008360.25</v>
      </c>
      <c r="O17" s="32"/>
      <c r="P17" s="32"/>
      <c r="Q17" s="32" t="n">
        <f aca="false">Q10+Q15</f>
        <v>-133679155.41</v>
      </c>
      <c r="R17" s="37"/>
      <c r="S17" s="37"/>
      <c r="T17" s="12"/>
    </row>
    <row r="18" customFormat="false" ht="12.75" hidden="false" customHeight="false" outlineLevel="0" collapsed="false">
      <c r="A18" s="4"/>
      <c r="B18" s="4"/>
      <c r="C18" s="4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</row>
    <row r="19" customFormat="false" ht="12.75" hidden="false" customHeight="false" outlineLevel="0" collapsed="false">
      <c r="A19" s="25" t="s">
        <v>32</v>
      </c>
      <c r="B19" s="26"/>
      <c r="C19" s="26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</row>
    <row r="20" customFormat="false" ht="12.75" hidden="false" customHeight="false" outlineLevel="0" collapsed="false">
      <c r="A20" s="4" t="s">
        <v>33</v>
      </c>
      <c r="B20" s="12" t="n">
        <v>41747250</v>
      </c>
      <c r="C20" s="29" t="n">
        <v>1</v>
      </c>
      <c r="E20" s="12"/>
      <c r="F20" s="12" t="n">
        <f aca="false">Buyout!K51+Buyout!K52</f>
        <v>-2652909.65333333</v>
      </c>
      <c r="G20" s="29" t="s">
        <v>75</v>
      </c>
      <c r="H20" s="12" t="n">
        <f aca="false">Buyout!K59+Buyout!K60</f>
        <v>-761279.306666667</v>
      </c>
      <c r="I20" s="29" t="s">
        <v>75</v>
      </c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</row>
    <row r="21" customFormat="false" ht="12.75" hidden="false" customHeight="false" outlineLevel="0" collapsed="false">
      <c r="A21" s="4" t="s">
        <v>35</v>
      </c>
      <c r="B21" s="4"/>
      <c r="C21" s="4"/>
      <c r="D21" s="12" t="n">
        <f aca="false">'Note 3'!D75</f>
        <v>-133011000</v>
      </c>
      <c r="E21" s="29" t="n">
        <v>2</v>
      </c>
      <c r="F21" s="12" t="n">
        <f aca="false">Buyout!K49+Buyout!K50</f>
        <v>6020373.44</v>
      </c>
      <c r="G21" s="29" t="n">
        <v>2</v>
      </c>
      <c r="H21" s="12" t="n">
        <f aca="false">Buyout!K57+Buyout!K58</f>
        <v>2450358.2</v>
      </c>
      <c r="I21" s="29" t="n">
        <v>2</v>
      </c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</row>
    <row r="22" customFormat="false" ht="12.75" hidden="false" customHeight="false" outlineLevel="0" collapsed="false">
      <c r="A22" s="4" t="s">
        <v>36</v>
      </c>
      <c r="B22" s="12" t="n">
        <v>-433250</v>
      </c>
      <c r="C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</row>
    <row r="23" customFormat="false" ht="12.75" hidden="false" customHeight="false" outlineLevel="0" collapsed="false">
      <c r="A23" s="3" t="s">
        <v>37</v>
      </c>
      <c r="B23" s="3"/>
      <c r="C23" s="3"/>
      <c r="D23" s="30"/>
      <c r="E23" s="30"/>
      <c r="F23" s="30"/>
      <c r="G23" s="30"/>
      <c r="H23" s="30"/>
      <c r="I23" s="30"/>
      <c r="J23" s="30" t="n">
        <f aca="false">-J10</f>
        <v>20000125.12</v>
      </c>
      <c r="K23" s="31" t="n">
        <v>2</v>
      </c>
      <c r="L23" s="30" t="n">
        <f aca="false">-L10</f>
        <v>25000156.4</v>
      </c>
      <c r="M23" s="31" t="n">
        <v>2</v>
      </c>
      <c r="N23" s="30" t="n">
        <f aca="false">-N10</f>
        <v>30008360.25</v>
      </c>
      <c r="O23" s="31" t="n">
        <v>2</v>
      </c>
      <c r="P23" s="31"/>
      <c r="Q23" s="30" t="n">
        <f aca="false">-Q10</f>
        <v>114822641.77</v>
      </c>
      <c r="R23" s="29"/>
      <c r="S23" s="12"/>
      <c r="T23" s="29"/>
    </row>
    <row r="24" customFormat="false" ht="12.75" hidden="false" customHeight="false" outlineLevel="0" collapsed="false">
      <c r="A24" s="4" t="s">
        <v>38</v>
      </c>
      <c r="B24" s="12" t="n">
        <f aca="false">SUM(B20:B23)</f>
        <v>41314000</v>
      </c>
      <c r="C24" s="12"/>
      <c r="D24" s="12" t="n">
        <f aca="false">SUM(D20:D23)</f>
        <v>-133011000</v>
      </c>
      <c r="E24" s="12"/>
      <c r="F24" s="12" t="n">
        <f aca="false">SUM(F20:F23)</f>
        <v>3367463.78666667</v>
      </c>
      <c r="G24" s="12"/>
      <c r="H24" s="12" t="n">
        <f aca="false">SUM(H20:H23)</f>
        <v>1689078.89333333</v>
      </c>
      <c r="I24" s="12"/>
      <c r="J24" s="12" t="n">
        <f aca="false">SUM(J20:J23)</f>
        <v>20000125.12</v>
      </c>
      <c r="K24" s="12"/>
      <c r="L24" s="12" t="n">
        <f aca="false">SUM(L20:L23)</f>
        <v>25000156.4</v>
      </c>
      <c r="M24" s="12"/>
      <c r="N24" s="12" t="n">
        <f aca="false">SUM(N20:N23)</f>
        <v>30008360.25</v>
      </c>
      <c r="O24" s="12"/>
      <c r="P24" s="12"/>
      <c r="Q24" s="12" t="n">
        <f aca="false">SUM(Q20:Q23)</f>
        <v>114822641.77</v>
      </c>
      <c r="R24" s="12"/>
      <c r="S24" s="12"/>
      <c r="T24" s="12"/>
    </row>
    <row r="25" customFormat="false" ht="12.75" hidden="false" customHeight="false" outlineLevel="0" collapsed="false"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</row>
    <row r="26" customFormat="false" ht="12.75" hidden="false" customHeight="false" outlineLevel="0" collapsed="false">
      <c r="A26" s="5" t="s">
        <v>39</v>
      </c>
      <c r="B26" s="32" t="n">
        <f aca="false">B10+B15+B24</f>
        <v>1500000</v>
      </c>
      <c r="C26" s="29" t="n">
        <v>1</v>
      </c>
      <c r="D26" s="32" t="n">
        <f aca="false">D10+D15+D24</f>
        <v>-133011000</v>
      </c>
      <c r="E26" s="7"/>
      <c r="F26" s="32" t="n">
        <f aca="false">F10+F15+F24</f>
        <v>-10722920.32</v>
      </c>
      <c r="G26" s="7"/>
      <c r="H26" s="32" t="n">
        <f aca="false">H10+H15+H24</f>
        <v>-3077050.64</v>
      </c>
      <c r="I26" s="7"/>
      <c r="J26" s="32" t="n">
        <f aca="false">J10+J15+J24</f>
        <v>0</v>
      </c>
      <c r="K26" s="7"/>
      <c r="L26" s="32" t="n">
        <f aca="false">L10+L15+L24</f>
        <v>0</v>
      </c>
      <c r="M26" s="7"/>
      <c r="N26" s="32" t="n">
        <f aca="false">N10+N15+N24</f>
        <v>0</v>
      </c>
      <c r="O26" s="32"/>
      <c r="P26" s="32"/>
      <c r="Q26" s="32" t="n">
        <f aca="false">Q10+Q15+Q24</f>
        <v>-18856513.64</v>
      </c>
      <c r="R26" s="37"/>
      <c r="S26" s="37"/>
    </row>
    <row r="27" customFormat="false" ht="6.75" hidden="false" customHeight="true" outlineLevel="0" collapsed="false">
      <c r="A27" s="4"/>
      <c r="B27" s="37"/>
      <c r="C27" s="37"/>
      <c r="D27" s="37"/>
      <c r="E27" s="4"/>
      <c r="F27" s="37"/>
      <c r="G27" s="4"/>
      <c r="H27" s="37"/>
      <c r="I27" s="4"/>
      <c r="J27" s="37"/>
      <c r="K27" s="4"/>
      <c r="L27" s="37"/>
      <c r="M27" s="4"/>
      <c r="N27" s="37"/>
      <c r="O27" s="37"/>
      <c r="P27" s="37"/>
      <c r="Q27" s="37"/>
      <c r="R27" s="37"/>
      <c r="S27" s="37"/>
    </row>
    <row r="28" customFormat="false" ht="12.75" hidden="false" customHeight="false" outlineLevel="0" collapsed="false">
      <c r="A28" s="0" t="s">
        <v>40</v>
      </c>
      <c r="B28" s="12" t="n">
        <f aca="false">B26*-0.35</f>
        <v>-525000</v>
      </c>
      <c r="C28" s="12"/>
      <c r="D28" s="12" t="n">
        <f aca="false">D26*-0.35</f>
        <v>46553850</v>
      </c>
      <c r="F28" s="12" t="n">
        <f aca="false">F26*-0.35</f>
        <v>3753022.112</v>
      </c>
      <c r="H28" s="12" t="n">
        <f aca="false">H26*-0.35</f>
        <v>1076967.724</v>
      </c>
      <c r="J28" s="12" t="n">
        <f aca="false">J26*-0.35</f>
        <v>-0</v>
      </c>
      <c r="L28" s="12" t="n">
        <f aca="false">L26*-0.35</f>
        <v>-0</v>
      </c>
      <c r="N28" s="12" t="n">
        <f aca="false">N26*-0.35</f>
        <v>-0</v>
      </c>
      <c r="O28" s="12"/>
      <c r="P28" s="12"/>
      <c r="Q28" s="12" t="n">
        <f aca="false">Q26*-0.35</f>
        <v>6599779.774</v>
      </c>
      <c r="R28" s="12"/>
      <c r="S28" s="12"/>
    </row>
    <row r="29" customFormat="false" ht="5.25" hidden="false" customHeight="true" outlineLevel="0" collapsed="false">
      <c r="S29" s="4"/>
    </row>
    <row r="30" customFormat="false" ht="12.75" hidden="false" customHeight="false" outlineLevel="0" collapsed="false">
      <c r="A30" s="0" t="s">
        <v>41</v>
      </c>
      <c r="B30" s="40" t="n">
        <f aca="false">B24*0.35</f>
        <v>14459900</v>
      </c>
      <c r="C30" s="40"/>
      <c r="D30" s="40" t="n">
        <f aca="false">D24*0.35</f>
        <v>-46553850</v>
      </c>
      <c r="F30" s="40" t="n">
        <f aca="false">F24*0.35</f>
        <v>1178612.32533333</v>
      </c>
      <c r="H30" s="40" t="n">
        <f aca="false">H24*0.35</f>
        <v>591177.612666667</v>
      </c>
      <c r="J30" s="40" t="n">
        <f aca="false">J24*0.35</f>
        <v>7000043.792</v>
      </c>
      <c r="L30" s="40" t="n">
        <f aca="false">L24*0.35</f>
        <v>8750054.74</v>
      </c>
      <c r="N30" s="40" t="n">
        <f aca="false">N24*0.35</f>
        <v>10502926.0875</v>
      </c>
      <c r="O30" s="40"/>
      <c r="P30" s="40"/>
      <c r="Q30" s="40" t="n">
        <f aca="false">Q24*0.35</f>
        <v>40187924.6195</v>
      </c>
      <c r="R30" s="37"/>
      <c r="S30" s="37"/>
    </row>
    <row r="31" customFormat="false" ht="12.75" hidden="false" customHeight="false" outlineLevel="0" collapsed="false">
      <c r="S31" s="4"/>
    </row>
    <row r="32" customFormat="false" ht="12.75" hidden="false" customHeight="false" outlineLevel="0" collapsed="false">
      <c r="A32" s="5" t="s">
        <v>42</v>
      </c>
      <c r="B32" s="32" t="n">
        <f aca="false">B28+B30</f>
        <v>13934900</v>
      </c>
      <c r="C32" s="32"/>
      <c r="D32" s="32" t="n">
        <f aca="false">D28+D30</f>
        <v>0</v>
      </c>
      <c r="E32" s="7"/>
      <c r="F32" s="32" t="n">
        <f aca="false">F28+F30</f>
        <v>4931634.43733333</v>
      </c>
      <c r="G32" s="7"/>
      <c r="H32" s="32" t="n">
        <f aca="false">H28+H30</f>
        <v>1668145.33666667</v>
      </c>
      <c r="I32" s="7"/>
      <c r="J32" s="32" t="n">
        <f aca="false">J28+J30</f>
        <v>7000043.792</v>
      </c>
      <c r="K32" s="7"/>
      <c r="L32" s="32" t="n">
        <f aca="false">L28+L30</f>
        <v>8750054.74</v>
      </c>
      <c r="M32" s="7"/>
      <c r="N32" s="32" t="n">
        <f aca="false">N28+N30</f>
        <v>10502926.0875</v>
      </c>
      <c r="O32" s="32"/>
      <c r="P32" s="32"/>
      <c r="Q32" s="32" t="n">
        <f aca="false">Q28+Q30</f>
        <v>46787704.3935</v>
      </c>
      <c r="R32" s="37"/>
      <c r="S32" s="37"/>
    </row>
    <row r="33" customFormat="false" ht="12.75" hidden="false" customHeight="false" outlineLevel="0" collapsed="false">
      <c r="A33" s="42"/>
      <c r="B33" s="37"/>
      <c r="C33" s="37"/>
      <c r="D33" s="37"/>
      <c r="E33" s="4"/>
      <c r="F33" s="37"/>
      <c r="G33" s="4"/>
      <c r="H33" s="37"/>
      <c r="I33" s="4"/>
      <c r="J33" s="37"/>
      <c r="K33" s="4"/>
      <c r="L33" s="37"/>
      <c r="M33" s="4"/>
      <c r="N33" s="37"/>
      <c r="O33" s="37"/>
      <c r="P33" s="37"/>
      <c r="Q33" s="37"/>
      <c r="R33" s="37"/>
      <c r="S33" s="37"/>
    </row>
    <row r="34" customFormat="false" ht="12.75" hidden="false" customHeight="false" outlineLevel="0" collapsed="false">
      <c r="A34" s="42" t="s">
        <v>47</v>
      </c>
      <c r="B34" s="37"/>
      <c r="C34" s="37"/>
      <c r="D34" s="37"/>
      <c r="E34" s="4"/>
      <c r="F34" s="37"/>
      <c r="G34" s="4"/>
      <c r="H34" s="37"/>
      <c r="I34" s="4"/>
      <c r="J34" s="37"/>
      <c r="K34" s="4"/>
      <c r="L34" s="37"/>
      <c r="M34" s="4"/>
      <c r="N34" s="37"/>
      <c r="O34" s="37"/>
      <c r="P34" s="37"/>
      <c r="Q34" s="37"/>
      <c r="R34" s="37"/>
      <c r="S34" s="37"/>
    </row>
    <row r="35" customFormat="false" ht="12.75" hidden="false" customHeight="false" outlineLevel="0" collapsed="false">
      <c r="A35" s="27" t="s">
        <v>76</v>
      </c>
      <c r="B35" s="37"/>
      <c r="C35" s="37"/>
      <c r="D35" s="37"/>
      <c r="E35" s="4"/>
      <c r="F35" s="37"/>
      <c r="G35" s="4"/>
      <c r="H35" s="37"/>
      <c r="I35" s="4"/>
      <c r="J35" s="37"/>
      <c r="K35" s="4"/>
      <c r="L35" s="37"/>
      <c r="M35" s="4"/>
      <c r="N35" s="37"/>
      <c r="O35" s="37"/>
      <c r="P35" s="37"/>
      <c r="Q35" s="37"/>
      <c r="R35" s="37"/>
      <c r="S35" s="37"/>
    </row>
    <row r="36" customFormat="false" ht="12.75" hidden="false" customHeight="false" outlineLevel="0" collapsed="false">
      <c r="A36" s="27" t="s">
        <v>77</v>
      </c>
      <c r="B36" s="37"/>
      <c r="C36" s="37"/>
      <c r="D36" s="37"/>
      <c r="E36" s="4"/>
      <c r="F36" s="37"/>
      <c r="G36" s="4"/>
      <c r="H36" s="37"/>
      <c r="I36" s="4"/>
      <c r="J36" s="37"/>
      <c r="K36" s="4"/>
      <c r="L36" s="37"/>
      <c r="M36" s="4"/>
      <c r="N36" s="37"/>
      <c r="O36" s="37"/>
      <c r="P36" s="37"/>
      <c r="Q36" s="37"/>
      <c r="R36" s="37"/>
      <c r="S36" s="37"/>
    </row>
    <row r="37" customFormat="false" ht="12.75" hidden="false" customHeight="false" outlineLevel="0" collapsed="false">
      <c r="A37" s="27" t="s">
        <v>78</v>
      </c>
      <c r="B37" s="37"/>
      <c r="C37" s="37"/>
      <c r="D37" s="37"/>
      <c r="E37" s="4"/>
      <c r="F37" s="37"/>
      <c r="G37" s="4"/>
      <c r="H37" s="37"/>
      <c r="I37" s="4"/>
      <c r="J37" s="37"/>
      <c r="K37" s="4"/>
      <c r="L37" s="37"/>
      <c r="M37" s="4"/>
      <c r="N37" s="37"/>
      <c r="O37" s="37"/>
      <c r="P37" s="37"/>
      <c r="Q37" s="37"/>
      <c r="R37" s="37"/>
      <c r="S37" s="37"/>
    </row>
    <row r="38" customFormat="false" ht="12.75" hidden="false" customHeight="false" outlineLevel="0" collapsed="false">
      <c r="A38" s="27" t="s">
        <v>79</v>
      </c>
      <c r="B38" s="37"/>
      <c r="C38" s="37"/>
      <c r="D38" s="37"/>
      <c r="E38" s="4"/>
      <c r="F38" s="37"/>
      <c r="G38" s="4"/>
      <c r="H38" s="37"/>
      <c r="I38" s="4"/>
      <c r="J38" s="37"/>
      <c r="K38" s="4"/>
      <c r="L38" s="37"/>
      <c r="M38" s="4"/>
      <c r="N38" s="37"/>
      <c r="O38" s="37"/>
      <c r="P38" s="37"/>
      <c r="Q38" s="37"/>
      <c r="R38" s="37"/>
      <c r="S38" s="37"/>
    </row>
    <row r="39" customFormat="false" ht="12.75" hidden="false" customHeight="false" outlineLevel="0" collapsed="false">
      <c r="A39" s="27" t="s">
        <v>80</v>
      </c>
      <c r="B39" s="37"/>
      <c r="C39" s="37"/>
      <c r="D39" s="37"/>
      <c r="E39" s="4"/>
      <c r="F39" s="37"/>
      <c r="G39" s="4"/>
      <c r="H39" s="37"/>
      <c r="I39" s="4"/>
      <c r="J39" s="37"/>
      <c r="K39" s="4"/>
      <c r="L39" s="37"/>
      <c r="M39" s="4"/>
      <c r="N39" s="37"/>
      <c r="O39" s="37"/>
      <c r="P39" s="37"/>
      <c r="Q39" s="37"/>
      <c r="R39" s="37"/>
      <c r="S39" s="37"/>
    </row>
    <row r="40" customFormat="false" ht="12.75" hidden="false" customHeight="false" outlineLevel="0" collapsed="false">
      <c r="A40" s="27"/>
      <c r="B40" s="37"/>
      <c r="C40" s="37"/>
      <c r="D40" s="37"/>
      <c r="E40" s="4"/>
      <c r="F40" s="37"/>
      <c r="G40" s="4"/>
      <c r="H40" s="37"/>
      <c r="I40" s="4"/>
      <c r="J40" s="37"/>
      <c r="K40" s="4"/>
      <c r="L40" s="37"/>
      <c r="M40" s="4"/>
      <c r="N40" s="37"/>
      <c r="O40" s="37"/>
      <c r="P40" s="37"/>
      <c r="Q40" s="37"/>
      <c r="R40" s="37"/>
      <c r="S40" s="37"/>
    </row>
    <row r="41" customFormat="false" ht="12.75" hidden="false" customHeight="false" outlineLevel="0" collapsed="false">
      <c r="A41" s="27" t="s">
        <v>81</v>
      </c>
      <c r="B41" s="37"/>
      <c r="C41" s="37"/>
      <c r="D41" s="37"/>
      <c r="E41" s="4"/>
      <c r="F41" s="37"/>
      <c r="G41" s="4"/>
      <c r="H41" s="37"/>
      <c r="I41" s="4"/>
      <c r="J41" s="37"/>
      <c r="K41" s="4"/>
      <c r="L41" s="37"/>
      <c r="M41" s="4"/>
      <c r="N41" s="37"/>
      <c r="O41" s="37"/>
      <c r="P41" s="37"/>
      <c r="Q41" s="37"/>
      <c r="R41" s="37"/>
      <c r="S41" s="37"/>
    </row>
    <row r="42" customFormat="false" ht="12.75" hidden="false" customHeight="false" outlineLevel="0" collapsed="false">
      <c r="A42" s="27" t="s">
        <v>82</v>
      </c>
      <c r="B42" s="37"/>
      <c r="C42" s="37"/>
      <c r="D42" s="37"/>
      <c r="E42" s="4"/>
      <c r="F42" s="37"/>
      <c r="G42" s="4"/>
      <c r="H42" s="37"/>
      <c r="I42" s="4"/>
      <c r="J42" s="37"/>
      <c r="K42" s="4"/>
      <c r="L42" s="37"/>
      <c r="M42" s="4"/>
      <c r="N42" s="37"/>
      <c r="O42" s="37"/>
      <c r="P42" s="37"/>
      <c r="Q42" s="37"/>
      <c r="R42" s="37"/>
      <c r="S42" s="37"/>
    </row>
    <row r="43" customFormat="false" ht="12.75" hidden="false" customHeight="false" outlineLevel="0" collapsed="false">
      <c r="A43" s="27" t="s">
        <v>83</v>
      </c>
      <c r="B43" s="37"/>
      <c r="C43" s="37"/>
      <c r="D43" s="37"/>
      <c r="E43" s="4"/>
      <c r="F43" s="37"/>
      <c r="G43" s="4"/>
      <c r="H43" s="37"/>
      <c r="I43" s="4"/>
      <c r="J43" s="37"/>
      <c r="K43" s="4"/>
      <c r="L43" s="37"/>
      <c r="M43" s="4"/>
      <c r="N43" s="37"/>
      <c r="O43" s="37"/>
      <c r="P43" s="37"/>
      <c r="Q43" s="37"/>
      <c r="R43" s="37"/>
      <c r="S43" s="37"/>
    </row>
    <row r="44" customFormat="false" ht="12.75" hidden="false" customHeight="false" outlineLevel="0" collapsed="false">
      <c r="A44" s="27" t="s">
        <v>84</v>
      </c>
      <c r="B44" s="37"/>
      <c r="C44" s="37"/>
      <c r="D44" s="37"/>
      <c r="E44" s="4"/>
      <c r="F44" s="37"/>
      <c r="G44" s="4"/>
      <c r="H44" s="37"/>
      <c r="I44" s="4"/>
      <c r="J44" s="37"/>
      <c r="K44" s="4"/>
      <c r="L44" s="37"/>
      <c r="M44" s="4"/>
      <c r="N44" s="37"/>
      <c r="O44" s="37"/>
      <c r="P44" s="37"/>
      <c r="Q44" s="37"/>
      <c r="R44" s="37"/>
      <c r="S44" s="37"/>
    </row>
    <row r="45" customFormat="false" ht="12.75" hidden="false" customHeight="false" outlineLevel="0" collapsed="false">
      <c r="A45" s="27" t="s">
        <v>85</v>
      </c>
      <c r="B45" s="37"/>
      <c r="C45" s="37"/>
      <c r="D45" s="37"/>
      <c r="E45" s="4"/>
      <c r="F45" s="37"/>
      <c r="G45" s="4"/>
      <c r="H45" s="37"/>
      <c r="I45" s="4"/>
      <c r="J45" s="37"/>
      <c r="K45" s="4"/>
      <c r="L45" s="37"/>
      <c r="M45" s="4"/>
      <c r="N45" s="37"/>
      <c r="O45" s="37"/>
      <c r="P45" s="37"/>
      <c r="Q45" s="37"/>
      <c r="R45" s="37"/>
      <c r="S45" s="37"/>
    </row>
    <row r="46" customFormat="false" ht="12.75" hidden="false" customHeight="false" outlineLevel="0" collapsed="false">
      <c r="A46" s="27" t="s">
        <v>86</v>
      </c>
      <c r="B46" s="37"/>
      <c r="C46" s="37"/>
      <c r="D46" s="37"/>
      <c r="E46" s="4"/>
      <c r="F46" s="37"/>
      <c r="G46" s="4"/>
      <c r="H46" s="37"/>
      <c r="I46" s="4"/>
      <c r="J46" s="37"/>
      <c r="K46" s="4"/>
      <c r="L46" s="37"/>
      <c r="M46" s="4"/>
      <c r="N46" s="37"/>
      <c r="O46" s="37"/>
      <c r="P46" s="37"/>
      <c r="Q46" s="37"/>
      <c r="R46" s="37"/>
      <c r="S46" s="37"/>
    </row>
    <row r="47" customFormat="false" ht="12.75" hidden="false" customHeight="false" outlineLevel="0" collapsed="false">
      <c r="A47" s="27"/>
      <c r="B47" s="37"/>
      <c r="C47" s="37"/>
      <c r="D47" s="37"/>
      <c r="E47" s="4"/>
      <c r="F47" s="37"/>
      <c r="G47" s="4"/>
      <c r="H47" s="37"/>
      <c r="I47" s="4"/>
      <c r="J47" s="37"/>
      <c r="K47" s="4"/>
      <c r="L47" s="37"/>
      <c r="M47" s="4"/>
      <c r="N47" s="37"/>
      <c r="O47" s="37"/>
      <c r="P47" s="37"/>
      <c r="Q47" s="37"/>
      <c r="R47" s="37"/>
      <c r="S47" s="37"/>
    </row>
    <row r="48" customFormat="false" ht="12.75" hidden="false" customHeight="false" outlineLevel="0" collapsed="false">
      <c r="A48" s="27" t="s">
        <v>87</v>
      </c>
      <c r="B48" s="37"/>
      <c r="C48" s="37"/>
      <c r="D48" s="37"/>
      <c r="E48" s="4"/>
      <c r="F48" s="37"/>
      <c r="G48" s="4"/>
      <c r="H48" s="37"/>
      <c r="I48" s="4"/>
      <c r="J48" s="37"/>
      <c r="K48" s="4"/>
      <c r="L48" s="37"/>
      <c r="M48" s="4"/>
      <c r="N48" s="37"/>
      <c r="O48" s="37"/>
      <c r="P48" s="37"/>
      <c r="Q48" s="37"/>
      <c r="R48" s="37"/>
      <c r="S48" s="37"/>
    </row>
    <row r="49" customFormat="false" ht="12.75" hidden="false" customHeight="false" outlineLevel="0" collapsed="false">
      <c r="A49" s="27" t="s">
        <v>88</v>
      </c>
      <c r="B49" s="37"/>
      <c r="C49" s="37"/>
      <c r="D49" s="37"/>
      <c r="E49" s="4"/>
      <c r="F49" s="37"/>
      <c r="G49" s="4"/>
      <c r="H49" s="37"/>
      <c r="I49" s="4"/>
      <c r="J49" s="37"/>
      <c r="K49" s="4"/>
      <c r="L49" s="37"/>
      <c r="M49" s="4"/>
      <c r="N49" s="37"/>
      <c r="O49" s="37"/>
      <c r="P49" s="37"/>
      <c r="Q49" s="37"/>
      <c r="R49" s="37"/>
      <c r="S49" s="37"/>
    </row>
    <row r="50" customFormat="false" ht="12.75" hidden="false" customHeight="false" outlineLevel="0" collapsed="false">
      <c r="A50" s="27" t="s">
        <v>89</v>
      </c>
      <c r="B50" s="37"/>
      <c r="C50" s="37"/>
      <c r="D50" s="37"/>
      <c r="E50" s="4"/>
      <c r="F50" s="37"/>
      <c r="G50" s="4"/>
      <c r="H50" s="37"/>
      <c r="I50" s="4"/>
      <c r="J50" s="37"/>
      <c r="K50" s="4"/>
      <c r="L50" s="37"/>
      <c r="M50" s="4"/>
      <c r="N50" s="37"/>
      <c r="O50" s="37"/>
      <c r="P50" s="37"/>
      <c r="Q50" s="37"/>
      <c r="R50" s="37"/>
      <c r="S50" s="37"/>
    </row>
    <row r="51" customFormat="false" ht="12.75" hidden="false" customHeight="false" outlineLevel="0" collapsed="false">
      <c r="A51" s="26" t="s">
        <v>90</v>
      </c>
      <c r="B51" s="37"/>
      <c r="C51" s="37"/>
      <c r="D51" s="37"/>
      <c r="E51" s="4"/>
      <c r="F51" s="37"/>
      <c r="G51" s="4"/>
      <c r="H51" s="37"/>
      <c r="I51" s="4"/>
      <c r="J51" s="37"/>
      <c r="K51" s="4"/>
      <c r="L51" s="37"/>
      <c r="M51" s="4"/>
      <c r="N51" s="37"/>
      <c r="O51" s="37"/>
      <c r="P51" s="37"/>
      <c r="Q51" s="37"/>
      <c r="R51" s="37"/>
      <c r="S51" s="37"/>
    </row>
    <row r="52" customFormat="false" ht="12.75" hidden="false" customHeight="false" outlineLevel="0" collapsed="false">
      <c r="A52" s="27" t="s">
        <v>91</v>
      </c>
      <c r="B52" s="37"/>
      <c r="C52" s="37"/>
      <c r="D52" s="37"/>
      <c r="E52" s="4"/>
      <c r="F52" s="37"/>
      <c r="G52" s="4"/>
      <c r="H52" s="37"/>
      <c r="I52" s="4"/>
      <c r="J52" s="37"/>
      <c r="K52" s="4"/>
      <c r="L52" s="37"/>
      <c r="M52" s="4"/>
      <c r="N52" s="37"/>
      <c r="O52" s="37"/>
      <c r="P52" s="37"/>
      <c r="Q52" s="37"/>
      <c r="R52" s="37"/>
      <c r="S52" s="37"/>
    </row>
    <row r="53" customFormat="false" ht="12.75" hidden="false" customHeight="false" outlineLevel="0" collapsed="false">
      <c r="A53" s="27"/>
      <c r="B53" s="37"/>
      <c r="C53" s="37"/>
      <c r="D53" s="37"/>
      <c r="E53" s="4"/>
      <c r="F53" s="37"/>
      <c r="G53" s="4"/>
      <c r="H53" s="37"/>
      <c r="I53" s="4"/>
      <c r="J53" s="37"/>
      <c r="K53" s="4"/>
      <c r="L53" s="37"/>
      <c r="M53" s="4"/>
      <c r="N53" s="37"/>
      <c r="O53" s="37"/>
      <c r="P53" s="37"/>
      <c r="Q53" s="37"/>
      <c r="R53" s="37"/>
      <c r="S53" s="37"/>
    </row>
    <row r="54" customFormat="false" ht="12.75" hidden="false" customHeight="false" outlineLevel="0" collapsed="false">
      <c r="S54" s="4"/>
    </row>
    <row r="55" customFormat="false" ht="12.75" hidden="false" customHeight="false" outlineLevel="0" collapsed="false">
      <c r="S55" s="4"/>
    </row>
    <row r="56" customFormat="false" ht="12.75" hidden="false" customHeight="false" outlineLevel="0" collapsed="false">
      <c r="S56" s="4"/>
    </row>
    <row r="57" customFormat="false" ht="12.75" hidden="false" customHeight="false" outlineLevel="0" collapsed="false">
      <c r="S57" s="4"/>
    </row>
    <row r="58" customFormat="false" ht="12.75" hidden="false" customHeight="false" outlineLevel="0" collapsed="false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</row>
    <row r="59" customFormat="false" ht="12.75" hidden="false" customHeight="false" outlineLevel="0" collapsed="false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</row>
    <row r="60" customFormat="false" ht="12.75" hidden="true" customHeight="false" outlineLevel="0" collapsed="false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</row>
    <row r="61" customFormat="false" ht="12.75" hidden="true" customHeight="false" outlineLevel="0" collapsed="false">
      <c r="A61" s="43" t="s">
        <v>43</v>
      </c>
      <c r="B61" s="44"/>
      <c r="C61" s="44"/>
      <c r="D61" s="44"/>
      <c r="E61" s="45"/>
      <c r="F61" s="44"/>
      <c r="G61" s="45"/>
      <c r="H61" s="44"/>
      <c r="I61" s="45"/>
      <c r="J61" s="44"/>
      <c r="K61" s="45"/>
      <c r="L61" s="44"/>
      <c r="M61" s="45"/>
      <c r="N61" s="44"/>
      <c r="O61" s="44"/>
      <c r="P61" s="44"/>
      <c r="Q61" s="44"/>
      <c r="R61" s="44"/>
      <c r="S61" s="44"/>
      <c r="T61" s="45"/>
    </row>
    <row r="62" customFormat="false" ht="12.75" hidden="true" customHeight="false" outlineLevel="0" collapsed="false">
      <c r="A62" s="46" t="s">
        <v>44</v>
      </c>
      <c r="B62" s="12" t="n">
        <f aca="false">B20*-0.35</f>
        <v>-14611537.5</v>
      </c>
      <c r="C62" s="12"/>
      <c r="D62" s="12" t="n">
        <f aca="false">D20*-0.35</f>
        <v>-0</v>
      </c>
      <c r="E62" s="12"/>
      <c r="F62" s="12" t="n">
        <f aca="false">F20*-0.35</f>
        <v>928518.378666667</v>
      </c>
      <c r="G62" s="12"/>
      <c r="H62" s="12" t="n">
        <f aca="false">H20*-0.35</f>
        <v>266447.757333333</v>
      </c>
      <c r="I62" s="12"/>
      <c r="J62" s="12" t="n">
        <f aca="false">J20*-0.35</f>
        <v>-0</v>
      </c>
      <c r="K62" s="12"/>
      <c r="L62" s="12" t="n">
        <f aca="false">L20*-0.35</f>
        <v>-0</v>
      </c>
      <c r="M62" s="12"/>
      <c r="N62" s="12" t="n">
        <f aca="false">N20*-0.35</f>
        <v>-0</v>
      </c>
      <c r="O62" s="12"/>
      <c r="P62" s="12"/>
      <c r="Q62" s="12" t="n">
        <f aca="false">Q20*-0.35</f>
        <v>-0</v>
      </c>
      <c r="R62" s="12"/>
      <c r="S62" s="12"/>
      <c r="T62" s="46"/>
      <c r="V62" s="12"/>
    </row>
    <row r="63" customFormat="false" ht="12.75" hidden="true" customHeight="false" outlineLevel="0" collapsed="false">
      <c r="A63" s="46" t="s">
        <v>45</v>
      </c>
      <c r="B63" s="12" t="n">
        <f aca="false">B21*-0.35</f>
        <v>-0</v>
      </c>
      <c r="C63" s="46"/>
      <c r="D63" s="12" t="n">
        <f aca="false">D21*-0.35</f>
        <v>46553850</v>
      </c>
      <c r="E63" s="12"/>
      <c r="F63" s="12" t="n">
        <f aca="false">F21*-0.35</f>
        <v>-2107130.704</v>
      </c>
      <c r="G63" s="12"/>
      <c r="H63" s="12" t="n">
        <f aca="false">H21*-0.35</f>
        <v>-857625.37</v>
      </c>
      <c r="I63" s="12"/>
      <c r="J63" s="12" t="n">
        <f aca="false">J23*-0.35</f>
        <v>-7000043.792</v>
      </c>
      <c r="K63" s="12"/>
      <c r="L63" s="12" t="n">
        <f aca="false">L23*-0.35</f>
        <v>-8750054.74</v>
      </c>
      <c r="M63" s="12"/>
      <c r="N63" s="12" t="n">
        <f aca="false">N23*-0.35</f>
        <v>-10502926.0875</v>
      </c>
      <c r="O63" s="12"/>
      <c r="P63" s="12"/>
      <c r="Q63" s="12" t="n">
        <f aca="false">Q23*-0.35</f>
        <v>-40187924.6195</v>
      </c>
      <c r="R63" s="12"/>
      <c r="S63" s="12"/>
      <c r="T63" s="46"/>
      <c r="V63" s="12"/>
    </row>
    <row r="64" customFormat="false" ht="12.75" hidden="true" customHeight="false" outlineLevel="0" collapsed="false">
      <c r="A64" s="46" t="s">
        <v>46</v>
      </c>
      <c r="B64" s="12" t="n">
        <f aca="false">B22*-0.35</f>
        <v>151637.5</v>
      </c>
      <c r="C64" s="12"/>
      <c r="D64" s="12" t="n">
        <f aca="false">D22*-0.35</f>
        <v>-0</v>
      </c>
      <c r="E64" s="46"/>
      <c r="F64" s="12" t="n">
        <f aca="false">F22*-0.35</f>
        <v>-0</v>
      </c>
      <c r="G64" s="46"/>
      <c r="H64" s="12" t="n">
        <f aca="false">H22*-0.35</f>
        <v>-0</v>
      </c>
      <c r="I64" s="46"/>
      <c r="J64" s="12" t="n">
        <f aca="false">J22*-0.35</f>
        <v>-0</v>
      </c>
      <c r="K64" s="46"/>
      <c r="L64" s="12" t="n">
        <f aca="false">L22*-0.35</f>
        <v>-0</v>
      </c>
      <c r="M64" s="46"/>
      <c r="N64" s="12" t="n">
        <f aca="false">N22*-0.35</f>
        <v>-0</v>
      </c>
      <c r="O64" s="12"/>
      <c r="P64" s="12"/>
      <c r="Q64" s="12" t="n">
        <f aca="false">Q22*-0.35</f>
        <v>-0</v>
      </c>
      <c r="R64" s="12"/>
      <c r="S64" s="12"/>
      <c r="T64" s="46"/>
    </row>
    <row r="65" customFormat="false" ht="12.75" hidden="true" customHeight="false" outlineLevel="0" collapsed="false">
      <c r="A65" s="46"/>
      <c r="B65" s="33" t="n">
        <f aca="false">SUM(B62:B64)</f>
        <v>-14459900</v>
      </c>
      <c r="C65" s="33"/>
      <c r="D65" s="33" t="n">
        <f aca="false">SUM(D62:D64)</f>
        <v>46553850</v>
      </c>
      <c r="E65" s="47"/>
      <c r="F65" s="33" t="n">
        <f aca="false">SUM(F62:F64)</f>
        <v>-1178612.32533333</v>
      </c>
      <c r="G65" s="47"/>
      <c r="H65" s="33" t="n">
        <f aca="false">SUM(H62:H64)</f>
        <v>-591177.612666667</v>
      </c>
      <c r="I65" s="47"/>
      <c r="J65" s="33" t="n">
        <f aca="false">SUM(J62:J64)</f>
        <v>-7000043.792</v>
      </c>
      <c r="K65" s="47"/>
      <c r="L65" s="33" t="n">
        <f aca="false">SUM(L62:L64)</f>
        <v>-8750054.74</v>
      </c>
      <c r="M65" s="47"/>
      <c r="N65" s="33" t="n">
        <f aca="false">SUM(N62:N64)</f>
        <v>-10502926.0875</v>
      </c>
      <c r="O65" s="33"/>
      <c r="P65" s="33"/>
      <c r="Q65" s="33" t="n">
        <f aca="false">SUM(Q62:Q64)</f>
        <v>-40187924.6195</v>
      </c>
      <c r="R65" s="38"/>
      <c r="S65" s="38"/>
      <c r="T65" s="46"/>
    </row>
    <row r="66" customFormat="false" ht="12.75" hidden="true" customHeight="false" outlineLevel="0" collapsed="false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V66" s="48"/>
    </row>
    <row r="67" customFormat="false" ht="12.75" hidden="true" customHeight="false" outlineLevel="0" collapsed="false">
      <c r="S67" s="4"/>
    </row>
    <row r="68" customFormat="false" ht="12.75" hidden="true" customHeight="false" outlineLevel="0" collapsed="false">
      <c r="B68" s="49"/>
      <c r="C68" s="49"/>
      <c r="F68" s="49"/>
      <c r="H68" s="49"/>
      <c r="S68" s="4"/>
    </row>
    <row r="69" customFormat="false" ht="12.75" hidden="true" customHeight="false" outlineLevel="0" collapsed="false">
      <c r="A69" s="49"/>
      <c r="B69" s="49"/>
      <c r="C69" s="49"/>
      <c r="F69" s="49"/>
      <c r="H69" s="49"/>
      <c r="S69" s="4"/>
    </row>
    <row r="70" customFormat="false" ht="15.75" hidden="true" customHeight="false" outlineLevel="0" collapsed="false">
      <c r="A70" s="64" t="s">
        <v>92</v>
      </c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42"/>
      <c r="S70" s="42"/>
    </row>
    <row r="71" customFormat="false" ht="12.75" hidden="true" customHeight="false" outlineLevel="0" collapsed="false">
      <c r="A71" s="65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S71" s="4"/>
    </row>
    <row r="72" customFormat="false" ht="12.75" hidden="true" customHeight="false" outlineLevel="0" collapsed="false">
      <c r="A72" s="65"/>
      <c r="B72" s="54" t="n">
        <v>36495</v>
      </c>
      <c r="C72" s="66"/>
      <c r="D72" s="67" t="s">
        <v>93</v>
      </c>
      <c r="E72" s="4"/>
      <c r="F72" s="59" t="s">
        <v>94</v>
      </c>
      <c r="G72" s="4"/>
      <c r="H72" s="59" t="s">
        <v>94</v>
      </c>
      <c r="I72" s="4"/>
      <c r="J72" s="67" t="s">
        <v>93</v>
      </c>
      <c r="K72" s="4"/>
      <c r="L72" s="67" t="s">
        <v>93</v>
      </c>
      <c r="M72" s="4"/>
      <c r="N72" s="67" t="s">
        <v>93</v>
      </c>
      <c r="O72" s="68"/>
      <c r="P72" s="68"/>
      <c r="Q72" s="67" t="s">
        <v>93</v>
      </c>
      <c r="R72" s="68"/>
      <c r="S72" s="68"/>
    </row>
    <row r="73" customFormat="false" ht="12.75" hidden="true" customHeight="false" outlineLevel="0" collapsed="false">
      <c r="A73" s="65"/>
      <c r="B73" s="11"/>
      <c r="C73" s="11"/>
      <c r="D73" s="69"/>
      <c r="E73" s="70"/>
      <c r="F73" s="11"/>
      <c r="G73" s="70"/>
      <c r="H73" s="11"/>
      <c r="I73" s="70"/>
      <c r="J73" s="69"/>
      <c r="K73" s="70"/>
      <c r="L73" s="69"/>
      <c r="M73" s="70"/>
      <c r="N73" s="69"/>
      <c r="O73" s="11"/>
      <c r="P73" s="11"/>
      <c r="Q73" s="69"/>
      <c r="R73" s="11"/>
      <c r="S73" s="11"/>
    </row>
    <row r="74" customFormat="false" ht="12.75" hidden="true" customHeight="false" outlineLevel="0" collapsed="false">
      <c r="A74" s="71" t="s">
        <v>95</v>
      </c>
      <c r="B74" s="9" t="n">
        <v>-39814000</v>
      </c>
      <c r="C74" s="72" t="n">
        <v>7</v>
      </c>
      <c r="D74" s="73"/>
      <c r="E74" s="9"/>
      <c r="F74" s="9"/>
      <c r="G74" s="9"/>
      <c r="H74" s="9"/>
      <c r="I74" s="9"/>
      <c r="J74" s="74" t="n">
        <f aca="false">J10</f>
        <v>-20000125.12</v>
      </c>
      <c r="K74" s="9"/>
      <c r="L74" s="74" t="n">
        <f aca="false">L10</f>
        <v>-25000156.4</v>
      </c>
      <c r="M74" s="9"/>
      <c r="N74" s="74" t="n">
        <f aca="false">N10</f>
        <v>-30008360.25</v>
      </c>
      <c r="O74" s="9"/>
      <c r="P74" s="9"/>
      <c r="Q74" s="74" t="n">
        <f aca="false">Q10</f>
        <v>-114822641.77</v>
      </c>
      <c r="R74" s="12"/>
      <c r="S74" s="12"/>
    </row>
    <row r="75" customFormat="false" ht="12.75" hidden="true" customHeight="false" outlineLevel="0" collapsed="false">
      <c r="A75" s="65"/>
      <c r="B75" s="4"/>
      <c r="C75" s="4"/>
      <c r="D75" s="75"/>
      <c r="E75" s="12"/>
      <c r="F75" s="12"/>
      <c r="G75" s="12"/>
      <c r="H75" s="12"/>
      <c r="I75" s="12"/>
      <c r="J75" s="75"/>
      <c r="K75" s="12"/>
      <c r="L75" s="75"/>
      <c r="M75" s="12"/>
      <c r="N75" s="75"/>
      <c r="O75" s="12"/>
      <c r="P75" s="12"/>
      <c r="Q75" s="75"/>
      <c r="R75" s="12"/>
      <c r="S75" s="12"/>
    </row>
    <row r="76" customFormat="false" ht="12.75" hidden="true" customHeight="false" outlineLevel="0" collapsed="false">
      <c r="A76" s="76" t="s">
        <v>26</v>
      </c>
      <c r="B76" s="26"/>
      <c r="C76" s="26"/>
      <c r="D76" s="75"/>
      <c r="E76" s="12"/>
      <c r="F76" s="12"/>
      <c r="G76" s="12"/>
      <c r="H76" s="12"/>
      <c r="I76" s="12"/>
      <c r="J76" s="75"/>
      <c r="K76" s="12"/>
      <c r="L76" s="75"/>
      <c r="M76" s="12"/>
      <c r="N76" s="75"/>
      <c r="O76" s="12"/>
      <c r="P76" s="12"/>
      <c r="Q76" s="75"/>
      <c r="R76" s="12"/>
      <c r="S76" s="12"/>
    </row>
    <row r="77" customFormat="false" ht="12.75" hidden="true" customHeight="false" outlineLevel="0" collapsed="false">
      <c r="A77" s="65" t="s">
        <v>28</v>
      </c>
      <c r="B77" s="4"/>
      <c r="C77" s="4"/>
      <c r="D77" s="75"/>
      <c r="E77" s="12"/>
      <c r="F77" s="12"/>
      <c r="G77" s="12"/>
      <c r="H77" s="12"/>
      <c r="I77" s="12"/>
      <c r="J77" s="75"/>
      <c r="K77" s="12"/>
      <c r="L77" s="75"/>
      <c r="M77" s="12"/>
      <c r="N77" s="75"/>
      <c r="O77" s="12"/>
      <c r="P77" s="12"/>
      <c r="Q77" s="75"/>
      <c r="R77" s="12"/>
      <c r="S77" s="12"/>
    </row>
    <row r="78" customFormat="false" ht="12.75" hidden="true" customHeight="false" outlineLevel="0" collapsed="false">
      <c r="A78" s="65" t="s">
        <v>29</v>
      </c>
      <c r="B78" s="3"/>
      <c r="C78" s="3"/>
      <c r="D78" s="77"/>
      <c r="E78" s="30"/>
      <c r="F78" s="30" t="n">
        <f aca="false">22270703-988314</f>
        <v>21282389</v>
      </c>
      <c r="G78" s="78" t="n">
        <v>8</v>
      </c>
      <c r="H78" s="30" t="n">
        <f aca="false">22270703-988314</f>
        <v>21282389</v>
      </c>
      <c r="I78" s="78"/>
      <c r="J78" s="77"/>
      <c r="K78" s="78"/>
      <c r="L78" s="77"/>
      <c r="M78" s="78"/>
      <c r="N78" s="77"/>
      <c r="O78" s="30"/>
      <c r="P78" s="30"/>
      <c r="Q78" s="77"/>
      <c r="R78" s="12"/>
      <c r="S78" s="12"/>
    </row>
    <row r="79" customFormat="false" ht="12.75" hidden="true" customHeight="false" outlineLevel="0" collapsed="false">
      <c r="A79" s="65" t="s">
        <v>30</v>
      </c>
      <c r="B79" s="4"/>
      <c r="C79" s="4"/>
      <c r="D79" s="75"/>
      <c r="E79" s="12"/>
      <c r="F79" s="12" t="n">
        <f aca="false">SUM(F78)</f>
        <v>21282389</v>
      </c>
      <c r="G79" s="12"/>
      <c r="H79" s="12" t="n">
        <f aca="false">SUM(H78)</f>
        <v>21282389</v>
      </c>
      <c r="I79" s="12"/>
      <c r="J79" s="75" t="n">
        <f aca="false">SUM(J77:J78)</f>
        <v>0</v>
      </c>
      <c r="K79" s="12"/>
      <c r="L79" s="75" t="n">
        <f aca="false">SUM(L77:L78)</f>
        <v>0</v>
      </c>
      <c r="M79" s="12"/>
      <c r="N79" s="75" t="n">
        <f aca="false">SUM(N77:N78)</f>
        <v>0</v>
      </c>
      <c r="O79" s="12"/>
      <c r="P79" s="12"/>
      <c r="Q79" s="75" t="n">
        <f aca="false">SUM(Q77:Q78)</f>
        <v>0</v>
      </c>
      <c r="R79" s="12"/>
      <c r="S79" s="12"/>
    </row>
    <row r="80" customFormat="false" ht="12.75" hidden="true" customHeight="false" outlineLevel="0" collapsed="false">
      <c r="A80" s="65"/>
      <c r="B80" s="4"/>
      <c r="C80" s="4"/>
      <c r="D80" s="75"/>
      <c r="E80" s="12"/>
      <c r="F80" s="12"/>
      <c r="G80" s="12"/>
      <c r="H80" s="12"/>
      <c r="I80" s="12"/>
      <c r="J80" s="75"/>
      <c r="K80" s="12"/>
      <c r="L80" s="75"/>
      <c r="M80" s="12"/>
      <c r="N80" s="75"/>
      <c r="O80" s="12"/>
      <c r="P80" s="12"/>
      <c r="Q80" s="75"/>
      <c r="R80" s="12"/>
      <c r="S80" s="12"/>
    </row>
    <row r="81" customFormat="false" ht="12.75" hidden="true" customHeight="false" outlineLevel="0" collapsed="false">
      <c r="A81" s="76" t="s">
        <v>32</v>
      </c>
      <c r="B81" s="26"/>
      <c r="C81" s="26"/>
      <c r="D81" s="75"/>
      <c r="E81" s="12"/>
      <c r="F81" s="12"/>
      <c r="G81" s="12"/>
      <c r="H81" s="12"/>
      <c r="I81" s="12"/>
      <c r="J81" s="75"/>
      <c r="K81" s="12"/>
      <c r="L81" s="75"/>
      <c r="M81" s="12"/>
      <c r="N81" s="75"/>
      <c r="O81" s="12"/>
      <c r="P81" s="12"/>
      <c r="Q81" s="75"/>
      <c r="R81" s="12"/>
      <c r="S81" s="12"/>
    </row>
    <row r="82" customFormat="false" ht="12.75" hidden="true" customHeight="false" outlineLevel="0" collapsed="false">
      <c r="A82" s="65" t="s">
        <v>96</v>
      </c>
      <c r="B82" s="12" t="n">
        <v>39814000</v>
      </c>
      <c r="C82" s="78" t="n">
        <v>7</v>
      </c>
      <c r="D82" s="75"/>
      <c r="E82" s="4"/>
      <c r="F82" s="12" t="n">
        <f aca="false">Buyout!D119</f>
        <v>0</v>
      </c>
      <c r="G82" s="12"/>
      <c r="H82" s="12" t="n">
        <f aca="false">Buyout!F119</f>
        <v>0</v>
      </c>
      <c r="I82" s="12"/>
      <c r="J82" s="75"/>
      <c r="K82" s="12"/>
      <c r="L82" s="75"/>
      <c r="M82" s="12"/>
      <c r="N82" s="75"/>
      <c r="O82" s="12"/>
      <c r="P82" s="12"/>
      <c r="Q82" s="75"/>
      <c r="R82" s="12"/>
      <c r="S82" s="12"/>
    </row>
    <row r="83" customFormat="false" ht="12.75" hidden="true" customHeight="false" outlineLevel="0" collapsed="false">
      <c r="A83" s="65" t="s">
        <v>35</v>
      </c>
      <c r="B83" s="4"/>
      <c r="C83" s="4"/>
      <c r="D83" s="75" t="n">
        <v>-133011000</v>
      </c>
      <c r="E83" s="78"/>
      <c r="G83" s="78"/>
      <c r="I83" s="78"/>
      <c r="J83" s="75"/>
      <c r="K83" s="78"/>
      <c r="L83" s="75"/>
      <c r="M83" s="78"/>
      <c r="N83" s="75"/>
      <c r="O83" s="12"/>
      <c r="P83" s="12"/>
      <c r="Q83" s="75"/>
      <c r="R83" s="12"/>
      <c r="S83" s="12"/>
    </row>
    <row r="84" customFormat="false" ht="12.75" hidden="true" customHeight="false" outlineLevel="0" collapsed="false">
      <c r="A84" s="65" t="s">
        <v>36</v>
      </c>
      <c r="B84" s="12" t="n">
        <v>1500000</v>
      </c>
      <c r="C84" s="78" t="n">
        <v>7</v>
      </c>
      <c r="D84" s="75"/>
      <c r="E84" s="12"/>
      <c r="F84" s="12"/>
      <c r="G84" s="12"/>
      <c r="H84" s="12"/>
      <c r="I84" s="12"/>
      <c r="J84" s="75"/>
      <c r="K84" s="12"/>
      <c r="L84" s="75"/>
      <c r="M84" s="12"/>
      <c r="N84" s="75"/>
      <c r="O84" s="12"/>
      <c r="P84" s="12"/>
      <c r="Q84" s="75"/>
      <c r="R84" s="12"/>
      <c r="S84" s="12"/>
    </row>
    <row r="85" customFormat="false" ht="12.75" hidden="true" customHeight="false" outlineLevel="0" collapsed="false">
      <c r="A85" s="65" t="s">
        <v>37</v>
      </c>
      <c r="B85" s="3"/>
      <c r="C85" s="3"/>
      <c r="D85" s="77"/>
      <c r="E85" s="30"/>
      <c r="F85" s="30"/>
      <c r="G85" s="30"/>
      <c r="H85" s="30"/>
      <c r="I85" s="30"/>
      <c r="J85" s="77" t="n">
        <f aca="false">J23</f>
        <v>20000125.12</v>
      </c>
      <c r="K85" s="30"/>
      <c r="L85" s="77" t="n">
        <f aca="false">L23</f>
        <v>25000156.4</v>
      </c>
      <c r="M85" s="30"/>
      <c r="N85" s="77" t="n">
        <f aca="false">N23</f>
        <v>30008360.25</v>
      </c>
      <c r="O85" s="30"/>
      <c r="P85" s="30"/>
      <c r="Q85" s="77" t="n">
        <f aca="false">Q23</f>
        <v>114822641.77</v>
      </c>
      <c r="R85" s="12"/>
      <c r="S85" s="12"/>
    </row>
    <row r="86" customFormat="false" ht="12.75" hidden="true" customHeight="false" outlineLevel="0" collapsed="false">
      <c r="A86" s="65" t="s">
        <v>38</v>
      </c>
      <c r="B86" s="12" t="n">
        <f aca="false">SUM(B82:B85)</f>
        <v>41314000</v>
      </c>
      <c r="C86" s="12"/>
      <c r="D86" s="75" t="n">
        <f aca="false">SUM(D82:D85)</f>
        <v>-133011000</v>
      </c>
      <c r="E86" s="12"/>
      <c r="F86" s="12" t="n">
        <f aca="false">SUM(F82:F85)</f>
        <v>0</v>
      </c>
      <c r="G86" s="12"/>
      <c r="H86" s="12" t="n">
        <f aca="false">SUM(H82:H85)</f>
        <v>0</v>
      </c>
      <c r="I86" s="12"/>
      <c r="J86" s="75" t="n">
        <f aca="false">SUM(J82:J85)</f>
        <v>20000125.12</v>
      </c>
      <c r="K86" s="12"/>
      <c r="L86" s="75" t="n">
        <f aca="false">SUM(L82:L85)</f>
        <v>25000156.4</v>
      </c>
      <c r="M86" s="12"/>
      <c r="N86" s="75" t="n">
        <f aca="false">SUM(N82:N85)</f>
        <v>30008360.25</v>
      </c>
      <c r="O86" s="12"/>
      <c r="P86" s="12"/>
      <c r="Q86" s="75" t="n">
        <f aca="false">SUM(Q82:Q85)</f>
        <v>114822641.77</v>
      </c>
      <c r="R86" s="12"/>
      <c r="S86" s="12"/>
    </row>
    <row r="87" customFormat="false" ht="12.75" hidden="true" customHeight="false" outlineLevel="0" collapsed="false">
      <c r="A87" s="65"/>
      <c r="B87" s="4"/>
      <c r="C87" s="4"/>
      <c r="D87" s="75"/>
      <c r="E87" s="12"/>
      <c r="F87" s="12"/>
      <c r="G87" s="12"/>
      <c r="H87" s="12"/>
      <c r="I87" s="12"/>
      <c r="J87" s="75"/>
      <c r="K87" s="12"/>
      <c r="L87" s="75"/>
      <c r="M87" s="12"/>
      <c r="N87" s="75"/>
      <c r="O87" s="12"/>
      <c r="P87" s="12"/>
      <c r="Q87" s="75"/>
      <c r="R87" s="12"/>
      <c r="S87" s="12"/>
    </row>
    <row r="88" customFormat="false" ht="12.75" hidden="true" customHeight="false" outlineLevel="0" collapsed="false">
      <c r="A88" s="71" t="s">
        <v>39</v>
      </c>
      <c r="B88" s="32" t="n">
        <f aca="false">B74+B79+B86</f>
        <v>1500000</v>
      </c>
      <c r="C88" s="32"/>
      <c r="D88" s="79" t="n">
        <f aca="false">D74+D79+D86</f>
        <v>-133011000</v>
      </c>
      <c r="E88" s="7"/>
      <c r="F88" s="32" t="n">
        <f aca="false">F74+F79+F86</f>
        <v>21282389</v>
      </c>
      <c r="G88" s="7"/>
      <c r="H88" s="32" t="n">
        <f aca="false">H74+H79+H86</f>
        <v>21282389</v>
      </c>
      <c r="I88" s="7"/>
      <c r="J88" s="79" t="n">
        <f aca="false">J74+J79+J86</f>
        <v>0</v>
      </c>
      <c r="K88" s="7"/>
      <c r="L88" s="79" t="n">
        <f aca="false">L74+L79+L86</f>
        <v>0</v>
      </c>
      <c r="M88" s="7"/>
      <c r="N88" s="79" t="n">
        <f aca="false">N74+N79+N86</f>
        <v>0</v>
      </c>
      <c r="O88" s="32"/>
      <c r="P88" s="32"/>
      <c r="Q88" s="79" t="n">
        <f aca="false">Q74+Q79+Q86</f>
        <v>0</v>
      </c>
      <c r="R88" s="37"/>
      <c r="S88" s="37"/>
    </row>
    <row r="89" customFormat="false" ht="12.75" hidden="true" customHeight="false" outlineLevel="0" collapsed="false">
      <c r="A89" s="65"/>
      <c r="B89" s="4"/>
      <c r="C89" s="4"/>
      <c r="D89" s="75"/>
      <c r="E89" s="4"/>
      <c r="F89" s="4"/>
      <c r="G89" s="4"/>
      <c r="H89" s="4"/>
      <c r="I89" s="4"/>
      <c r="J89" s="80"/>
      <c r="K89" s="4"/>
      <c r="L89" s="80"/>
      <c r="M89" s="4"/>
      <c r="N89" s="80"/>
      <c r="O89" s="37"/>
      <c r="P89" s="37"/>
      <c r="Q89" s="80"/>
      <c r="R89" s="37"/>
      <c r="S89" s="37"/>
    </row>
    <row r="90" customFormat="false" ht="12.75" hidden="true" customHeight="false" outlineLevel="0" collapsed="false">
      <c r="A90" s="65" t="s">
        <v>40</v>
      </c>
      <c r="B90" s="12" t="n">
        <f aca="false">B88*-0.35</f>
        <v>-525000</v>
      </c>
      <c r="C90" s="12"/>
      <c r="D90" s="75" t="n">
        <f aca="false">D88*-0.35</f>
        <v>46553850</v>
      </c>
      <c r="E90" s="4"/>
      <c r="F90" s="12" t="n">
        <f aca="false">-F79*0.35</f>
        <v>-7448836.15</v>
      </c>
      <c r="G90" s="4"/>
      <c r="H90" s="12" t="n">
        <f aca="false">-H79*0.35</f>
        <v>-7448836.15</v>
      </c>
      <c r="I90" s="4"/>
      <c r="J90" s="75" t="n">
        <f aca="false">J88*-0.35</f>
        <v>-0</v>
      </c>
      <c r="K90" s="4"/>
      <c r="L90" s="75" t="n">
        <f aca="false">L88*-0.35</f>
        <v>-0</v>
      </c>
      <c r="M90" s="4"/>
      <c r="N90" s="75" t="n">
        <f aca="false">N88*-0.35</f>
        <v>-0</v>
      </c>
      <c r="O90" s="12"/>
      <c r="P90" s="12"/>
      <c r="Q90" s="75" t="n">
        <f aca="false">Q88*-0.35</f>
        <v>-0</v>
      </c>
      <c r="R90" s="12"/>
      <c r="S90" s="12"/>
    </row>
    <row r="91" customFormat="false" ht="12.75" hidden="true" customHeight="false" outlineLevel="0" collapsed="false">
      <c r="A91" s="65"/>
      <c r="B91" s="4"/>
      <c r="C91" s="4"/>
      <c r="D91" s="75"/>
      <c r="E91" s="4"/>
      <c r="F91" s="4"/>
      <c r="G91" s="4"/>
      <c r="H91" s="4"/>
      <c r="I91" s="4"/>
      <c r="J91" s="81"/>
      <c r="K91" s="4"/>
      <c r="L91" s="81"/>
      <c r="M91" s="4"/>
      <c r="N91" s="81"/>
      <c r="Q91" s="81"/>
      <c r="S91" s="4"/>
    </row>
    <row r="92" customFormat="false" ht="12.75" hidden="true" customHeight="false" outlineLevel="0" collapsed="false">
      <c r="A92" s="65" t="s">
        <v>41</v>
      </c>
      <c r="B92" s="37" t="n">
        <f aca="false">B86*0.35</f>
        <v>14459900</v>
      </c>
      <c r="C92" s="37"/>
      <c r="D92" s="80" t="n">
        <f aca="false">D86*0.35</f>
        <v>-46553850</v>
      </c>
      <c r="E92" s="4"/>
      <c r="F92" s="37" t="n">
        <f aca="false">F86*0.35</f>
        <v>0</v>
      </c>
      <c r="G92" s="4"/>
      <c r="H92" s="37" t="n">
        <f aca="false">H86*0.35</f>
        <v>0</v>
      </c>
      <c r="I92" s="4"/>
      <c r="J92" s="82" t="n">
        <f aca="false">J86*0.35</f>
        <v>7000043.792</v>
      </c>
      <c r="K92" s="4"/>
      <c r="L92" s="82" t="n">
        <f aca="false">L86*0.35</f>
        <v>8750054.74</v>
      </c>
      <c r="M92" s="4"/>
      <c r="N92" s="82" t="n">
        <f aca="false">N86*0.35</f>
        <v>10502926.0875</v>
      </c>
      <c r="O92" s="40"/>
      <c r="P92" s="40"/>
      <c r="Q92" s="82" t="n">
        <f aca="false">Q86*0.35</f>
        <v>40187924.6195</v>
      </c>
      <c r="R92" s="37"/>
      <c r="S92" s="37"/>
    </row>
    <row r="93" customFormat="false" ht="12.75" hidden="true" customHeight="false" outlineLevel="0" collapsed="false">
      <c r="A93" s="65"/>
      <c r="B93" s="4"/>
      <c r="C93" s="4"/>
      <c r="D93" s="75"/>
      <c r="E93" s="4"/>
      <c r="F93" s="4"/>
      <c r="G93" s="4"/>
      <c r="H93" s="4"/>
      <c r="I93" s="4"/>
      <c r="J93" s="81"/>
      <c r="K93" s="4"/>
      <c r="L93" s="81"/>
      <c r="M93" s="4"/>
      <c r="N93" s="81"/>
      <c r="Q93" s="81"/>
      <c r="S93" s="4"/>
    </row>
    <row r="94" customFormat="false" ht="12.75" hidden="true" customHeight="false" outlineLevel="0" collapsed="false">
      <c r="A94" s="71" t="s">
        <v>97</v>
      </c>
      <c r="B94" s="32" t="n">
        <f aca="false">B90+B92</f>
        <v>13934900</v>
      </c>
      <c r="C94" s="32"/>
      <c r="D94" s="79" t="n">
        <f aca="false">D90+D92</f>
        <v>0</v>
      </c>
      <c r="E94" s="7"/>
      <c r="F94" s="32" t="n">
        <f aca="false">F90+F92</f>
        <v>-7448836.15</v>
      </c>
      <c r="G94" s="7"/>
      <c r="H94" s="32" t="n">
        <f aca="false">H90+H92</f>
        <v>-7448836.15</v>
      </c>
      <c r="I94" s="7"/>
      <c r="J94" s="79" t="n">
        <f aca="false">J90+J92</f>
        <v>7000043.792</v>
      </c>
      <c r="K94" s="7"/>
      <c r="L94" s="79" t="n">
        <f aca="false">L90+L92</f>
        <v>8750054.74</v>
      </c>
      <c r="M94" s="7"/>
      <c r="N94" s="79" t="n">
        <f aca="false">N90+N92</f>
        <v>10502926.0875</v>
      </c>
      <c r="O94" s="32"/>
      <c r="P94" s="32"/>
      <c r="Q94" s="79" t="n">
        <f aca="false">Q90+Q92</f>
        <v>40187924.6195</v>
      </c>
      <c r="R94" s="37"/>
      <c r="S94" s="37"/>
    </row>
    <row r="95" customFormat="false" ht="12.75" hidden="true" customHeight="false" outlineLevel="0" collapsed="false">
      <c r="A95" s="65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S95" s="4"/>
    </row>
    <row r="96" customFormat="false" ht="12.75" hidden="true" customHeight="false" outlineLevel="0" collapsed="false">
      <c r="A96" s="65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S96" s="4"/>
    </row>
    <row r="97" customFormat="false" ht="12.75" hidden="true" customHeight="false" outlineLevel="0" collapsed="false">
      <c r="A97" s="65" t="s">
        <v>98</v>
      </c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S97" s="4"/>
    </row>
    <row r="98" customFormat="false" ht="12.75" hidden="true" customHeight="false" outlineLevel="0" collapsed="false">
      <c r="A98" s="65" t="s">
        <v>99</v>
      </c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S98" s="4"/>
    </row>
    <row r="99" customFormat="false" ht="12.75" hidden="true" customHeight="false" outlineLevel="0" collapsed="false">
      <c r="A99" s="65" t="s">
        <v>100</v>
      </c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S99" s="4"/>
    </row>
    <row r="100" customFormat="false" ht="12.75" hidden="false" customHeight="false" outlineLevel="0" collapsed="false">
      <c r="A100" s="65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S100" s="4"/>
    </row>
    <row r="101" customFormat="false" ht="12.75" hidden="false" customHeight="false" outlineLevel="0" collapsed="false">
      <c r="A101" s="65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S101" s="4"/>
    </row>
    <row r="102" customFormat="false" ht="12.75" hidden="false" customHeight="false" outlineLevel="0" collapsed="false">
      <c r="A102" s="65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S102" s="4"/>
    </row>
    <row r="103" customFormat="false" ht="12.75" hidden="false" customHeight="false" outlineLevel="0" collapsed="false">
      <c r="A103" s="12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S103" s="4"/>
    </row>
    <row r="104" customFormat="false" ht="12.75" hidden="false" customHeight="false" outlineLevel="0" collapsed="false">
      <c r="A104" s="12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S104" s="4"/>
    </row>
    <row r="105" customFormat="false" ht="12.75" hidden="false" customHeight="false" outlineLevel="0" collapsed="false">
      <c r="A105" s="37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S105" s="4"/>
    </row>
    <row r="106" customFormat="false" ht="12.75" hidden="false" customHeight="false" outlineLevel="0" collapsed="false">
      <c r="A106" s="4"/>
      <c r="S106" s="4"/>
    </row>
    <row r="107" customFormat="false" ht="12.75" hidden="false" customHeight="false" outlineLevel="0" collapsed="false">
      <c r="A107" s="4"/>
      <c r="S107" s="4"/>
    </row>
    <row r="108" customFormat="false" ht="12.75" hidden="false" customHeight="false" outlineLevel="0" collapsed="false">
      <c r="S108" s="4"/>
    </row>
    <row r="109" customFormat="false" ht="12.75" hidden="false" customHeight="false" outlineLevel="0" collapsed="false">
      <c r="S109" s="4"/>
    </row>
    <row r="110" customFormat="false" ht="12.75" hidden="false" customHeight="false" outlineLevel="0" collapsed="false">
      <c r="S110" s="4"/>
    </row>
    <row r="111" customFormat="false" ht="12.75" hidden="false" customHeight="false" outlineLevel="0" collapsed="false">
      <c r="S111" s="4"/>
    </row>
    <row r="112" customFormat="false" ht="12.75" hidden="false" customHeight="false" outlineLevel="0" collapsed="false">
      <c r="S112" s="4"/>
    </row>
    <row r="113" customFormat="false" ht="12.75" hidden="false" customHeight="false" outlineLevel="0" collapsed="false">
      <c r="S113" s="4"/>
    </row>
    <row r="114" customFormat="false" ht="12.75" hidden="false" customHeight="false" outlineLevel="0" collapsed="false">
      <c r="S114" s="4"/>
    </row>
    <row r="115" customFormat="false" ht="12.75" hidden="false" customHeight="false" outlineLevel="0" collapsed="false">
      <c r="S115" s="4"/>
    </row>
    <row r="116" customFormat="false" ht="12.75" hidden="false" customHeight="false" outlineLevel="0" collapsed="false">
      <c r="S116" s="4"/>
    </row>
    <row r="117" customFormat="false" ht="12.75" hidden="false" customHeight="false" outlineLevel="0" collapsed="false">
      <c r="S117" s="4"/>
    </row>
    <row r="118" customFormat="false" ht="12.75" hidden="false" customHeight="false" outlineLevel="0" collapsed="false">
      <c r="S118" s="4"/>
    </row>
    <row r="119" customFormat="false" ht="12.75" hidden="false" customHeight="false" outlineLevel="0" collapsed="false">
      <c r="S119" s="4"/>
    </row>
    <row r="120" customFormat="false" ht="12.75" hidden="false" customHeight="false" outlineLevel="0" collapsed="false">
      <c r="S120" s="4"/>
    </row>
    <row r="121" customFormat="false" ht="12.75" hidden="false" customHeight="false" outlineLevel="0" collapsed="false">
      <c r="S121" s="4"/>
    </row>
    <row r="122" customFormat="false" ht="12.75" hidden="false" customHeight="false" outlineLevel="0" collapsed="false">
      <c r="S122" s="4"/>
    </row>
    <row r="123" customFormat="false" ht="12.75" hidden="false" customHeight="false" outlineLevel="0" collapsed="false">
      <c r="S123" s="4"/>
    </row>
    <row r="124" customFormat="false" ht="12.75" hidden="false" customHeight="false" outlineLevel="0" collapsed="false">
      <c r="S124" s="4"/>
    </row>
    <row r="125" customFormat="false" ht="12.75" hidden="false" customHeight="false" outlineLevel="0" collapsed="false">
      <c r="S125" s="4"/>
    </row>
    <row r="126" customFormat="false" ht="12.75" hidden="false" customHeight="false" outlineLevel="0" collapsed="false">
      <c r="S126" s="4"/>
    </row>
    <row r="127" customFormat="false" ht="12.75" hidden="false" customHeight="false" outlineLevel="0" collapsed="false">
      <c r="S127" s="4"/>
    </row>
    <row r="128" customFormat="false" ht="12.75" hidden="false" customHeight="false" outlineLevel="0" collapsed="false">
      <c r="S128" s="4"/>
    </row>
    <row r="129" customFormat="false" ht="12.75" hidden="false" customHeight="false" outlineLevel="0" collapsed="false">
      <c r="S129" s="4"/>
    </row>
    <row r="130" customFormat="false" ht="12.75" hidden="false" customHeight="false" outlineLevel="0" collapsed="false">
      <c r="S130" s="4"/>
    </row>
    <row r="131" customFormat="false" ht="12.75" hidden="false" customHeight="false" outlineLevel="0" collapsed="false">
      <c r="S131" s="4"/>
    </row>
    <row r="132" customFormat="false" ht="12.75" hidden="false" customHeight="false" outlineLevel="0" collapsed="false">
      <c r="S132" s="4"/>
    </row>
    <row r="133" customFormat="false" ht="12.75" hidden="false" customHeight="false" outlineLevel="0" collapsed="false">
      <c r="S133" s="4"/>
    </row>
    <row r="134" customFormat="false" ht="12.75" hidden="false" customHeight="false" outlineLevel="0" collapsed="false">
      <c r="S134" s="4"/>
    </row>
    <row r="135" customFormat="false" ht="12.75" hidden="false" customHeight="false" outlineLevel="0" collapsed="false">
      <c r="S135" s="4"/>
    </row>
    <row r="136" customFormat="false" ht="12.75" hidden="false" customHeight="false" outlineLevel="0" collapsed="false">
      <c r="S136" s="4"/>
    </row>
    <row r="137" customFormat="false" ht="12.75" hidden="false" customHeight="false" outlineLevel="0" collapsed="false">
      <c r="S137" s="4"/>
    </row>
    <row r="138" customFormat="false" ht="12.75" hidden="false" customHeight="false" outlineLevel="0" collapsed="false">
      <c r="S138" s="4"/>
    </row>
    <row r="139" customFormat="false" ht="12.75" hidden="false" customHeight="false" outlineLevel="0" collapsed="false">
      <c r="S139" s="4"/>
    </row>
    <row r="140" customFormat="false" ht="12.75" hidden="false" customHeight="false" outlineLevel="0" collapsed="false">
      <c r="S140" s="4"/>
    </row>
    <row r="141" customFormat="false" ht="12.75" hidden="false" customHeight="false" outlineLevel="0" collapsed="false">
      <c r="S141" s="4"/>
    </row>
    <row r="142" customFormat="false" ht="12.75" hidden="false" customHeight="false" outlineLevel="0" collapsed="false">
      <c r="S142" s="4"/>
    </row>
    <row r="143" customFormat="false" ht="12.75" hidden="false" customHeight="false" outlineLevel="0" collapsed="false">
      <c r="S143" s="4"/>
    </row>
    <row r="144" customFormat="false" ht="12.75" hidden="false" customHeight="false" outlineLevel="0" collapsed="false">
      <c r="S144" s="4"/>
    </row>
    <row r="145" customFormat="false" ht="12.75" hidden="false" customHeight="false" outlineLevel="0" collapsed="false">
      <c r="S145" s="4"/>
    </row>
    <row r="146" customFormat="false" ht="12.75" hidden="false" customHeight="false" outlineLevel="0" collapsed="false">
      <c r="S146" s="4"/>
    </row>
    <row r="147" customFormat="false" ht="12.75" hidden="false" customHeight="false" outlineLevel="0" collapsed="false">
      <c r="S147" s="4"/>
    </row>
    <row r="148" customFormat="false" ht="12.75" hidden="false" customHeight="false" outlineLevel="0" collapsed="false">
      <c r="S148" s="4"/>
    </row>
    <row r="149" customFormat="false" ht="12.75" hidden="false" customHeight="false" outlineLevel="0" collapsed="false">
      <c r="S149" s="4"/>
    </row>
    <row r="150" customFormat="false" ht="12.75" hidden="false" customHeight="false" outlineLevel="0" collapsed="false">
      <c r="S150" s="4"/>
    </row>
    <row r="151" customFormat="false" ht="12.75" hidden="false" customHeight="false" outlineLevel="0" collapsed="false">
      <c r="S151" s="4"/>
    </row>
    <row r="152" customFormat="false" ht="12.75" hidden="false" customHeight="false" outlineLevel="0" collapsed="false">
      <c r="S152" s="4"/>
    </row>
    <row r="153" customFormat="false" ht="12.75" hidden="false" customHeight="false" outlineLevel="0" collapsed="false">
      <c r="S153" s="4"/>
    </row>
    <row r="154" customFormat="false" ht="12.75" hidden="false" customHeight="false" outlineLevel="0" collapsed="false">
      <c r="S154" s="4"/>
    </row>
    <row r="155" customFormat="false" ht="12.75" hidden="false" customHeight="false" outlineLevel="0" collapsed="false">
      <c r="S155" s="4"/>
    </row>
    <row r="156" customFormat="false" ht="12.75" hidden="false" customHeight="false" outlineLevel="0" collapsed="false">
      <c r="S156" s="4"/>
    </row>
    <row r="157" customFormat="false" ht="12.75" hidden="false" customHeight="false" outlineLevel="0" collapsed="false">
      <c r="S157" s="4"/>
    </row>
    <row r="158" customFormat="false" ht="12.75" hidden="false" customHeight="false" outlineLevel="0" collapsed="false">
      <c r="S158" s="4"/>
    </row>
    <row r="159" customFormat="false" ht="12.75" hidden="false" customHeight="false" outlineLevel="0" collapsed="false">
      <c r="S159" s="4"/>
    </row>
    <row r="160" customFormat="false" ht="12.75" hidden="false" customHeight="false" outlineLevel="0" collapsed="false">
      <c r="S160" s="4"/>
    </row>
    <row r="161" customFormat="false" ht="12.75" hidden="false" customHeight="false" outlineLevel="0" collapsed="false">
      <c r="S161" s="4"/>
    </row>
    <row r="162" customFormat="false" ht="12.75" hidden="false" customHeight="false" outlineLevel="0" collapsed="false">
      <c r="S162" s="4"/>
    </row>
    <row r="163" customFormat="false" ht="12.75" hidden="false" customHeight="false" outlineLevel="0" collapsed="false">
      <c r="S163" s="4"/>
    </row>
    <row r="164" customFormat="false" ht="12.75" hidden="false" customHeight="false" outlineLevel="0" collapsed="false">
      <c r="S164" s="4"/>
    </row>
    <row r="165" customFormat="false" ht="12.75" hidden="false" customHeight="false" outlineLevel="0" collapsed="false">
      <c r="S165" s="4"/>
    </row>
    <row r="166" customFormat="false" ht="12.75" hidden="false" customHeight="false" outlineLevel="0" collapsed="false">
      <c r="S166" s="4"/>
    </row>
    <row r="167" customFormat="false" ht="12.75" hidden="false" customHeight="false" outlineLevel="0" collapsed="false">
      <c r="S167" s="4"/>
    </row>
    <row r="168" customFormat="false" ht="12.75" hidden="false" customHeight="false" outlineLevel="0" collapsed="false">
      <c r="S168" s="4"/>
    </row>
    <row r="169" customFormat="false" ht="12.75" hidden="false" customHeight="false" outlineLevel="0" collapsed="false">
      <c r="S169" s="4"/>
    </row>
    <row r="170" customFormat="false" ht="12.75" hidden="false" customHeight="false" outlineLevel="0" collapsed="false">
      <c r="S170" s="4"/>
    </row>
    <row r="171" customFormat="false" ht="12.75" hidden="false" customHeight="false" outlineLevel="0" collapsed="false">
      <c r="S171" s="4"/>
    </row>
    <row r="172" customFormat="false" ht="12.75" hidden="false" customHeight="false" outlineLevel="0" collapsed="false">
      <c r="S172" s="4"/>
    </row>
    <row r="173" customFormat="false" ht="12.75" hidden="false" customHeight="false" outlineLevel="0" collapsed="false">
      <c r="S173" s="4"/>
    </row>
    <row r="174" customFormat="false" ht="12.75" hidden="false" customHeight="false" outlineLevel="0" collapsed="false">
      <c r="S174" s="4"/>
    </row>
    <row r="175" customFormat="false" ht="12.75" hidden="false" customHeight="false" outlineLevel="0" collapsed="false">
      <c r="S175" s="4"/>
    </row>
    <row r="176" customFormat="false" ht="12.75" hidden="false" customHeight="false" outlineLevel="0" collapsed="false">
      <c r="S176" s="4"/>
    </row>
    <row r="177" customFormat="false" ht="12.75" hidden="false" customHeight="false" outlineLevel="0" collapsed="false">
      <c r="S177" s="4"/>
    </row>
    <row r="178" customFormat="false" ht="12.75" hidden="false" customHeight="false" outlineLevel="0" collapsed="false">
      <c r="S178" s="4"/>
    </row>
    <row r="179" customFormat="false" ht="12.75" hidden="false" customHeight="false" outlineLevel="0" collapsed="false">
      <c r="S179" s="4"/>
    </row>
    <row r="180" customFormat="false" ht="12.75" hidden="false" customHeight="false" outlineLevel="0" collapsed="false">
      <c r="S180" s="4"/>
    </row>
    <row r="181" customFormat="false" ht="12.75" hidden="false" customHeight="false" outlineLevel="0" collapsed="false">
      <c r="S181" s="4"/>
    </row>
    <row r="182" customFormat="false" ht="12.75" hidden="false" customHeight="false" outlineLevel="0" collapsed="false">
      <c r="S182" s="4"/>
    </row>
    <row r="183" customFormat="false" ht="12.75" hidden="false" customHeight="false" outlineLevel="0" collapsed="false">
      <c r="S183" s="4"/>
    </row>
    <row r="184" customFormat="false" ht="12.75" hidden="false" customHeight="false" outlineLevel="0" collapsed="false">
      <c r="S184" s="4"/>
    </row>
    <row r="185" customFormat="false" ht="12.75" hidden="false" customHeight="false" outlineLevel="0" collapsed="false">
      <c r="S185" s="4"/>
    </row>
    <row r="186" customFormat="false" ht="12.75" hidden="false" customHeight="false" outlineLevel="0" collapsed="false">
      <c r="S186" s="4"/>
    </row>
    <row r="187" customFormat="false" ht="12.75" hidden="false" customHeight="false" outlineLevel="0" collapsed="false">
      <c r="S187" s="4"/>
    </row>
    <row r="188" customFormat="false" ht="12.75" hidden="false" customHeight="false" outlineLevel="0" collapsed="false">
      <c r="S188" s="4"/>
    </row>
    <row r="189" customFormat="false" ht="12.75" hidden="false" customHeight="false" outlineLevel="0" collapsed="false">
      <c r="S189" s="4"/>
    </row>
    <row r="190" customFormat="false" ht="12.75" hidden="false" customHeight="false" outlineLevel="0" collapsed="false">
      <c r="S190" s="4"/>
    </row>
    <row r="191" customFormat="false" ht="12.75" hidden="false" customHeight="false" outlineLevel="0" collapsed="false">
      <c r="S191" s="4"/>
    </row>
    <row r="192" customFormat="false" ht="12.75" hidden="false" customHeight="false" outlineLevel="0" collapsed="false">
      <c r="S192" s="4"/>
    </row>
    <row r="193" customFormat="false" ht="12.75" hidden="false" customHeight="false" outlineLevel="0" collapsed="false">
      <c r="S193" s="4"/>
    </row>
    <row r="194" customFormat="false" ht="12.75" hidden="false" customHeight="false" outlineLevel="0" collapsed="false">
      <c r="S194" s="4"/>
    </row>
    <row r="195" customFormat="false" ht="12.75" hidden="false" customHeight="false" outlineLevel="0" collapsed="false">
      <c r="S195" s="4"/>
    </row>
    <row r="196" customFormat="false" ht="12.75" hidden="false" customHeight="false" outlineLevel="0" collapsed="false">
      <c r="S196" s="4"/>
    </row>
    <row r="197" customFormat="false" ht="12.75" hidden="false" customHeight="false" outlineLevel="0" collapsed="false">
      <c r="S197" s="4"/>
    </row>
    <row r="198" customFormat="false" ht="12.75" hidden="false" customHeight="false" outlineLevel="0" collapsed="false">
      <c r="S198" s="4"/>
    </row>
    <row r="199" customFormat="false" ht="12.75" hidden="false" customHeight="false" outlineLevel="0" collapsed="false">
      <c r="S199" s="4"/>
    </row>
    <row r="200" customFormat="false" ht="12.75" hidden="false" customHeight="false" outlineLevel="0" collapsed="false">
      <c r="S200" s="4"/>
    </row>
    <row r="201" customFormat="false" ht="12.75" hidden="false" customHeight="false" outlineLevel="0" collapsed="false">
      <c r="S201" s="4"/>
    </row>
    <row r="202" customFormat="false" ht="12.75" hidden="false" customHeight="false" outlineLevel="0" collapsed="false">
      <c r="S202" s="4"/>
    </row>
    <row r="203" customFormat="false" ht="12.75" hidden="false" customHeight="false" outlineLevel="0" collapsed="false">
      <c r="S203" s="4"/>
    </row>
    <row r="204" customFormat="false" ht="12.75" hidden="false" customHeight="false" outlineLevel="0" collapsed="false">
      <c r="S204" s="4"/>
    </row>
    <row r="205" customFormat="false" ht="12.75" hidden="false" customHeight="false" outlineLevel="0" collapsed="false">
      <c r="S205" s="4"/>
    </row>
    <row r="206" customFormat="false" ht="12.75" hidden="false" customHeight="false" outlineLevel="0" collapsed="false">
      <c r="S206" s="4"/>
    </row>
    <row r="207" customFormat="false" ht="12.75" hidden="false" customHeight="false" outlineLevel="0" collapsed="false">
      <c r="S207" s="4"/>
    </row>
    <row r="208" customFormat="false" ht="12.75" hidden="false" customHeight="false" outlineLevel="0" collapsed="false">
      <c r="S208" s="4"/>
    </row>
    <row r="209" customFormat="false" ht="12.75" hidden="false" customHeight="false" outlineLevel="0" collapsed="false">
      <c r="S209" s="4"/>
    </row>
    <row r="210" customFormat="false" ht="12.75" hidden="false" customHeight="false" outlineLevel="0" collapsed="false">
      <c r="S210" s="4"/>
    </row>
    <row r="211" customFormat="false" ht="12.75" hidden="false" customHeight="false" outlineLevel="0" collapsed="false">
      <c r="S211" s="4"/>
    </row>
    <row r="212" customFormat="false" ht="12.75" hidden="false" customHeight="false" outlineLevel="0" collapsed="false">
      <c r="S212" s="4"/>
    </row>
    <row r="213" customFormat="false" ht="12.75" hidden="false" customHeight="false" outlineLevel="0" collapsed="false">
      <c r="S213" s="4"/>
    </row>
    <row r="214" customFormat="false" ht="12.75" hidden="false" customHeight="false" outlineLevel="0" collapsed="false">
      <c r="S214" s="4"/>
    </row>
    <row r="215" customFormat="false" ht="12.75" hidden="false" customHeight="false" outlineLevel="0" collapsed="false">
      <c r="S215" s="4"/>
    </row>
    <row r="216" customFormat="false" ht="12.75" hidden="false" customHeight="false" outlineLevel="0" collapsed="false">
      <c r="S216" s="4"/>
    </row>
    <row r="217" customFormat="false" ht="12.75" hidden="false" customHeight="false" outlineLevel="0" collapsed="false">
      <c r="S217" s="4"/>
    </row>
    <row r="218" customFormat="false" ht="12.75" hidden="false" customHeight="false" outlineLevel="0" collapsed="false">
      <c r="S218" s="4"/>
    </row>
    <row r="219" customFormat="false" ht="12.75" hidden="false" customHeight="false" outlineLevel="0" collapsed="false">
      <c r="S219" s="4"/>
    </row>
    <row r="220" customFormat="false" ht="12.75" hidden="false" customHeight="false" outlineLevel="0" collapsed="false">
      <c r="S220" s="4"/>
    </row>
    <row r="221" customFormat="false" ht="12.75" hidden="false" customHeight="false" outlineLevel="0" collapsed="false">
      <c r="S221" s="4"/>
    </row>
    <row r="222" customFormat="false" ht="12.75" hidden="false" customHeight="false" outlineLevel="0" collapsed="false">
      <c r="S222" s="4"/>
    </row>
    <row r="223" customFormat="false" ht="12.75" hidden="false" customHeight="false" outlineLevel="0" collapsed="false">
      <c r="S223" s="4"/>
    </row>
    <row r="224" customFormat="false" ht="12.75" hidden="false" customHeight="false" outlineLevel="0" collapsed="false">
      <c r="S224" s="4"/>
    </row>
    <row r="225" customFormat="false" ht="12.75" hidden="false" customHeight="false" outlineLevel="0" collapsed="false">
      <c r="S225" s="4"/>
    </row>
    <row r="226" customFormat="false" ht="12.75" hidden="false" customHeight="false" outlineLevel="0" collapsed="false">
      <c r="S226" s="4"/>
    </row>
    <row r="227" customFormat="false" ht="12.75" hidden="false" customHeight="false" outlineLevel="0" collapsed="false">
      <c r="S227" s="4"/>
    </row>
    <row r="228" customFormat="false" ht="12.75" hidden="false" customHeight="false" outlineLevel="0" collapsed="false">
      <c r="S228" s="4"/>
    </row>
    <row r="229" customFormat="false" ht="12.75" hidden="false" customHeight="false" outlineLevel="0" collapsed="false">
      <c r="S229" s="4"/>
    </row>
    <row r="230" customFormat="false" ht="12.75" hidden="false" customHeight="false" outlineLevel="0" collapsed="false">
      <c r="S230" s="4"/>
    </row>
    <row r="231" customFormat="false" ht="12.75" hidden="false" customHeight="false" outlineLevel="0" collapsed="false">
      <c r="S231" s="4"/>
    </row>
    <row r="232" customFormat="false" ht="12.75" hidden="false" customHeight="false" outlineLevel="0" collapsed="false">
      <c r="S232" s="4"/>
    </row>
    <row r="233" customFormat="false" ht="12.75" hidden="false" customHeight="false" outlineLevel="0" collapsed="false">
      <c r="S233" s="4"/>
    </row>
    <row r="234" customFormat="false" ht="12.75" hidden="false" customHeight="false" outlineLevel="0" collapsed="false">
      <c r="S234" s="4"/>
    </row>
    <row r="235" customFormat="false" ht="12.75" hidden="false" customHeight="false" outlineLevel="0" collapsed="false">
      <c r="S235" s="4"/>
    </row>
    <row r="236" customFormat="false" ht="12.75" hidden="false" customHeight="false" outlineLevel="0" collapsed="false">
      <c r="S236" s="4"/>
    </row>
    <row r="237" customFormat="false" ht="12.75" hidden="false" customHeight="false" outlineLevel="0" collapsed="false">
      <c r="S237" s="4"/>
    </row>
    <row r="238" customFormat="false" ht="12.75" hidden="false" customHeight="false" outlineLevel="0" collapsed="false">
      <c r="S238" s="4"/>
    </row>
    <row r="239" customFormat="false" ht="12.75" hidden="false" customHeight="false" outlineLevel="0" collapsed="false">
      <c r="S239" s="4"/>
    </row>
    <row r="240" customFormat="false" ht="12.75" hidden="false" customHeight="false" outlineLevel="0" collapsed="false">
      <c r="S240" s="4"/>
    </row>
    <row r="241" customFormat="false" ht="12.75" hidden="false" customHeight="false" outlineLevel="0" collapsed="false">
      <c r="S241" s="4"/>
    </row>
    <row r="242" customFormat="false" ht="12.75" hidden="false" customHeight="false" outlineLevel="0" collapsed="false">
      <c r="S242" s="4"/>
    </row>
    <row r="243" customFormat="false" ht="12.75" hidden="false" customHeight="false" outlineLevel="0" collapsed="false">
      <c r="S243" s="4"/>
    </row>
    <row r="244" customFormat="false" ht="12.75" hidden="false" customHeight="false" outlineLevel="0" collapsed="false">
      <c r="S244" s="4"/>
    </row>
    <row r="245" customFormat="false" ht="12.75" hidden="false" customHeight="false" outlineLevel="0" collapsed="false">
      <c r="S245" s="4"/>
    </row>
    <row r="246" customFormat="false" ht="12.75" hidden="false" customHeight="false" outlineLevel="0" collapsed="false">
      <c r="S246" s="4"/>
    </row>
    <row r="247" customFormat="false" ht="12.75" hidden="false" customHeight="false" outlineLevel="0" collapsed="false">
      <c r="S247" s="4"/>
    </row>
    <row r="248" customFormat="false" ht="12.75" hidden="false" customHeight="false" outlineLevel="0" collapsed="false">
      <c r="S248" s="4"/>
    </row>
    <row r="249" customFormat="false" ht="12.75" hidden="false" customHeight="false" outlineLevel="0" collapsed="false">
      <c r="S249" s="4"/>
    </row>
    <row r="250" customFormat="false" ht="12.75" hidden="false" customHeight="false" outlineLevel="0" collapsed="false">
      <c r="S250" s="4"/>
    </row>
    <row r="251" customFormat="false" ht="12.75" hidden="false" customHeight="false" outlineLevel="0" collapsed="false">
      <c r="S251" s="4"/>
    </row>
    <row r="252" customFormat="false" ht="12.75" hidden="false" customHeight="false" outlineLevel="0" collapsed="false">
      <c r="S252" s="4"/>
    </row>
    <row r="253" customFormat="false" ht="12.75" hidden="false" customHeight="false" outlineLevel="0" collapsed="false">
      <c r="S253" s="4"/>
    </row>
    <row r="254" customFormat="false" ht="12.75" hidden="false" customHeight="false" outlineLevel="0" collapsed="false">
      <c r="S254" s="4"/>
    </row>
    <row r="255" customFormat="false" ht="12.75" hidden="false" customHeight="false" outlineLevel="0" collapsed="false">
      <c r="S255" s="4"/>
    </row>
    <row r="256" customFormat="false" ht="12.75" hidden="false" customHeight="false" outlineLevel="0" collapsed="false">
      <c r="S256" s="4"/>
    </row>
    <row r="257" customFormat="false" ht="12.75" hidden="false" customHeight="false" outlineLevel="0" collapsed="false">
      <c r="S257" s="4"/>
    </row>
    <row r="258" customFormat="false" ht="12.75" hidden="false" customHeight="false" outlineLevel="0" collapsed="false">
      <c r="S258" s="4"/>
    </row>
    <row r="259" customFormat="false" ht="12.75" hidden="false" customHeight="false" outlineLevel="0" collapsed="false">
      <c r="S259" s="4"/>
    </row>
    <row r="260" customFormat="false" ht="12.75" hidden="false" customHeight="false" outlineLevel="0" collapsed="false">
      <c r="S260" s="4"/>
    </row>
    <row r="261" customFormat="false" ht="12.75" hidden="false" customHeight="false" outlineLevel="0" collapsed="false">
      <c r="S261" s="4"/>
    </row>
    <row r="262" customFormat="false" ht="12.75" hidden="false" customHeight="false" outlineLevel="0" collapsed="false">
      <c r="S262" s="4"/>
    </row>
    <row r="263" customFormat="false" ht="12.75" hidden="false" customHeight="false" outlineLevel="0" collapsed="false">
      <c r="S263" s="4"/>
    </row>
    <row r="264" customFormat="false" ht="12.75" hidden="false" customHeight="false" outlineLevel="0" collapsed="false">
      <c r="S264" s="4"/>
    </row>
    <row r="265" customFormat="false" ht="12.75" hidden="false" customHeight="false" outlineLevel="0" collapsed="false">
      <c r="S265" s="4"/>
    </row>
    <row r="266" customFormat="false" ht="12.75" hidden="false" customHeight="false" outlineLevel="0" collapsed="false">
      <c r="S266" s="4"/>
    </row>
    <row r="267" customFormat="false" ht="12.75" hidden="false" customHeight="false" outlineLevel="0" collapsed="false">
      <c r="S267" s="4"/>
    </row>
    <row r="268" customFormat="false" ht="12.75" hidden="false" customHeight="false" outlineLevel="0" collapsed="false">
      <c r="S268" s="4"/>
    </row>
    <row r="269" customFormat="false" ht="12.75" hidden="false" customHeight="false" outlineLevel="0" collapsed="false">
      <c r="S269" s="4"/>
    </row>
    <row r="270" customFormat="false" ht="12.75" hidden="false" customHeight="false" outlineLevel="0" collapsed="false">
      <c r="S270" s="4"/>
    </row>
    <row r="271" customFormat="false" ht="12.75" hidden="false" customHeight="false" outlineLevel="0" collapsed="false">
      <c r="S271" s="4"/>
    </row>
    <row r="272" customFormat="false" ht="12.75" hidden="false" customHeight="false" outlineLevel="0" collapsed="false">
      <c r="S272" s="4"/>
    </row>
    <row r="273" customFormat="false" ht="12.75" hidden="false" customHeight="false" outlineLevel="0" collapsed="false">
      <c r="S273" s="4"/>
    </row>
    <row r="274" customFormat="false" ht="12.75" hidden="false" customHeight="false" outlineLevel="0" collapsed="false">
      <c r="S274" s="4"/>
    </row>
    <row r="275" customFormat="false" ht="12.75" hidden="false" customHeight="false" outlineLevel="0" collapsed="false">
      <c r="S275" s="4"/>
    </row>
    <row r="276" customFormat="false" ht="12.75" hidden="false" customHeight="false" outlineLevel="0" collapsed="false">
      <c r="S276" s="4"/>
    </row>
    <row r="277" customFormat="false" ht="12.75" hidden="false" customHeight="false" outlineLevel="0" collapsed="false">
      <c r="S277" s="4"/>
    </row>
    <row r="278" customFormat="false" ht="12.75" hidden="false" customHeight="false" outlineLevel="0" collapsed="false">
      <c r="S278" s="4"/>
    </row>
    <row r="279" customFormat="false" ht="12.75" hidden="false" customHeight="false" outlineLevel="0" collapsed="false">
      <c r="S279" s="4"/>
    </row>
    <row r="280" customFormat="false" ht="12.75" hidden="false" customHeight="false" outlineLevel="0" collapsed="false">
      <c r="S280" s="4"/>
    </row>
    <row r="281" customFormat="false" ht="12.75" hidden="false" customHeight="false" outlineLevel="0" collapsed="false">
      <c r="S281" s="4"/>
    </row>
    <row r="282" customFormat="false" ht="12.75" hidden="false" customHeight="false" outlineLevel="0" collapsed="false">
      <c r="S282" s="4"/>
    </row>
    <row r="283" customFormat="false" ht="12.75" hidden="false" customHeight="false" outlineLevel="0" collapsed="false">
      <c r="S283" s="4"/>
    </row>
    <row r="284" customFormat="false" ht="12.75" hidden="false" customHeight="false" outlineLevel="0" collapsed="false">
      <c r="S284" s="4"/>
    </row>
    <row r="285" customFormat="false" ht="12.75" hidden="false" customHeight="false" outlineLevel="0" collapsed="false">
      <c r="S285" s="4"/>
    </row>
    <row r="286" customFormat="false" ht="12.75" hidden="false" customHeight="false" outlineLevel="0" collapsed="false">
      <c r="S286" s="4"/>
    </row>
    <row r="287" customFormat="false" ht="12.75" hidden="false" customHeight="false" outlineLevel="0" collapsed="false">
      <c r="S287" s="4"/>
    </row>
    <row r="288" customFormat="false" ht="12.75" hidden="false" customHeight="false" outlineLevel="0" collapsed="false">
      <c r="S288" s="4"/>
    </row>
    <row r="289" customFormat="false" ht="12.75" hidden="false" customHeight="false" outlineLevel="0" collapsed="false">
      <c r="S289" s="4"/>
    </row>
    <row r="290" customFormat="false" ht="12.75" hidden="false" customHeight="false" outlineLevel="0" collapsed="false">
      <c r="S290" s="4"/>
    </row>
    <row r="291" customFormat="false" ht="12.75" hidden="false" customHeight="false" outlineLevel="0" collapsed="false">
      <c r="S291" s="4"/>
    </row>
    <row r="292" customFormat="false" ht="12.75" hidden="false" customHeight="false" outlineLevel="0" collapsed="false">
      <c r="S292" s="4"/>
    </row>
    <row r="293" customFormat="false" ht="12.75" hidden="false" customHeight="false" outlineLevel="0" collapsed="false">
      <c r="S293" s="4"/>
    </row>
    <row r="294" customFormat="false" ht="12.75" hidden="false" customHeight="false" outlineLevel="0" collapsed="false">
      <c r="S294" s="4"/>
    </row>
    <row r="295" customFormat="false" ht="12.75" hidden="false" customHeight="false" outlineLevel="0" collapsed="false">
      <c r="S295" s="4"/>
    </row>
    <row r="296" customFormat="false" ht="12.75" hidden="false" customHeight="false" outlineLevel="0" collapsed="false">
      <c r="S296" s="4"/>
    </row>
    <row r="297" customFormat="false" ht="12.75" hidden="false" customHeight="false" outlineLevel="0" collapsed="false">
      <c r="S297" s="4"/>
    </row>
    <row r="298" customFormat="false" ht="12.75" hidden="false" customHeight="false" outlineLevel="0" collapsed="false">
      <c r="S298" s="4"/>
    </row>
    <row r="299" customFormat="false" ht="12.75" hidden="false" customHeight="false" outlineLevel="0" collapsed="false">
      <c r="S299" s="4"/>
    </row>
    <row r="300" customFormat="false" ht="12.75" hidden="false" customHeight="false" outlineLevel="0" collapsed="false">
      <c r="S300" s="4"/>
    </row>
    <row r="301" customFormat="false" ht="12.75" hidden="false" customHeight="false" outlineLevel="0" collapsed="false">
      <c r="S301" s="4"/>
    </row>
    <row r="302" customFormat="false" ht="12.75" hidden="false" customHeight="false" outlineLevel="0" collapsed="false">
      <c r="S302" s="4"/>
    </row>
    <row r="303" customFormat="false" ht="12.75" hidden="false" customHeight="false" outlineLevel="0" collapsed="false">
      <c r="S303" s="4"/>
    </row>
    <row r="304" customFormat="false" ht="12.75" hidden="false" customHeight="false" outlineLevel="0" collapsed="false">
      <c r="S304" s="4"/>
    </row>
    <row r="305" customFormat="false" ht="12.75" hidden="false" customHeight="false" outlineLevel="0" collapsed="false">
      <c r="S305" s="4"/>
    </row>
    <row r="306" customFormat="false" ht="12.75" hidden="false" customHeight="false" outlineLevel="0" collapsed="false">
      <c r="S306" s="4"/>
    </row>
    <row r="307" customFormat="false" ht="12.75" hidden="false" customHeight="false" outlineLevel="0" collapsed="false">
      <c r="S307" s="4"/>
    </row>
    <row r="308" customFormat="false" ht="12.75" hidden="false" customHeight="false" outlineLevel="0" collapsed="false">
      <c r="S308" s="4"/>
    </row>
    <row r="309" customFormat="false" ht="12.75" hidden="false" customHeight="false" outlineLevel="0" collapsed="false">
      <c r="S309" s="4"/>
    </row>
    <row r="310" customFormat="false" ht="12.75" hidden="false" customHeight="false" outlineLevel="0" collapsed="false">
      <c r="S310" s="4"/>
    </row>
    <row r="311" customFormat="false" ht="12.75" hidden="false" customHeight="false" outlineLevel="0" collapsed="false">
      <c r="S311" s="4"/>
    </row>
    <row r="312" customFormat="false" ht="12.75" hidden="false" customHeight="false" outlineLevel="0" collapsed="false">
      <c r="S312" s="4"/>
    </row>
    <row r="313" customFormat="false" ht="12.75" hidden="false" customHeight="false" outlineLevel="0" collapsed="false">
      <c r="S313" s="4"/>
    </row>
    <row r="314" customFormat="false" ht="12.75" hidden="false" customHeight="false" outlineLevel="0" collapsed="false">
      <c r="S314" s="4"/>
    </row>
    <row r="315" customFormat="false" ht="12.75" hidden="false" customHeight="false" outlineLevel="0" collapsed="false">
      <c r="S315" s="4"/>
    </row>
    <row r="316" customFormat="false" ht="12.75" hidden="false" customHeight="false" outlineLevel="0" collapsed="false">
      <c r="S316" s="4"/>
    </row>
    <row r="317" customFormat="false" ht="12.75" hidden="false" customHeight="false" outlineLevel="0" collapsed="false">
      <c r="S317" s="4"/>
    </row>
    <row r="318" customFormat="false" ht="12.75" hidden="false" customHeight="false" outlineLevel="0" collapsed="false">
      <c r="S318" s="4"/>
    </row>
    <row r="319" customFormat="false" ht="12.75" hidden="false" customHeight="false" outlineLevel="0" collapsed="false">
      <c r="S319" s="4"/>
    </row>
    <row r="320" customFormat="false" ht="12.75" hidden="false" customHeight="false" outlineLevel="0" collapsed="false">
      <c r="S320" s="4"/>
    </row>
    <row r="321" customFormat="false" ht="12.75" hidden="false" customHeight="false" outlineLevel="0" collapsed="false">
      <c r="S321" s="4"/>
    </row>
    <row r="322" customFormat="false" ht="12.75" hidden="false" customHeight="false" outlineLevel="0" collapsed="false">
      <c r="S322" s="4"/>
    </row>
    <row r="323" customFormat="false" ht="12.75" hidden="false" customHeight="false" outlineLevel="0" collapsed="false">
      <c r="S323" s="4"/>
    </row>
    <row r="324" customFormat="false" ht="12.75" hidden="false" customHeight="false" outlineLevel="0" collapsed="false">
      <c r="S324" s="4"/>
    </row>
    <row r="325" customFormat="false" ht="12.75" hidden="false" customHeight="false" outlineLevel="0" collapsed="false">
      <c r="S325" s="4"/>
    </row>
    <row r="326" customFormat="false" ht="12.75" hidden="false" customHeight="false" outlineLevel="0" collapsed="false">
      <c r="S326" s="4"/>
    </row>
    <row r="327" customFormat="false" ht="12.75" hidden="false" customHeight="false" outlineLevel="0" collapsed="false">
      <c r="S327" s="4"/>
    </row>
    <row r="328" customFormat="false" ht="12.75" hidden="false" customHeight="false" outlineLevel="0" collapsed="false">
      <c r="S328" s="4"/>
    </row>
    <row r="329" customFormat="false" ht="12.75" hidden="false" customHeight="false" outlineLevel="0" collapsed="false">
      <c r="S329" s="4"/>
    </row>
    <row r="330" customFormat="false" ht="12.75" hidden="false" customHeight="false" outlineLevel="0" collapsed="false">
      <c r="S330" s="4"/>
    </row>
    <row r="331" customFormat="false" ht="12.75" hidden="false" customHeight="false" outlineLevel="0" collapsed="false">
      <c r="S331" s="4"/>
    </row>
    <row r="332" customFormat="false" ht="12.75" hidden="false" customHeight="false" outlineLevel="0" collapsed="false">
      <c r="S332" s="4"/>
    </row>
    <row r="333" customFormat="false" ht="12.75" hidden="false" customHeight="false" outlineLevel="0" collapsed="false">
      <c r="S333" s="4"/>
    </row>
    <row r="334" customFormat="false" ht="12.75" hidden="false" customHeight="false" outlineLevel="0" collapsed="false">
      <c r="S334" s="4"/>
    </row>
    <row r="335" customFormat="false" ht="12.75" hidden="false" customHeight="false" outlineLevel="0" collapsed="false">
      <c r="S335" s="4"/>
    </row>
    <row r="336" customFormat="false" ht="12.75" hidden="false" customHeight="false" outlineLevel="0" collapsed="false">
      <c r="S336" s="4"/>
    </row>
    <row r="337" customFormat="false" ht="12.75" hidden="false" customHeight="false" outlineLevel="0" collapsed="false">
      <c r="S337" s="4"/>
    </row>
    <row r="338" customFormat="false" ht="12.75" hidden="false" customHeight="false" outlineLevel="0" collapsed="false">
      <c r="S338" s="4"/>
    </row>
    <row r="339" customFormat="false" ht="12.75" hidden="false" customHeight="false" outlineLevel="0" collapsed="false">
      <c r="S339" s="4"/>
    </row>
    <row r="340" customFormat="false" ht="12.75" hidden="false" customHeight="false" outlineLevel="0" collapsed="false">
      <c r="S340" s="4"/>
    </row>
    <row r="341" customFormat="false" ht="12.75" hidden="false" customHeight="false" outlineLevel="0" collapsed="false">
      <c r="S341" s="4"/>
    </row>
    <row r="342" customFormat="false" ht="12.75" hidden="false" customHeight="false" outlineLevel="0" collapsed="false">
      <c r="S342" s="4"/>
    </row>
    <row r="343" customFormat="false" ht="12.75" hidden="false" customHeight="false" outlineLevel="0" collapsed="false">
      <c r="S343" s="4"/>
    </row>
    <row r="344" customFormat="false" ht="12.75" hidden="false" customHeight="false" outlineLevel="0" collapsed="false">
      <c r="S344" s="4"/>
    </row>
    <row r="345" customFormat="false" ht="12.75" hidden="false" customHeight="false" outlineLevel="0" collapsed="false">
      <c r="S345" s="4"/>
    </row>
    <row r="346" customFormat="false" ht="12.75" hidden="false" customHeight="false" outlineLevel="0" collapsed="false">
      <c r="S346" s="4"/>
    </row>
    <row r="347" customFormat="false" ht="12.75" hidden="false" customHeight="false" outlineLevel="0" collapsed="false">
      <c r="S347" s="4"/>
    </row>
    <row r="348" customFormat="false" ht="12.75" hidden="false" customHeight="false" outlineLevel="0" collapsed="false">
      <c r="S348" s="4"/>
    </row>
    <row r="349" customFormat="false" ht="12.75" hidden="false" customHeight="false" outlineLevel="0" collapsed="false">
      <c r="S349" s="4"/>
    </row>
    <row r="350" customFormat="false" ht="12.75" hidden="false" customHeight="false" outlineLevel="0" collapsed="false">
      <c r="S350" s="4"/>
    </row>
    <row r="351" customFormat="false" ht="12.75" hidden="false" customHeight="false" outlineLevel="0" collapsed="false">
      <c r="S351" s="4"/>
    </row>
    <row r="352" customFormat="false" ht="12.75" hidden="false" customHeight="false" outlineLevel="0" collapsed="false">
      <c r="S352" s="4"/>
    </row>
    <row r="353" customFormat="false" ht="12.75" hidden="false" customHeight="false" outlineLevel="0" collapsed="false">
      <c r="S353" s="4"/>
    </row>
    <row r="354" customFormat="false" ht="12.75" hidden="false" customHeight="false" outlineLevel="0" collapsed="false">
      <c r="S354" s="4"/>
    </row>
    <row r="355" customFormat="false" ht="12.75" hidden="false" customHeight="false" outlineLevel="0" collapsed="false">
      <c r="S355" s="4"/>
    </row>
    <row r="356" customFormat="false" ht="12.75" hidden="false" customHeight="false" outlineLevel="0" collapsed="false">
      <c r="S356" s="4"/>
    </row>
    <row r="357" customFormat="false" ht="12.75" hidden="false" customHeight="false" outlineLevel="0" collapsed="false">
      <c r="S357" s="4"/>
    </row>
    <row r="358" customFormat="false" ht="12.75" hidden="false" customHeight="false" outlineLevel="0" collapsed="false">
      <c r="S358" s="4"/>
    </row>
    <row r="359" customFormat="false" ht="12.75" hidden="false" customHeight="false" outlineLevel="0" collapsed="false">
      <c r="S359" s="4"/>
    </row>
    <row r="360" customFormat="false" ht="12.75" hidden="false" customHeight="false" outlineLevel="0" collapsed="false">
      <c r="S360" s="4"/>
    </row>
    <row r="361" customFormat="false" ht="12.75" hidden="false" customHeight="false" outlineLevel="0" collapsed="false">
      <c r="S361" s="4"/>
    </row>
    <row r="362" customFormat="false" ht="12.75" hidden="false" customHeight="false" outlineLevel="0" collapsed="false">
      <c r="S362" s="4"/>
    </row>
    <row r="363" customFormat="false" ht="12.75" hidden="false" customHeight="false" outlineLevel="0" collapsed="false">
      <c r="S363" s="4"/>
    </row>
    <row r="364" customFormat="false" ht="12.75" hidden="false" customHeight="false" outlineLevel="0" collapsed="false">
      <c r="S364" s="4"/>
    </row>
    <row r="365" customFormat="false" ht="12.75" hidden="false" customHeight="false" outlineLevel="0" collapsed="false">
      <c r="S365" s="4"/>
    </row>
    <row r="366" customFormat="false" ht="12.75" hidden="false" customHeight="false" outlineLevel="0" collapsed="false">
      <c r="S366" s="4"/>
    </row>
    <row r="367" customFormat="false" ht="12.75" hidden="false" customHeight="false" outlineLevel="0" collapsed="false">
      <c r="S367" s="4"/>
    </row>
    <row r="368" customFormat="false" ht="12.75" hidden="false" customHeight="false" outlineLevel="0" collapsed="false">
      <c r="S368" s="4"/>
    </row>
    <row r="369" customFormat="false" ht="12.75" hidden="false" customHeight="false" outlineLevel="0" collapsed="false">
      <c r="S369" s="4"/>
    </row>
    <row r="370" customFormat="false" ht="12.75" hidden="false" customHeight="false" outlineLevel="0" collapsed="false">
      <c r="S370" s="4"/>
    </row>
    <row r="371" customFormat="false" ht="12.75" hidden="false" customHeight="false" outlineLevel="0" collapsed="false">
      <c r="S371" s="4"/>
    </row>
    <row r="372" customFormat="false" ht="12.75" hidden="false" customHeight="false" outlineLevel="0" collapsed="false">
      <c r="S372" s="4"/>
    </row>
    <row r="373" customFormat="false" ht="12.75" hidden="false" customHeight="false" outlineLevel="0" collapsed="false">
      <c r="S373" s="4"/>
    </row>
    <row r="374" customFormat="false" ht="12.75" hidden="false" customHeight="false" outlineLevel="0" collapsed="false">
      <c r="S374" s="4"/>
    </row>
    <row r="375" customFormat="false" ht="12.75" hidden="false" customHeight="false" outlineLevel="0" collapsed="false">
      <c r="S375" s="4"/>
    </row>
    <row r="376" customFormat="false" ht="12.75" hidden="false" customHeight="false" outlineLevel="0" collapsed="false">
      <c r="S376" s="4"/>
    </row>
    <row r="377" customFormat="false" ht="12.75" hidden="false" customHeight="false" outlineLevel="0" collapsed="false">
      <c r="S377" s="4"/>
    </row>
    <row r="378" customFormat="false" ht="12.75" hidden="false" customHeight="false" outlineLevel="0" collapsed="false">
      <c r="S378" s="4"/>
    </row>
    <row r="379" customFormat="false" ht="12.75" hidden="false" customHeight="false" outlineLevel="0" collapsed="false">
      <c r="S379" s="4"/>
    </row>
    <row r="380" customFormat="false" ht="12.75" hidden="false" customHeight="false" outlineLevel="0" collapsed="false">
      <c r="S380" s="4"/>
    </row>
    <row r="381" customFormat="false" ht="12.75" hidden="false" customHeight="false" outlineLevel="0" collapsed="false">
      <c r="S381" s="4"/>
    </row>
    <row r="382" customFormat="false" ht="12.75" hidden="false" customHeight="false" outlineLevel="0" collapsed="false">
      <c r="S382" s="4"/>
    </row>
    <row r="383" customFormat="false" ht="12.75" hidden="false" customHeight="false" outlineLevel="0" collapsed="false">
      <c r="S383" s="4"/>
    </row>
    <row r="384" customFormat="false" ht="12.75" hidden="false" customHeight="false" outlineLevel="0" collapsed="false">
      <c r="S384" s="4"/>
    </row>
    <row r="385" customFormat="false" ht="12.75" hidden="false" customHeight="false" outlineLevel="0" collapsed="false">
      <c r="S385" s="4"/>
    </row>
    <row r="386" customFormat="false" ht="12.75" hidden="false" customHeight="false" outlineLevel="0" collapsed="false">
      <c r="S386" s="4"/>
    </row>
    <row r="387" customFormat="false" ht="12.75" hidden="false" customHeight="false" outlineLevel="0" collapsed="false">
      <c r="S387" s="4"/>
    </row>
    <row r="388" customFormat="false" ht="12.75" hidden="false" customHeight="false" outlineLevel="0" collapsed="false">
      <c r="S388" s="4"/>
    </row>
    <row r="389" customFormat="false" ht="12.75" hidden="false" customHeight="false" outlineLevel="0" collapsed="false">
      <c r="S389" s="4"/>
    </row>
    <row r="390" customFormat="false" ht="12.75" hidden="false" customHeight="false" outlineLevel="0" collapsed="false">
      <c r="S390" s="4"/>
    </row>
    <row r="391" customFormat="false" ht="12.75" hidden="false" customHeight="false" outlineLevel="0" collapsed="false">
      <c r="S391" s="4"/>
    </row>
    <row r="392" customFormat="false" ht="12.75" hidden="false" customHeight="false" outlineLevel="0" collapsed="false">
      <c r="S392" s="4"/>
    </row>
    <row r="393" customFormat="false" ht="12.75" hidden="false" customHeight="false" outlineLevel="0" collapsed="false">
      <c r="S393" s="4"/>
    </row>
    <row r="394" customFormat="false" ht="12.75" hidden="false" customHeight="false" outlineLevel="0" collapsed="false">
      <c r="S394" s="4"/>
    </row>
    <row r="395" customFormat="false" ht="12.75" hidden="false" customHeight="false" outlineLevel="0" collapsed="false">
      <c r="S395" s="4"/>
    </row>
    <row r="396" customFormat="false" ht="12.75" hidden="false" customHeight="false" outlineLevel="0" collapsed="false">
      <c r="S396" s="4"/>
    </row>
    <row r="397" customFormat="false" ht="12.75" hidden="false" customHeight="false" outlineLevel="0" collapsed="false">
      <c r="S397" s="4"/>
    </row>
    <row r="398" customFormat="false" ht="12.75" hidden="false" customHeight="false" outlineLevel="0" collapsed="false">
      <c r="S398" s="4"/>
    </row>
    <row r="399" customFormat="false" ht="12.75" hidden="false" customHeight="false" outlineLevel="0" collapsed="false">
      <c r="S399" s="4"/>
    </row>
    <row r="400" customFormat="false" ht="12.75" hidden="false" customHeight="false" outlineLevel="0" collapsed="false">
      <c r="S400" s="4"/>
    </row>
    <row r="401" customFormat="false" ht="12.75" hidden="false" customHeight="false" outlineLevel="0" collapsed="false">
      <c r="S401" s="4"/>
    </row>
    <row r="402" customFormat="false" ht="12.75" hidden="false" customHeight="false" outlineLevel="0" collapsed="false">
      <c r="S402" s="4"/>
    </row>
    <row r="403" customFormat="false" ht="12.75" hidden="false" customHeight="false" outlineLevel="0" collapsed="false">
      <c r="S403" s="4"/>
    </row>
    <row r="404" customFormat="false" ht="12.75" hidden="false" customHeight="false" outlineLevel="0" collapsed="false">
      <c r="S404" s="4"/>
    </row>
    <row r="405" customFormat="false" ht="12.75" hidden="false" customHeight="false" outlineLevel="0" collapsed="false">
      <c r="S405" s="4"/>
    </row>
    <row r="406" customFormat="false" ht="12.75" hidden="false" customHeight="false" outlineLevel="0" collapsed="false">
      <c r="S406" s="4"/>
    </row>
    <row r="407" customFormat="false" ht="12.75" hidden="false" customHeight="false" outlineLevel="0" collapsed="false">
      <c r="S407" s="4"/>
    </row>
    <row r="408" customFormat="false" ht="12.75" hidden="false" customHeight="false" outlineLevel="0" collapsed="false">
      <c r="S408" s="4"/>
    </row>
    <row r="409" customFormat="false" ht="12.75" hidden="false" customHeight="false" outlineLevel="0" collapsed="false">
      <c r="S409" s="4"/>
    </row>
    <row r="410" customFormat="false" ht="12.75" hidden="false" customHeight="false" outlineLevel="0" collapsed="false">
      <c r="S410" s="4"/>
    </row>
    <row r="411" customFormat="false" ht="12.75" hidden="false" customHeight="false" outlineLevel="0" collapsed="false">
      <c r="S411" s="4"/>
    </row>
    <row r="412" customFormat="false" ht="12.75" hidden="false" customHeight="false" outlineLevel="0" collapsed="false">
      <c r="S412" s="4"/>
    </row>
    <row r="413" customFormat="false" ht="12.75" hidden="false" customHeight="false" outlineLevel="0" collapsed="false">
      <c r="S413" s="4"/>
    </row>
    <row r="414" customFormat="false" ht="12.75" hidden="false" customHeight="false" outlineLevel="0" collapsed="false">
      <c r="S414" s="4"/>
    </row>
    <row r="415" customFormat="false" ht="12.75" hidden="false" customHeight="false" outlineLevel="0" collapsed="false">
      <c r="S415" s="4"/>
    </row>
    <row r="416" customFormat="false" ht="12.75" hidden="false" customHeight="false" outlineLevel="0" collapsed="false">
      <c r="S416" s="4"/>
    </row>
    <row r="417" customFormat="false" ht="12.75" hidden="false" customHeight="false" outlineLevel="0" collapsed="false">
      <c r="S417" s="4"/>
    </row>
    <row r="418" customFormat="false" ht="12.75" hidden="false" customHeight="false" outlineLevel="0" collapsed="false">
      <c r="S418" s="4"/>
    </row>
    <row r="419" customFormat="false" ht="12.75" hidden="false" customHeight="false" outlineLevel="0" collapsed="false">
      <c r="S419" s="4"/>
    </row>
    <row r="420" customFormat="false" ht="12.75" hidden="false" customHeight="false" outlineLevel="0" collapsed="false">
      <c r="S420" s="4"/>
    </row>
    <row r="421" customFormat="false" ht="12.75" hidden="false" customHeight="false" outlineLevel="0" collapsed="false">
      <c r="S421" s="4"/>
    </row>
  </sheetData>
  <printOptions headings="false" gridLines="false" gridLinesSet="true" horizontalCentered="false" verticalCentered="false"/>
  <pageMargins left="0.5" right="0.25" top="0.5" bottom="0.5" header="0.511811023622047" footer="0.5"/>
  <pageSetup paperSize="5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&amp;R&amp;D 
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N2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6" activeCellId="0" sqref="A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8.13"/>
    <col collapsed="false" customWidth="true" hidden="false" outlineLevel="0" max="2" min="2" style="0" width="3.7"/>
    <col collapsed="false" customWidth="true" hidden="false" outlineLevel="0" max="3" min="3" style="0" width="12.7"/>
    <col collapsed="false" customWidth="true" hidden="false" outlineLevel="0" max="4" min="4" style="0" width="17.14"/>
    <col collapsed="false" customWidth="true" hidden="false" outlineLevel="0" max="5" min="5" style="0" width="4.99"/>
    <col collapsed="false" customWidth="true" hidden="false" outlineLevel="0" max="6" min="6" style="0" width="4.41"/>
    <col collapsed="false" customWidth="true" hidden="false" outlineLevel="0" max="7" min="7" style="0" width="17.14"/>
    <col collapsed="false" customWidth="true" hidden="false" outlineLevel="0" max="8" min="8" style="0" width="2.28"/>
    <col collapsed="false" customWidth="true" hidden="false" outlineLevel="0" max="9" min="9" style="0" width="14.7"/>
    <col collapsed="false" customWidth="true" hidden="false" outlineLevel="0" max="10" min="10" style="0" width="2.56"/>
    <col collapsed="false" customWidth="true" hidden="false" outlineLevel="0" max="11" min="11" style="0" width="12.42"/>
  </cols>
  <sheetData>
    <row r="1" customFormat="false" ht="15.75" hidden="false" customHeight="false" outlineLevel="0" collapsed="false">
      <c r="A1" s="1" t="s">
        <v>101</v>
      </c>
    </row>
    <row r="2" customFormat="false" ht="12.75" hidden="false" customHeight="false" outlineLevel="0" collapsed="false">
      <c r="A2" s="49" t="s">
        <v>102</v>
      </c>
    </row>
    <row r="5" customFormat="false" ht="12.75" hidden="false" customHeight="false" outlineLevel="0" collapsed="false">
      <c r="A5" s="49" t="s">
        <v>103</v>
      </c>
    </row>
    <row r="6" customFormat="false" ht="12.75" hidden="false" customHeight="false" outlineLevel="0" collapsed="false">
      <c r="A6" s="83" t="s">
        <v>104</v>
      </c>
    </row>
    <row r="7" customFormat="false" ht="12.75" hidden="false" customHeight="false" outlineLevel="0" collapsed="false">
      <c r="A7" s="83" t="s">
        <v>105</v>
      </c>
    </row>
    <row r="8" customFormat="false" ht="12.75" hidden="false" customHeight="false" outlineLevel="0" collapsed="false">
      <c r="A8" s="83" t="s">
        <v>106</v>
      </c>
    </row>
    <row r="9" customFormat="false" ht="12.75" hidden="false" customHeight="false" outlineLevel="0" collapsed="false">
      <c r="A9" s="83" t="s">
        <v>107</v>
      </c>
    </row>
    <row r="10" customFormat="false" ht="12.75" hidden="false" customHeight="false" outlineLevel="0" collapsed="false">
      <c r="A10" s="83" t="s">
        <v>108</v>
      </c>
    </row>
    <row r="11" customFormat="false" ht="12.75" hidden="false" customHeight="false" outlineLevel="0" collapsed="false">
      <c r="A11" s="83" t="s">
        <v>109</v>
      </c>
    </row>
    <row r="12" customFormat="false" ht="12.75" hidden="false" customHeight="false" outlineLevel="0" collapsed="false">
      <c r="A12" s="83" t="s">
        <v>110</v>
      </c>
    </row>
    <row r="13" customFormat="false" ht="15.75" hidden="false" customHeight="false" outlineLevel="0" collapsed="false">
      <c r="A13" s="1"/>
    </row>
    <row r="14" customFormat="false" ht="15.75" hidden="false" customHeight="false" outlineLevel="0" collapsed="false">
      <c r="A14" s="1"/>
    </row>
    <row r="15" customFormat="false" ht="12.75" hidden="false" customHeight="false" outlineLevel="0" collapsed="false">
      <c r="A15" s="49" t="s">
        <v>111</v>
      </c>
    </row>
    <row r="16" customFormat="false" ht="12.75" hidden="false" customHeight="false" outlineLevel="0" collapsed="false">
      <c r="A16" s="0" t="s">
        <v>112</v>
      </c>
      <c r="C16" s="48" t="n">
        <v>2226.52</v>
      </c>
    </row>
    <row r="17" customFormat="false" ht="12.75" hidden="false" customHeight="false" outlineLevel="0" collapsed="false">
      <c r="A17" s="0" t="s">
        <v>113</v>
      </c>
      <c r="C17" s="48" t="n">
        <v>591.16</v>
      </c>
    </row>
    <row r="18" customFormat="false" ht="12.75" hidden="false" customHeight="false" outlineLevel="0" collapsed="false">
      <c r="A18" s="0" t="s">
        <v>114</v>
      </c>
      <c r="C18" s="0" t="n">
        <v>0</v>
      </c>
      <c r="D18" s="12"/>
      <c r="E18" s="12"/>
      <c r="F18" s="12"/>
      <c r="G18" s="12"/>
      <c r="H18" s="12"/>
      <c r="I18" s="12"/>
      <c r="J18" s="12"/>
      <c r="K18" s="12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</row>
    <row r="19" customFormat="false" ht="12.75" hidden="false" customHeight="false" outlineLevel="0" collapsed="false">
      <c r="D19" s="12"/>
      <c r="E19" s="12"/>
      <c r="F19" s="12"/>
      <c r="G19" s="12"/>
      <c r="H19" s="12"/>
      <c r="I19" s="12"/>
      <c r="J19" s="12"/>
      <c r="K19" s="12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</row>
    <row r="20" customFormat="false" ht="12.75" hidden="false" customHeight="false" outlineLevel="0" collapsed="false">
      <c r="D20" s="12"/>
      <c r="E20" s="12"/>
      <c r="F20" s="12"/>
      <c r="G20" s="12"/>
      <c r="H20" s="12"/>
      <c r="I20" s="12"/>
      <c r="J20" s="12"/>
      <c r="K20" s="12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</row>
    <row r="21" customFormat="false" ht="12.75" hidden="false" customHeight="false" outlineLevel="0" collapsed="false">
      <c r="H21" s="12"/>
      <c r="I21" s="12"/>
      <c r="J21" s="12"/>
      <c r="K21" s="12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</row>
    <row r="22" customFormat="false" ht="12.75" hidden="false" customHeight="false" outlineLevel="0" collapsed="false">
      <c r="D22" s="84" t="s">
        <v>115</v>
      </c>
      <c r="E22" s="85"/>
      <c r="F22" s="85"/>
      <c r="G22" s="84" t="s">
        <v>116</v>
      </c>
      <c r="H22" s="12"/>
      <c r="I22" s="12"/>
      <c r="J22" s="12"/>
      <c r="K22" s="12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</row>
    <row r="23" customFormat="false" ht="12.75" hidden="false" customHeight="false" outlineLevel="0" collapsed="false">
      <c r="A23" s="49" t="s">
        <v>117</v>
      </c>
      <c r="B23" s="49"/>
      <c r="D23" s="84" t="s">
        <v>118</v>
      </c>
      <c r="E23" s="85"/>
      <c r="F23" s="85"/>
      <c r="G23" s="84" t="s">
        <v>118</v>
      </c>
      <c r="H23" s="12"/>
      <c r="I23" s="12"/>
      <c r="J23" s="12"/>
      <c r="K23" s="12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</row>
    <row r="24" customFormat="false" ht="12.75" hidden="false" customHeight="false" outlineLevel="0" collapsed="false">
      <c r="A24" s="0" t="s">
        <v>119</v>
      </c>
      <c r="E24" s="12"/>
      <c r="F24" s="12"/>
      <c r="G24" s="12"/>
      <c r="H24" s="12"/>
      <c r="I24" s="12"/>
      <c r="J24" s="12"/>
      <c r="K24" s="12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</row>
    <row r="25" customFormat="false" ht="12.75" hidden="false" customHeight="false" outlineLevel="0" collapsed="false">
      <c r="A25" s="0" t="s">
        <v>120</v>
      </c>
      <c r="D25" s="12" t="n">
        <v>9655</v>
      </c>
      <c r="E25" s="12"/>
      <c r="F25" s="12"/>
      <c r="G25" s="12" t="n">
        <v>4566</v>
      </c>
      <c r="H25" s="12"/>
      <c r="I25" s="12"/>
      <c r="J25" s="12"/>
      <c r="K25" s="12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</row>
    <row r="26" customFormat="false" ht="12.75" hidden="false" customHeight="false" outlineLevel="0" collapsed="false">
      <c r="A26" s="0" t="s">
        <v>121</v>
      </c>
      <c r="D26" s="12" t="n">
        <v>529</v>
      </c>
      <c r="E26" s="12"/>
      <c r="F26" s="12"/>
      <c r="G26" s="12" t="n">
        <v>250</v>
      </c>
      <c r="H26" s="12"/>
      <c r="I26" s="12"/>
      <c r="J26" s="12"/>
      <c r="K26" s="12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</row>
    <row r="27" customFormat="false" ht="12.75" hidden="false" customHeight="false" outlineLevel="0" collapsed="false">
      <c r="A27" s="3" t="s">
        <v>122</v>
      </c>
      <c r="B27" s="3"/>
      <c r="C27" s="3"/>
      <c r="D27" s="30" t="n">
        <v>390</v>
      </c>
      <c r="E27" s="30"/>
      <c r="F27" s="30"/>
      <c r="G27" s="30" t="n">
        <v>184</v>
      </c>
      <c r="H27" s="12"/>
      <c r="I27" s="12"/>
      <c r="J27" s="12"/>
      <c r="K27" s="12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</row>
    <row r="28" customFormat="false" ht="12.75" hidden="false" customHeight="false" outlineLevel="0" collapsed="false">
      <c r="D28" s="12" t="n">
        <f aca="false">SUM(D25:D27)</f>
        <v>10574</v>
      </c>
      <c r="E28" s="12"/>
      <c r="F28" s="12"/>
      <c r="G28" s="12" t="n">
        <f aca="false">SUM(G25:G27)</f>
        <v>5000</v>
      </c>
      <c r="H28" s="12"/>
      <c r="I28" s="12"/>
      <c r="J28" s="12"/>
      <c r="K28" s="12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</row>
    <row r="29" customFormat="false" ht="12.75" hidden="false" customHeight="false" outlineLevel="0" collapsed="false">
      <c r="A29" s="3" t="s">
        <v>123</v>
      </c>
      <c r="B29" s="3"/>
      <c r="C29" s="3"/>
      <c r="D29" s="30" t="n">
        <f aca="false">D27</f>
        <v>390</v>
      </c>
      <c r="E29" s="30"/>
      <c r="F29" s="30"/>
      <c r="G29" s="30" t="n">
        <f aca="false">G27</f>
        <v>184</v>
      </c>
      <c r="H29" s="12"/>
      <c r="I29" s="12"/>
      <c r="J29" s="12"/>
      <c r="K29" s="12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</row>
    <row r="30" customFormat="false" ht="12.75" hidden="false" customHeight="false" outlineLevel="0" collapsed="false">
      <c r="A30" s="7" t="s">
        <v>124</v>
      </c>
      <c r="B30" s="7"/>
      <c r="C30" s="7"/>
      <c r="D30" s="9" t="n">
        <f aca="false">D28-D29</f>
        <v>10184</v>
      </c>
      <c r="E30" s="9"/>
      <c r="F30" s="9"/>
      <c r="G30" s="9" t="n">
        <f aca="false">G28-G29</f>
        <v>4816</v>
      </c>
      <c r="H30" s="12"/>
      <c r="I30" s="12"/>
      <c r="J30" s="12"/>
      <c r="K30" s="12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</row>
    <row r="31" customFormat="false" ht="12.75" hidden="false" customHeight="false" outlineLevel="0" collapsed="false">
      <c r="D31" s="12"/>
      <c r="E31" s="12"/>
      <c r="F31" s="12"/>
      <c r="G31" s="12"/>
      <c r="H31" s="12"/>
      <c r="I31" s="12"/>
      <c r="J31" s="12"/>
      <c r="K31" s="12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</row>
    <row r="32" customFormat="false" ht="12.75" hidden="false" customHeight="false" outlineLevel="0" collapsed="false">
      <c r="D32" s="12"/>
      <c r="E32" s="12"/>
      <c r="F32" s="12"/>
      <c r="G32" s="12"/>
      <c r="H32" s="12"/>
      <c r="I32" s="12"/>
      <c r="J32" s="12"/>
      <c r="K32" s="12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</row>
    <row r="33" customFormat="false" ht="12.75" hidden="false" customHeight="false" outlineLevel="0" collapsed="false">
      <c r="A33" s="49" t="s">
        <v>125</v>
      </c>
      <c r="B33" s="49"/>
      <c r="D33" s="12"/>
      <c r="E33" s="12"/>
      <c r="F33" s="12"/>
      <c r="G33" s="12"/>
      <c r="H33" s="12"/>
      <c r="I33" s="12"/>
      <c r="J33" s="12"/>
      <c r="K33" s="12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</row>
    <row r="34" customFormat="false" ht="12.75" hidden="false" customHeight="false" outlineLevel="0" collapsed="false">
      <c r="A34" s="0" t="s">
        <v>119</v>
      </c>
      <c r="D34" s="12"/>
      <c r="E34" s="12"/>
      <c r="F34" s="12"/>
      <c r="G34" s="12"/>
      <c r="H34" s="12"/>
      <c r="I34" s="12"/>
      <c r="J34" s="12"/>
      <c r="K34" s="12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</row>
    <row r="35" customFormat="false" ht="12.75" hidden="false" customHeight="false" outlineLevel="0" collapsed="false">
      <c r="A35" s="0" t="s">
        <v>126</v>
      </c>
      <c r="D35" s="12" t="n">
        <v>3617</v>
      </c>
      <c r="E35" s="12"/>
      <c r="F35" s="12"/>
      <c r="G35" s="12" t="n">
        <v>1154</v>
      </c>
      <c r="H35" s="12"/>
      <c r="I35" s="12"/>
      <c r="J35" s="12"/>
      <c r="K35" s="12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</row>
    <row r="36" customFormat="false" ht="12.75" hidden="false" customHeight="false" outlineLevel="0" collapsed="false">
      <c r="A36" s="0" t="s">
        <v>127</v>
      </c>
      <c r="D36" s="12" t="n">
        <v>69</v>
      </c>
      <c r="E36" s="12"/>
      <c r="F36" s="12"/>
      <c r="G36" s="12" t="n">
        <v>22</v>
      </c>
      <c r="H36" s="12"/>
      <c r="I36" s="12"/>
      <c r="J36" s="12"/>
      <c r="K36" s="12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</row>
    <row r="37" customFormat="false" ht="12.75" hidden="false" customHeight="false" outlineLevel="0" collapsed="false">
      <c r="A37" s="0" t="s">
        <v>128</v>
      </c>
      <c r="D37" s="12" t="n">
        <v>69</v>
      </c>
      <c r="E37" s="12"/>
      <c r="F37" s="12"/>
      <c r="G37" s="12" t="n">
        <v>22</v>
      </c>
      <c r="H37" s="12"/>
      <c r="I37" s="12"/>
      <c r="J37" s="12"/>
      <c r="K37" s="12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</row>
    <row r="38" customFormat="false" ht="12.75" hidden="false" customHeight="false" outlineLevel="0" collapsed="false">
      <c r="D38" s="12"/>
      <c r="E38" s="12"/>
      <c r="F38" s="12"/>
      <c r="G38" s="12"/>
      <c r="H38" s="12"/>
      <c r="I38" s="12"/>
      <c r="J38" s="12"/>
      <c r="K38" s="12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</row>
    <row r="39" customFormat="false" ht="12.75" hidden="false" customHeight="false" outlineLevel="0" collapsed="false">
      <c r="A39" s="39" t="s">
        <v>129</v>
      </c>
      <c r="B39" s="39"/>
      <c r="C39" s="39"/>
      <c r="D39" s="12"/>
      <c r="E39" s="12"/>
      <c r="F39" s="12"/>
      <c r="G39" s="12"/>
      <c r="H39" s="12"/>
      <c r="I39" s="12"/>
      <c r="J39" s="12"/>
      <c r="K39" s="12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</row>
    <row r="40" customFormat="false" ht="12.75" hidden="false" customHeight="false" outlineLevel="0" collapsed="false">
      <c r="A40" s="39" t="s">
        <v>130</v>
      </c>
      <c r="B40" s="39"/>
      <c r="C40" s="39"/>
      <c r="D40" s="12" t="n">
        <v>195</v>
      </c>
      <c r="E40" s="12"/>
      <c r="F40" s="12"/>
      <c r="G40" s="12" t="n">
        <v>92</v>
      </c>
      <c r="H40" s="12"/>
      <c r="I40" s="12"/>
      <c r="J40" s="12"/>
      <c r="K40" s="12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</row>
    <row r="41" customFormat="false" ht="12.75" hidden="false" customHeight="false" outlineLevel="0" collapsed="false">
      <c r="A41" s="39" t="s">
        <v>131</v>
      </c>
      <c r="B41" s="39"/>
      <c r="C41" s="39"/>
      <c r="D41" s="12" t="n">
        <v>195</v>
      </c>
      <c r="E41" s="12"/>
      <c r="F41" s="12"/>
      <c r="G41" s="12" t="n">
        <v>92</v>
      </c>
      <c r="H41" s="12"/>
      <c r="I41" s="12"/>
      <c r="J41" s="12"/>
      <c r="K41" s="12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</row>
    <row r="42" customFormat="false" ht="12.75" hidden="false" customHeight="false" outlineLevel="0" collapsed="false">
      <c r="A42" s="7" t="s">
        <v>132</v>
      </c>
      <c r="B42" s="47"/>
      <c r="C42" s="47"/>
      <c r="D42" s="9" t="n">
        <f aca="false">SUM(D35:D41)</f>
        <v>4145</v>
      </c>
      <c r="E42" s="9"/>
      <c r="F42" s="9"/>
      <c r="G42" s="9" t="n">
        <f aca="false">SUM(G35:G41)</f>
        <v>1382</v>
      </c>
      <c r="H42" s="12"/>
      <c r="I42" s="12"/>
      <c r="J42" s="12"/>
      <c r="K42" s="12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</row>
    <row r="43" customFormat="false" ht="12.75" hidden="false" customHeight="false" outlineLevel="0" collapsed="false">
      <c r="D43" s="12"/>
      <c r="E43" s="12"/>
      <c r="F43" s="12"/>
      <c r="G43" s="12"/>
      <c r="H43" s="12"/>
      <c r="I43" s="12"/>
      <c r="J43" s="12"/>
      <c r="K43" s="12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</row>
    <row r="44" customFormat="false" ht="12.75" hidden="false" customHeight="false" outlineLevel="0" collapsed="false">
      <c r="A44" s="42" t="s">
        <v>133</v>
      </c>
      <c r="B44" s="4"/>
      <c r="C44" s="4"/>
      <c r="D44" s="85" t="n">
        <f aca="false">D30+D42</f>
        <v>14329</v>
      </c>
      <c r="E44" s="12"/>
      <c r="F44" s="12"/>
      <c r="G44" s="85" t="n">
        <f aca="false">G30+G42</f>
        <v>6198</v>
      </c>
      <c r="H44" s="12"/>
      <c r="I44" s="12"/>
      <c r="J44" s="12"/>
      <c r="K44" s="12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</row>
    <row r="45" customFormat="false" ht="12.75" hidden="false" customHeight="false" outlineLevel="0" collapsed="false">
      <c r="D45" s="12"/>
      <c r="E45" s="12"/>
      <c r="F45" s="12"/>
      <c r="G45" s="12"/>
      <c r="H45" s="12"/>
      <c r="I45" s="12"/>
      <c r="J45" s="12"/>
      <c r="K45" s="12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</row>
    <row r="46" customFormat="false" ht="12.75" hidden="false" customHeight="false" outlineLevel="0" collapsed="false">
      <c r="D46" s="12"/>
      <c r="E46" s="12"/>
      <c r="F46" s="12"/>
      <c r="G46" s="12"/>
      <c r="H46" s="12"/>
      <c r="I46" s="12"/>
      <c r="J46" s="12"/>
      <c r="K46" s="12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</row>
    <row r="47" customFormat="false" ht="12.75" hidden="false" customHeight="false" outlineLevel="0" collapsed="false">
      <c r="A47" s="49" t="s">
        <v>134</v>
      </c>
      <c r="D47" s="84" t="s">
        <v>135</v>
      </c>
      <c r="E47" s="12"/>
      <c r="F47" s="12"/>
      <c r="G47" s="85" t="s">
        <v>136</v>
      </c>
      <c r="H47" s="12"/>
      <c r="I47" s="84" t="s">
        <v>137</v>
      </c>
      <c r="J47" s="12"/>
      <c r="K47" s="84" t="s">
        <v>138</v>
      </c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</row>
    <row r="48" customFormat="false" ht="12.75" hidden="false" customHeight="false" outlineLevel="0" collapsed="false">
      <c r="A48" s="0" t="s">
        <v>139</v>
      </c>
      <c r="C48" s="86" t="s">
        <v>118</v>
      </c>
      <c r="D48" s="86" t="s">
        <v>140</v>
      </c>
      <c r="E48" s="12"/>
      <c r="F48" s="12"/>
      <c r="G48" s="86" t="s">
        <v>140</v>
      </c>
      <c r="H48" s="12"/>
      <c r="I48" s="86" t="s">
        <v>141</v>
      </c>
      <c r="J48" s="12"/>
      <c r="K48" s="86" t="s">
        <v>141</v>
      </c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</row>
    <row r="49" customFormat="false" ht="12.75" hidden="false" customHeight="false" outlineLevel="0" collapsed="false">
      <c r="A49" s="0" t="s">
        <v>142</v>
      </c>
      <c r="C49" s="12" t="n">
        <f aca="false">D25</f>
        <v>9655</v>
      </c>
      <c r="D49" s="40" t="n">
        <f aca="false">I49+K49</f>
        <v>0</v>
      </c>
      <c r="E49" s="12"/>
      <c r="F49" s="12"/>
      <c r="G49" s="12"/>
      <c r="H49" s="12"/>
      <c r="I49" s="12" t="n">
        <f aca="false">-C49*$C$17</f>
        <v>-5707649.8</v>
      </c>
      <c r="J49" s="12"/>
      <c r="K49" s="12" t="n">
        <f aca="false">-I49</f>
        <v>5707649.8</v>
      </c>
      <c r="L49" s="40" t="s">
        <v>13</v>
      </c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</row>
    <row r="50" customFormat="false" ht="12.75" hidden="false" customHeight="false" outlineLevel="0" collapsed="false">
      <c r="A50" s="0" t="s">
        <v>143</v>
      </c>
      <c r="C50" s="12" t="n">
        <f aca="false">D26</f>
        <v>529</v>
      </c>
      <c r="D50" s="40" t="n">
        <f aca="false">I50+K50</f>
        <v>0</v>
      </c>
      <c r="E50" s="12"/>
      <c r="F50" s="12"/>
      <c r="G50" s="12"/>
      <c r="H50" s="12"/>
      <c r="I50" s="12" t="n">
        <f aca="false">-C50*$C$17</f>
        <v>-312723.64</v>
      </c>
      <c r="J50" s="12"/>
      <c r="K50" s="12" t="n">
        <f aca="false">-I50</f>
        <v>312723.64</v>
      </c>
      <c r="L50" s="40" t="s">
        <v>13</v>
      </c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</row>
    <row r="51" customFormat="false" ht="12.75" hidden="false" customHeight="false" outlineLevel="0" collapsed="false">
      <c r="A51" s="0" t="s">
        <v>144</v>
      </c>
      <c r="C51" s="12" t="n">
        <f aca="false">G25</f>
        <v>4566</v>
      </c>
      <c r="E51" s="12"/>
      <c r="F51" s="12"/>
      <c r="G51" s="12" t="n">
        <f aca="false">-(C51*$C$16)</f>
        <v>-10166290.32</v>
      </c>
      <c r="H51" s="12"/>
      <c r="I51" s="12" t="n">
        <f aca="false">G51-K51</f>
        <v>-7651094</v>
      </c>
      <c r="J51" s="12"/>
      <c r="K51" s="12" t="n">
        <f aca="false">-((C51/75000)*41314000)</f>
        <v>-2515196.32</v>
      </c>
      <c r="L51" s="40" t="s">
        <v>145</v>
      </c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</row>
    <row r="52" customFormat="false" ht="12.75" hidden="false" customHeight="false" outlineLevel="0" collapsed="false">
      <c r="A52" s="0" t="s">
        <v>146</v>
      </c>
      <c r="C52" s="12" t="n">
        <f aca="false">G26</f>
        <v>250</v>
      </c>
      <c r="E52" s="12"/>
      <c r="F52" s="12"/>
      <c r="G52" s="12" t="n">
        <f aca="false">-(C52*$C$16)</f>
        <v>-556630</v>
      </c>
      <c r="H52" s="12"/>
      <c r="I52" s="12" t="n">
        <f aca="false">G52-K52</f>
        <v>-418916.666666667</v>
      </c>
      <c r="J52" s="12"/>
      <c r="K52" s="12" t="n">
        <f aca="false">-((C52/75000)*41314000)</f>
        <v>-137713.333333333</v>
      </c>
      <c r="L52" s="40" t="s">
        <v>145</v>
      </c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</row>
    <row r="53" customFormat="false" ht="12.75" hidden="false" customHeight="false" outlineLevel="0" collapsed="false">
      <c r="C53" s="12"/>
      <c r="D53" s="9" t="n">
        <f aca="false">SUM(D49:D52)</f>
        <v>0</v>
      </c>
      <c r="E53" s="12"/>
      <c r="F53" s="12"/>
      <c r="G53" s="9" t="n">
        <f aca="false">SUM(G49:G52)</f>
        <v>-10722920.32</v>
      </c>
      <c r="H53" s="12"/>
      <c r="I53" s="9" t="n">
        <f aca="false">SUM(I49:I52)</f>
        <v>-14090384.1066667</v>
      </c>
      <c r="J53" s="12"/>
      <c r="K53" s="9" t="n">
        <f aca="false">SUM(K49:K52)</f>
        <v>3367463.78666667</v>
      </c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</row>
    <row r="54" customFormat="false" ht="12.75" hidden="false" customHeight="false" outlineLevel="0" collapsed="false">
      <c r="C54" s="87"/>
      <c r="E54" s="87"/>
      <c r="F54" s="87"/>
      <c r="G54" s="87"/>
      <c r="H54" s="87"/>
      <c r="I54" s="87"/>
      <c r="J54" s="87"/>
      <c r="K54" s="87"/>
    </row>
    <row r="55" customFormat="false" ht="12.75" hidden="false" customHeight="false" outlineLevel="0" collapsed="false">
      <c r="C55" s="87"/>
      <c r="E55" s="87"/>
      <c r="F55" s="87"/>
      <c r="G55" s="87"/>
      <c r="H55" s="87"/>
      <c r="I55" s="87"/>
      <c r="J55" s="87"/>
      <c r="K55" s="87"/>
    </row>
    <row r="56" customFormat="false" ht="12.75" hidden="false" customHeight="false" outlineLevel="0" collapsed="false">
      <c r="A56" s="0" t="s">
        <v>147</v>
      </c>
      <c r="C56" s="87"/>
      <c r="E56" s="87"/>
      <c r="F56" s="87"/>
      <c r="G56" s="87"/>
      <c r="H56" s="87"/>
      <c r="I56" s="87"/>
      <c r="J56" s="87"/>
      <c r="K56" s="87"/>
    </row>
    <row r="57" customFormat="false" ht="12.75" hidden="false" customHeight="false" outlineLevel="0" collapsed="false">
      <c r="A57" s="0" t="s">
        <v>142</v>
      </c>
      <c r="C57" s="12" t="n">
        <f aca="false">D35+D37+D41</f>
        <v>3881</v>
      </c>
      <c r="D57" s="40" t="n">
        <f aca="false">I57+K57</f>
        <v>0</v>
      </c>
      <c r="E57" s="87"/>
      <c r="F57" s="87"/>
      <c r="G57" s="12"/>
      <c r="H57" s="87"/>
      <c r="I57" s="12" t="n">
        <f aca="false">-C57*$C$17</f>
        <v>-2294291.96</v>
      </c>
      <c r="J57" s="87"/>
      <c r="K57" s="12" t="n">
        <f aca="false">-I57</f>
        <v>2294291.96</v>
      </c>
      <c r="L57" s="40" t="s">
        <v>13</v>
      </c>
    </row>
    <row r="58" customFormat="false" ht="12.75" hidden="false" customHeight="false" outlineLevel="0" collapsed="false">
      <c r="A58" s="0" t="s">
        <v>143</v>
      </c>
      <c r="C58" s="12" t="n">
        <f aca="false">D36+D40</f>
        <v>264</v>
      </c>
      <c r="D58" s="40" t="n">
        <f aca="false">I58+K58</f>
        <v>0</v>
      </c>
      <c r="E58" s="87"/>
      <c r="F58" s="87"/>
      <c r="G58" s="12"/>
      <c r="H58" s="87"/>
      <c r="I58" s="12" t="n">
        <f aca="false">-C58*$C$17</f>
        <v>-156066.24</v>
      </c>
      <c r="J58" s="87"/>
      <c r="K58" s="12" t="n">
        <f aca="false">-I58</f>
        <v>156066.24</v>
      </c>
      <c r="L58" s="40" t="s">
        <v>13</v>
      </c>
    </row>
    <row r="59" customFormat="false" ht="12.75" hidden="false" customHeight="false" outlineLevel="0" collapsed="false">
      <c r="A59" s="0" t="s">
        <v>144</v>
      </c>
      <c r="C59" s="12" t="n">
        <f aca="false">G35+G37+G41</f>
        <v>1268</v>
      </c>
      <c r="E59" s="87"/>
      <c r="F59" s="87"/>
      <c r="G59" s="12" t="n">
        <f aca="false">-(C59*$C$16)</f>
        <v>-2823227.36</v>
      </c>
      <c r="H59" s="87"/>
      <c r="I59" s="12" t="n">
        <f aca="false">G59-K59</f>
        <v>-2124745.33333333</v>
      </c>
      <c r="J59" s="87"/>
      <c r="K59" s="12" t="n">
        <f aca="false">-((C59/75000)*41314000)</f>
        <v>-698482.026666667</v>
      </c>
      <c r="L59" s="40" t="s">
        <v>145</v>
      </c>
    </row>
    <row r="60" customFormat="false" ht="12.75" hidden="false" customHeight="false" outlineLevel="0" collapsed="false">
      <c r="A60" s="0" t="s">
        <v>146</v>
      </c>
      <c r="C60" s="12" t="n">
        <f aca="false">G36+G40</f>
        <v>114</v>
      </c>
      <c r="E60" s="87"/>
      <c r="F60" s="87"/>
      <c r="G60" s="12" t="n">
        <f aca="false">-(C60*$C$16)</f>
        <v>-253823.28</v>
      </c>
      <c r="H60" s="87"/>
      <c r="I60" s="12" t="n">
        <f aca="false">G60-K60</f>
        <v>-191026</v>
      </c>
      <c r="J60" s="87"/>
      <c r="K60" s="12" t="n">
        <f aca="false">-((C60/75000)*41314000)</f>
        <v>-62797.28</v>
      </c>
      <c r="L60" s="40" t="s">
        <v>145</v>
      </c>
    </row>
    <row r="61" customFormat="false" ht="12.75" hidden="false" customHeight="false" outlineLevel="0" collapsed="false">
      <c r="D61" s="9" t="n">
        <f aca="false">SUM(D57:D60)</f>
        <v>0</v>
      </c>
      <c r="E61" s="87"/>
      <c r="F61" s="87"/>
      <c r="G61" s="9" t="n">
        <f aca="false">SUM(G57:G60)</f>
        <v>-3077050.64</v>
      </c>
      <c r="H61" s="87"/>
      <c r="I61" s="9" t="n">
        <f aca="false">SUM(I57:I60)</f>
        <v>-4766129.53333333</v>
      </c>
      <c r="J61" s="87"/>
      <c r="K61" s="9" t="n">
        <f aca="false">SUM(K57:K60)</f>
        <v>1689078.89333333</v>
      </c>
    </row>
    <row r="62" customFormat="false" ht="13.5" hidden="false" customHeight="true" outlineLevel="0" collapsed="false">
      <c r="D62" s="87"/>
      <c r="E62" s="87"/>
      <c r="F62" s="87"/>
      <c r="G62" s="87"/>
      <c r="H62" s="87"/>
      <c r="I62" s="87"/>
      <c r="J62" s="87"/>
      <c r="K62" s="87"/>
    </row>
    <row r="63" customFormat="false" ht="13.5" hidden="false" customHeight="false" outlineLevel="0" collapsed="false">
      <c r="A63" s="49" t="s">
        <v>7</v>
      </c>
      <c r="D63" s="88" t="n">
        <f aca="false">D53+D61</f>
        <v>0</v>
      </c>
      <c r="E63" s="87"/>
      <c r="F63" s="87"/>
      <c r="G63" s="88" t="n">
        <f aca="false">G53+G61</f>
        <v>-13799970.96</v>
      </c>
      <c r="H63" s="87"/>
      <c r="I63" s="88" t="n">
        <f aca="false">I53+I61</f>
        <v>-18856513.64</v>
      </c>
      <c r="J63" s="87"/>
      <c r="K63" s="88" t="n">
        <f aca="false">K53+K61</f>
        <v>5056542.68</v>
      </c>
    </row>
    <row r="64" customFormat="false" ht="13.5" hidden="false" customHeight="false" outlineLevel="0" collapsed="false">
      <c r="D64" s="87"/>
      <c r="E64" s="87"/>
      <c r="F64" s="87"/>
      <c r="G64" s="87"/>
      <c r="H64" s="87"/>
      <c r="I64" s="87"/>
      <c r="J64" s="87"/>
      <c r="K64" s="87"/>
    </row>
    <row r="66" customFormat="false" ht="12.75" hidden="false" customHeight="false" outlineLevel="0" collapsed="false">
      <c r="I66" s="0" t="s">
        <v>148</v>
      </c>
    </row>
    <row r="67" customFormat="false" ht="12.75" hidden="false" customHeight="false" outlineLevel="0" collapsed="false">
      <c r="D67" s="87"/>
      <c r="E67" s="87"/>
      <c r="F67" s="87"/>
      <c r="G67" s="87"/>
      <c r="H67" s="87"/>
      <c r="I67" s="87" t="s">
        <v>149</v>
      </c>
      <c r="J67" s="87"/>
      <c r="K67" s="87"/>
    </row>
    <row r="68" customFormat="false" ht="12.75" hidden="false" customHeight="false" outlineLevel="0" collapsed="false">
      <c r="D68" s="87"/>
      <c r="E68" s="87"/>
      <c r="F68" s="87"/>
      <c r="G68" s="87"/>
      <c r="H68" s="87"/>
      <c r="I68" s="87" t="s">
        <v>150</v>
      </c>
      <c r="J68" s="87"/>
      <c r="K68" s="87"/>
    </row>
    <row r="69" customFormat="false" ht="12.75" hidden="false" customHeight="false" outlineLevel="0" collapsed="false">
      <c r="A69" s="89" t="s">
        <v>151</v>
      </c>
      <c r="B69" s="89"/>
      <c r="C69" s="89"/>
      <c r="D69" s="89"/>
      <c r="E69" s="87"/>
      <c r="F69" s="87"/>
      <c r="G69" s="87"/>
      <c r="H69" s="87"/>
      <c r="I69" s="87"/>
      <c r="J69" s="87"/>
      <c r="K69" s="87"/>
    </row>
    <row r="70" customFormat="false" ht="12.75" hidden="false" customHeight="false" outlineLevel="0" collapsed="false">
      <c r="A70" s="65"/>
      <c r="B70" s="4"/>
      <c r="C70" s="4"/>
      <c r="D70" s="90"/>
      <c r="E70" s="87"/>
      <c r="F70" s="87"/>
      <c r="G70" s="87"/>
      <c r="H70" s="87"/>
      <c r="I70" s="87"/>
      <c r="J70" s="87"/>
      <c r="K70" s="87"/>
    </row>
    <row r="71" customFormat="false" ht="12.75" hidden="false" customHeight="false" outlineLevel="0" collapsed="false">
      <c r="A71" s="65"/>
      <c r="B71" s="4"/>
      <c r="C71" s="4"/>
      <c r="D71" s="90"/>
      <c r="E71" s="87"/>
      <c r="F71" s="87"/>
      <c r="G71" s="87"/>
      <c r="H71" s="87"/>
      <c r="I71" s="87"/>
      <c r="J71" s="87"/>
      <c r="K71" s="87"/>
    </row>
    <row r="72" customFormat="false" ht="12.75" hidden="false" customHeight="false" outlineLevel="0" collapsed="false">
      <c r="A72" s="91" t="s">
        <v>152</v>
      </c>
      <c r="B72" s="4"/>
      <c r="C72" s="4"/>
      <c r="D72" s="90" t="n">
        <v>0</v>
      </c>
      <c r="E72" s="87"/>
      <c r="F72" s="87"/>
      <c r="G72" s="87"/>
      <c r="H72" s="87"/>
      <c r="I72" s="87"/>
      <c r="J72" s="87"/>
      <c r="K72" s="87"/>
    </row>
    <row r="73" customFormat="false" ht="12.75" hidden="false" customHeight="false" outlineLevel="0" collapsed="false">
      <c r="A73" s="92" t="s">
        <v>26</v>
      </c>
      <c r="B73" s="4"/>
      <c r="C73" s="4"/>
      <c r="D73" s="90"/>
      <c r="E73" s="87"/>
      <c r="F73" s="87"/>
      <c r="G73" s="87"/>
      <c r="H73" s="87"/>
      <c r="I73" s="87"/>
      <c r="J73" s="87"/>
      <c r="K73" s="87"/>
    </row>
    <row r="74" customFormat="false" ht="12.75" hidden="false" customHeight="false" outlineLevel="0" collapsed="false">
      <c r="A74" s="65" t="s">
        <v>153</v>
      </c>
      <c r="B74" s="4"/>
      <c r="C74" s="4"/>
      <c r="D74" s="93" t="n">
        <f aca="false">(I49+I50+I57+I58)</f>
        <v>-8470731.64</v>
      </c>
      <c r="E74" s="87"/>
      <c r="F74" s="87"/>
      <c r="G74" s="87"/>
      <c r="H74" s="87"/>
      <c r="I74" s="87"/>
      <c r="J74" s="87"/>
      <c r="K74" s="87"/>
    </row>
    <row r="75" customFormat="false" ht="12.75" hidden="false" customHeight="false" outlineLevel="0" collapsed="false">
      <c r="A75" s="65" t="s">
        <v>154</v>
      </c>
      <c r="B75" s="4"/>
      <c r="C75" s="4"/>
      <c r="D75" s="93" t="n">
        <f aca="false">I51+I52+I59+I60</f>
        <v>-10385782</v>
      </c>
      <c r="E75" s="87"/>
      <c r="F75" s="87"/>
      <c r="G75" s="87"/>
      <c r="H75" s="87"/>
      <c r="I75" s="87"/>
      <c r="J75" s="87"/>
      <c r="K75" s="87"/>
    </row>
    <row r="76" customFormat="false" ht="12.75" hidden="false" customHeight="false" outlineLevel="0" collapsed="false">
      <c r="A76" s="65"/>
      <c r="B76" s="4"/>
      <c r="C76" s="4"/>
      <c r="D76" s="90"/>
      <c r="E76" s="87"/>
      <c r="F76" s="87"/>
      <c r="G76" s="87"/>
      <c r="H76" s="87"/>
      <c r="I76" s="87"/>
      <c r="J76" s="87"/>
      <c r="K76" s="87"/>
    </row>
    <row r="77" customFormat="false" ht="12.75" hidden="false" customHeight="false" outlineLevel="0" collapsed="false">
      <c r="A77" s="92" t="s">
        <v>32</v>
      </c>
      <c r="B77" s="4"/>
      <c r="C77" s="4"/>
      <c r="D77" s="90"/>
      <c r="E77" s="87"/>
      <c r="F77" s="87"/>
      <c r="G77" s="87"/>
      <c r="H77" s="87"/>
      <c r="I77" s="87"/>
      <c r="J77" s="87"/>
      <c r="K77" s="87"/>
    </row>
    <row r="78" customFormat="false" ht="12.75" hidden="false" customHeight="false" outlineLevel="0" collapsed="false">
      <c r="A78" s="65" t="s">
        <v>153</v>
      </c>
      <c r="B78" s="4"/>
      <c r="C78" s="4"/>
      <c r="D78" s="93" t="n">
        <f aca="false">-D74</f>
        <v>8470731.64</v>
      </c>
      <c r="E78" s="87"/>
      <c r="F78" s="87"/>
      <c r="G78" s="87"/>
      <c r="H78" s="87"/>
      <c r="I78" s="87"/>
      <c r="J78" s="87"/>
      <c r="K78" s="87"/>
    </row>
    <row r="79" customFormat="false" ht="12.75" hidden="false" customHeight="false" outlineLevel="0" collapsed="false">
      <c r="A79" s="65" t="s">
        <v>155</v>
      </c>
      <c r="B79" s="4"/>
      <c r="C79" s="4"/>
      <c r="D79" s="93" t="n">
        <f aca="false">K51+K52+K59+K60</f>
        <v>-3414188.96</v>
      </c>
      <c r="E79" s="87"/>
      <c r="F79" s="87"/>
      <c r="G79" s="87"/>
      <c r="H79" s="87"/>
      <c r="I79" s="87"/>
      <c r="J79" s="87"/>
      <c r="K79" s="87"/>
    </row>
    <row r="80" customFormat="false" ht="12.75" hidden="false" customHeight="false" outlineLevel="0" collapsed="false">
      <c r="A80" s="65"/>
      <c r="B80" s="4"/>
      <c r="C80" s="4"/>
      <c r="D80" s="90"/>
      <c r="E80" s="87"/>
      <c r="F80" s="87"/>
      <c r="G80" s="87"/>
      <c r="H80" s="87"/>
      <c r="I80" s="87"/>
      <c r="J80" s="87"/>
      <c r="K80" s="87"/>
    </row>
    <row r="81" customFormat="false" ht="12.75" hidden="false" customHeight="false" outlineLevel="0" collapsed="false">
      <c r="A81" s="65" t="s">
        <v>156</v>
      </c>
      <c r="B81" s="4"/>
      <c r="C81" s="4"/>
      <c r="D81" s="94" t="n">
        <f aca="false">SUM(D74:D80)</f>
        <v>-13799970.96</v>
      </c>
      <c r="E81" s="87"/>
      <c r="F81" s="87"/>
      <c r="G81" s="87"/>
      <c r="H81" s="87"/>
      <c r="I81" s="87"/>
      <c r="J81" s="87"/>
      <c r="K81" s="87"/>
    </row>
    <row r="82" customFormat="false" ht="12.75" hidden="false" customHeight="false" outlineLevel="0" collapsed="false">
      <c r="A82" s="65"/>
      <c r="B82" s="4"/>
      <c r="C82" s="4"/>
      <c r="D82" s="90"/>
      <c r="E82" s="87"/>
      <c r="F82" s="87"/>
      <c r="G82" s="87"/>
      <c r="H82" s="87"/>
      <c r="I82" s="87"/>
      <c r="J82" s="87"/>
      <c r="K82" s="87"/>
    </row>
    <row r="83" customFormat="false" ht="12.75" hidden="false" customHeight="false" outlineLevel="0" collapsed="false">
      <c r="A83" s="65"/>
      <c r="B83" s="4"/>
      <c r="C83" s="4"/>
      <c r="D83" s="90"/>
      <c r="E83" s="87"/>
      <c r="F83" s="87"/>
      <c r="G83" s="87"/>
      <c r="H83" s="87"/>
      <c r="I83" s="87"/>
      <c r="J83" s="87"/>
      <c r="K83" s="87"/>
    </row>
    <row r="84" customFormat="false" ht="12.75" hidden="false" customHeight="false" outlineLevel="0" collapsed="false">
      <c r="A84" s="65"/>
      <c r="B84" s="4"/>
      <c r="C84" s="4"/>
      <c r="D84" s="90"/>
      <c r="E84" s="87"/>
      <c r="F84" s="87"/>
      <c r="G84" s="87"/>
      <c r="H84" s="87"/>
      <c r="I84" s="87"/>
      <c r="J84" s="87"/>
      <c r="K84" s="87"/>
    </row>
    <row r="85" customFormat="false" ht="12.75" hidden="false" customHeight="false" outlineLevel="0" collapsed="false">
      <c r="A85" s="91" t="s">
        <v>157</v>
      </c>
      <c r="B85" s="4"/>
      <c r="C85" s="4"/>
      <c r="D85" s="90"/>
      <c r="E85" s="87"/>
      <c r="F85" s="87"/>
      <c r="G85" s="87"/>
      <c r="H85" s="87"/>
      <c r="I85" s="87"/>
      <c r="J85" s="87"/>
      <c r="K85" s="87"/>
    </row>
    <row r="86" customFormat="false" ht="12.75" hidden="false" customHeight="false" outlineLevel="0" collapsed="false">
      <c r="A86" s="65" t="s">
        <v>153</v>
      </c>
      <c r="B86" s="4"/>
      <c r="C86" s="4"/>
      <c r="D86" s="93" t="n">
        <f aca="false">0.35*D78</f>
        <v>2964756.074</v>
      </c>
      <c r="E86" s="87"/>
      <c r="F86" s="87"/>
      <c r="G86" s="87"/>
      <c r="H86" s="87"/>
      <c r="I86" s="87"/>
      <c r="J86" s="87"/>
      <c r="K86" s="87"/>
    </row>
    <row r="87" customFormat="false" ht="12.75" hidden="false" customHeight="false" outlineLevel="0" collapsed="false">
      <c r="A87" s="65" t="s">
        <v>158</v>
      </c>
      <c r="B87" s="4"/>
      <c r="C87" s="4"/>
      <c r="D87" s="93" t="n">
        <f aca="false">-0.35*D79</f>
        <v>1194966.136</v>
      </c>
      <c r="E87" s="87"/>
      <c r="F87" s="87"/>
      <c r="G87" s="87"/>
      <c r="H87" s="87"/>
      <c r="I87" s="87"/>
      <c r="J87" s="87"/>
      <c r="K87" s="87"/>
    </row>
    <row r="88" customFormat="false" ht="12.75" hidden="false" customHeight="false" outlineLevel="0" collapsed="false">
      <c r="A88" s="65"/>
      <c r="B88" s="4"/>
      <c r="C88" s="4"/>
      <c r="D88" s="94" t="n">
        <f aca="false">SUM(D86:D87)</f>
        <v>4159722.21</v>
      </c>
      <c r="E88" s="87"/>
      <c r="F88" s="87"/>
      <c r="G88" s="87"/>
      <c r="H88" s="87"/>
      <c r="I88" s="87"/>
      <c r="J88" s="87"/>
      <c r="K88" s="87"/>
    </row>
    <row r="89" customFormat="false" ht="12.75" hidden="false" customHeight="false" outlineLevel="0" collapsed="false">
      <c r="A89" s="95"/>
      <c r="B89" s="3"/>
      <c r="C89" s="3"/>
      <c r="D89" s="96"/>
      <c r="E89" s="87"/>
      <c r="F89" s="87"/>
      <c r="G89" s="87"/>
      <c r="H89" s="87"/>
      <c r="I89" s="87"/>
      <c r="J89" s="87"/>
      <c r="K89" s="87"/>
    </row>
    <row r="90" customFormat="false" ht="12.75" hidden="false" customHeight="false" outlineLevel="0" collapsed="false">
      <c r="D90" s="87"/>
      <c r="E90" s="87"/>
      <c r="F90" s="87"/>
      <c r="G90" s="87"/>
      <c r="H90" s="87"/>
      <c r="I90" s="87"/>
      <c r="J90" s="87"/>
      <c r="K90" s="87"/>
    </row>
    <row r="91" customFormat="false" ht="12.75" hidden="false" customHeight="false" outlineLevel="0" collapsed="false">
      <c r="A91" s="89" t="s">
        <v>159</v>
      </c>
      <c r="B91" s="89"/>
      <c r="C91" s="89"/>
      <c r="D91" s="89"/>
      <c r="E91" s="87"/>
      <c r="F91" s="87"/>
      <c r="G91" s="87"/>
      <c r="H91" s="87"/>
      <c r="I91" s="87"/>
      <c r="J91" s="87"/>
      <c r="K91" s="87"/>
    </row>
    <row r="92" customFormat="false" ht="12.75" hidden="false" customHeight="false" outlineLevel="0" collapsed="false">
      <c r="A92" s="65" t="s">
        <v>139</v>
      </c>
      <c r="B92" s="4"/>
      <c r="C92" s="70" t="s">
        <v>160</v>
      </c>
      <c r="D92" s="97" t="s">
        <v>161</v>
      </c>
      <c r="E92" s="87"/>
      <c r="F92" s="87"/>
      <c r="G92" s="87"/>
      <c r="H92" s="87"/>
      <c r="I92" s="87"/>
      <c r="J92" s="87"/>
      <c r="K92" s="87"/>
    </row>
    <row r="93" customFormat="false" ht="12.75" hidden="false" customHeight="false" outlineLevel="0" collapsed="false">
      <c r="A93" s="65" t="s">
        <v>142</v>
      </c>
      <c r="B93" s="4"/>
      <c r="C93" s="12" t="n">
        <v>9655</v>
      </c>
      <c r="D93" s="93" t="n">
        <f aca="false">-C93*$C$17</f>
        <v>-5707649.8</v>
      </c>
      <c r="E93" s="87"/>
      <c r="F93" s="87"/>
      <c r="G93" s="87"/>
      <c r="H93" s="87"/>
      <c r="I93" s="87"/>
      <c r="J93" s="87"/>
      <c r="K93" s="87"/>
    </row>
    <row r="94" customFormat="false" ht="12.75" hidden="false" customHeight="false" outlineLevel="0" collapsed="false">
      <c r="A94" s="65" t="s">
        <v>143</v>
      </c>
      <c r="B94" s="4"/>
      <c r="C94" s="12" t="n">
        <v>529</v>
      </c>
      <c r="D94" s="93" t="n">
        <f aca="false">-C94*$C$17</f>
        <v>-312723.64</v>
      </c>
      <c r="E94" s="87"/>
      <c r="F94" s="87"/>
      <c r="G94" s="87"/>
      <c r="H94" s="87"/>
      <c r="I94" s="87"/>
      <c r="J94" s="87"/>
      <c r="K94" s="87"/>
    </row>
    <row r="95" customFormat="false" ht="12.75" hidden="false" customHeight="false" outlineLevel="0" collapsed="false">
      <c r="A95" s="65" t="s">
        <v>144</v>
      </c>
      <c r="B95" s="4"/>
      <c r="C95" s="12" t="n">
        <v>4566</v>
      </c>
      <c r="D95" s="93" t="n">
        <f aca="false">-C95*$C$16</f>
        <v>-10166290.32</v>
      </c>
      <c r="E95" s="87"/>
      <c r="F95" s="87"/>
      <c r="G95" s="87"/>
      <c r="H95" s="87"/>
      <c r="I95" s="87"/>
      <c r="J95" s="87"/>
      <c r="K95" s="87"/>
    </row>
    <row r="96" customFormat="false" ht="12.75" hidden="false" customHeight="false" outlineLevel="0" collapsed="false">
      <c r="A96" s="65" t="s">
        <v>146</v>
      </c>
      <c r="B96" s="4"/>
      <c r="C96" s="12" t="n">
        <v>250</v>
      </c>
      <c r="D96" s="98" t="n">
        <f aca="false">-C96*$C$16</f>
        <v>-556630</v>
      </c>
      <c r="E96" s="87"/>
      <c r="F96" s="87"/>
      <c r="G96" s="87"/>
      <c r="H96" s="87"/>
      <c r="I96" s="87"/>
      <c r="J96" s="87"/>
      <c r="K96" s="87"/>
    </row>
    <row r="97" customFormat="false" ht="12.75" hidden="false" customHeight="false" outlineLevel="0" collapsed="false">
      <c r="A97" s="65"/>
      <c r="B97" s="4"/>
      <c r="C97" s="87"/>
      <c r="D97" s="93" t="n">
        <f aca="false">SUM(D93:D96)</f>
        <v>-16743293.76</v>
      </c>
      <c r="E97" s="87"/>
      <c r="F97" s="87"/>
      <c r="G97" s="87"/>
      <c r="H97" s="87"/>
      <c r="I97" s="87"/>
      <c r="J97" s="87"/>
      <c r="K97" s="87"/>
    </row>
    <row r="98" customFormat="false" ht="12.75" hidden="false" customHeight="false" outlineLevel="0" collapsed="false">
      <c r="A98" s="65"/>
      <c r="B98" s="4"/>
      <c r="C98" s="87"/>
      <c r="D98" s="93"/>
      <c r="E98" s="87"/>
      <c r="F98" s="87"/>
      <c r="G98" s="87"/>
      <c r="H98" s="87"/>
      <c r="I98" s="87"/>
      <c r="J98" s="87"/>
      <c r="K98" s="87"/>
    </row>
    <row r="99" customFormat="false" ht="12.75" hidden="false" customHeight="false" outlineLevel="0" collapsed="false">
      <c r="A99" s="65" t="s">
        <v>147</v>
      </c>
      <c r="B99" s="4"/>
      <c r="C99" s="4"/>
      <c r="D99" s="93"/>
      <c r="E99" s="87"/>
      <c r="F99" s="87"/>
      <c r="G99" s="87"/>
      <c r="H99" s="87"/>
      <c r="I99" s="87"/>
      <c r="J99" s="87"/>
      <c r="K99" s="87"/>
    </row>
    <row r="100" customFormat="false" ht="12.75" hidden="false" customHeight="false" outlineLevel="0" collapsed="false">
      <c r="A100" s="65" t="s">
        <v>142</v>
      </c>
      <c r="B100" s="4"/>
      <c r="C100" s="12" t="n">
        <v>3881</v>
      </c>
      <c r="D100" s="93" t="n">
        <f aca="false">-C100*$C$17</f>
        <v>-2294291.96</v>
      </c>
      <c r="E100" s="87"/>
      <c r="F100" s="87"/>
      <c r="G100" s="87"/>
      <c r="H100" s="87"/>
      <c r="I100" s="87"/>
      <c r="J100" s="87"/>
      <c r="K100" s="87"/>
    </row>
    <row r="101" customFormat="false" ht="12.75" hidden="false" customHeight="false" outlineLevel="0" collapsed="false">
      <c r="A101" s="65" t="s">
        <v>143</v>
      </c>
      <c r="B101" s="4"/>
      <c r="C101" s="12" t="n">
        <v>264</v>
      </c>
      <c r="D101" s="93" t="n">
        <f aca="false">-C101*$C$17</f>
        <v>-156066.24</v>
      </c>
      <c r="E101" s="87"/>
      <c r="F101" s="87"/>
      <c r="G101" s="87"/>
      <c r="H101" s="87"/>
      <c r="I101" s="87"/>
      <c r="J101" s="87"/>
      <c r="K101" s="87"/>
    </row>
    <row r="102" customFormat="false" ht="12.75" hidden="false" customHeight="false" outlineLevel="0" collapsed="false">
      <c r="A102" s="65" t="s">
        <v>144</v>
      </c>
      <c r="B102" s="4"/>
      <c r="C102" s="12" t="n">
        <v>1268</v>
      </c>
      <c r="D102" s="93" t="n">
        <f aca="false">-C102*$C$16</f>
        <v>-2823227.36</v>
      </c>
      <c r="E102" s="87"/>
      <c r="F102" s="87"/>
      <c r="G102" s="87"/>
      <c r="H102" s="87"/>
      <c r="I102" s="87"/>
      <c r="J102" s="87"/>
      <c r="K102" s="87"/>
    </row>
    <row r="103" customFormat="false" ht="12.75" hidden="false" customHeight="false" outlineLevel="0" collapsed="false">
      <c r="A103" s="65" t="s">
        <v>146</v>
      </c>
      <c r="B103" s="4"/>
      <c r="C103" s="12" t="n">
        <v>114</v>
      </c>
      <c r="D103" s="98" t="n">
        <f aca="false">-C103*$C$16</f>
        <v>-253823.28</v>
      </c>
      <c r="E103" s="87"/>
      <c r="F103" s="87"/>
      <c r="G103" s="87"/>
      <c r="H103" s="87"/>
      <c r="I103" s="87"/>
      <c r="J103" s="87"/>
      <c r="K103" s="87"/>
    </row>
    <row r="104" customFormat="false" ht="12.75" hidden="false" customHeight="false" outlineLevel="0" collapsed="false">
      <c r="A104" s="65"/>
      <c r="B104" s="4"/>
      <c r="C104" s="12"/>
      <c r="D104" s="93" t="n">
        <f aca="false">SUM(D100:D103)</f>
        <v>-5527408.84</v>
      </c>
      <c r="E104" s="87"/>
      <c r="F104" s="87"/>
      <c r="G104" s="87"/>
      <c r="H104" s="87"/>
      <c r="I104" s="87"/>
      <c r="J104" s="87"/>
      <c r="K104" s="87"/>
    </row>
    <row r="105" customFormat="false" ht="12.75" hidden="false" customHeight="false" outlineLevel="0" collapsed="false">
      <c r="A105" s="65"/>
      <c r="B105" s="4"/>
      <c r="C105" s="4"/>
      <c r="D105" s="90"/>
      <c r="E105" s="87"/>
      <c r="F105" s="87"/>
      <c r="G105" s="87"/>
      <c r="H105" s="87"/>
      <c r="I105" s="87"/>
      <c r="J105" s="87"/>
      <c r="K105" s="87"/>
    </row>
    <row r="106" customFormat="false" ht="12.75" hidden="false" customHeight="false" outlineLevel="0" collapsed="false">
      <c r="A106" s="95"/>
      <c r="B106" s="3"/>
      <c r="C106" s="3"/>
      <c r="D106" s="98" t="n">
        <f aca="false">D97+D104</f>
        <v>-22270702.6</v>
      </c>
      <c r="E106" s="87"/>
      <c r="F106" s="87"/>
      <c r="G106" s="87"/>
      <c r="H106" s="87"/>
      <c r="I106" s="87"/>
      <c r="J106" s="87"/>
      <c r="K106" s="87"/>
    </row>
    <row r="107" customFormat="false" ht="12.75" hidden="false" customHeight="false" outlineLevel="0" collapsed="false">
      <c r="D107" s="87"/>
      <c r="E107" s="87"/>
      <c r="F107" s="87"/>
      <c r="G107" s="87"/>
      <c r="H107" s="87"/>
      <c r="I107" s="87"/>
      <c r="J107" s="87"/>
      <c r="K107" s="87"/>
    </row>
    <row r="108" customFormat="false" ht="12.75" hidden="false" customHeight="false" outlineLevel="0" collapsed="false">
      <c r="D108" s="87"/>
      <c r="E108" s="87"/>
      <c r="F108" s="87"/>
      <c r="G108" s="87"/>
      <c r="H108" s="87"/>
      <c r="I108" s="87"/>
      <c r="J108" s="87"/>
      <c r="K108" s="87"/>
    </row>
    <row r="109" customFormat="false" ht="12.75" hidden="false" customHeight="false" outlineLevel="0" collapsed="false">
      <c r="D109" s="87"/>
      <c r="E109" s="87"/>
      <c r="F109" s="87"/>
      <c r="G109" s="12" t="n">
        <f aca="false">D106-G63</f>
        <v>-8470731.64</v>
      </c>
      <c r="H109" s="87" t="s">
        <v>162</v>
      </c>
      <c r="I109" s="87"/>
      <c r="J109" s="87"/>
      <c r="K109" s="87"/>
    </row>
    <row r="110" customFormat="false" ht="12.75" hidden="false" customHeight="false" outlineLevel="0" collapsed="false">
      <c r="D110" s="87"/>
      <c r="E110" s="87"/>
      <c r="F110" s="87"/>
      <c r="G110" s="87"/>
      <c r="H110" s="87" t="s">
        <v>163</v>
      </c>
      <c r="I110" s="87"/>
      <c r="J110" s="87"/>
      <c r="K110" s="87"/>
    </row>
    <row r="111" customFormat="false" ht="12.75" hidden="false" customHeight="false" outlineLevel="0" collapsed="false">
      <c r="D111" s="87"/>
      <c r="E111" s="87"/>
      <c r="F111" s="87"/>
      <c r="G111" s="87"/>
      <c r="H111" s="87"/>
      <c r="I111" s="87"/>
      <c r="J111" s="87"/>
      <c r="K111" s="87"/>
    </row>
    <row r="112" customFormat="false" ht="12.75" hidden="false" customHeight="false" outlineLevel="0" collapsed="false">
      <c r="D112" s="87"/>
      <c r="E112" s="87"/>
      <c r="F112" s="87"/>
      <c r="G112" s="87"/>
      <c r="H112" s="87"/>
      <c r="I112" s="87"/>
      <c r="J112" s="87"/>
      <c r="K112" s="87"/>
    </row>
    <row r="113" customFormat="false" ht="12.75" hidden="false" customHeight="false" outlineLevel="0" collapsed="false">
      <c r="D113" s="87"/>
      <c r="E113" s="87"/>
      <c r="F113" s="87"/>
      <c r="G113" s="87"/>
      <c r="H113" s="87"/>
      <c r="I113" s="87"/>
      <c r="J113" s="87"/>
      <c r="K113" s="87"/>
    </row>
    <row r="114" customFormat="false" ht="12.75" hidden="false" customHeight="false" outlineLevel="0" collapsed="false">
      <c r="D114" s="87"/>
      <c r="E114" s="87"/>
      <c r="F114" s="87"/>
      <c r="G114" s="87"/>
      <c r="H114" s="87"/>
      <c r="I114" s="87"/>
      <c r="J114" s="87"/>
      <c r="K114" s="87"/>
    </row>
    <row r="115" customFormat="false" ht="12.75" hidden="false" customHeight="false" outlineLevel="0" collapsed="false">
      <c r="D115" s="87"/>
      <c r="E115" s="87"/>
      <c r="F115" s="87"/>
      <c r="G115" s="87"/>
      <c r="H115" s="87"/>
      <c r="I115" s="87"/>
      <c r="J115" s="87"/>
      <c r="K115" s="87"/>
    </row>
    <row r="116" customFormat="false" ht="12.75" hidden="false" customHeight="false" outlineLevel="0" collapsed="false">
      <c r="D116" s="87"/>
      <c r="E116" s="87"/>
      <c r="F116" s="87"/>
      <c r="G116" s="87"/>
      <c r="H116" s="87"/>
      <c r="I116" s="87"/>
      <c r="J116" s="87"/>
      <c r="K116" s="87"/>
    </row>
    <row r="117" customFormat="false" ht="12.75" hidden="false" customHeight="false" outlineLevel="0" collapsed="false">
      <c r="D117" s="87"/>
      <c r="E117" s="87"/>
      <c r="F117" s="87"/>
      <c r="G117" s="87"/>
      <c r="H117" s="87"/>
      <c r="I117" s="87"/>
      <c r="J117" s="87"/>
      <c r="K117" s="87"/>
    </row>
    <row r="118" customFormat="false" ht="12.75" hidden="false" customHeight="false" outlineLevel="0" collapsed="false">
      <c r="D118" s="87"/>
      <c r="E118" s="87"/>
      <c r="F118" s="87"/>
      <c r="G118" s="87"/>
      <c r="H118" s="87"/>
      <c r="I118" s="87"/>
      <c r="J118" s="87"/>
      <c r="K118" s="87"/>
    </row>
    <row r="119" customFormat="false" ht="12.75" hidden="false" customHeight="false" outlineLevel="0" collapsed="false">
      <c r="D119" s="87"/>
      <c r="E119" s="87"/>
      <c r="F119" s="87"/>
      <c r="G119" s="87"/>
      <c r="H119" s="87"/>
      <c r="I119" s="87"/>
      <c r="J119" s="87"/>
      <c r="K119" s="87"/>
    </row>
    <row r="120" customFormat="false" ht="12.75" hidden="false" customHeight="false" outlineLevel="0" collapsed="false">
      <c r="D120" s="87"/>
      <c r="E120" s="87"/>
      <c r="F120" s="87"/>
      <c r="G120" s="87"/>
      <c r="H120" s="87"/>
      <c r="I120" s="87"/>
      <c r="J120" s="87"/>
      <c r="K120" s="87"/>
    </row>
    <row r="121" customFormat="false" ht="12.75" hidden="false" customHeight="false" outlineLevel="0" collapsed="false">
      <c r="D121" s="87"/>
      <c r="E121" s="87"/>
      <c r="F121" s="87"/>
      <c r="G121" s="87"/>
      <c r="H121" s="87"/>
      <c r="I121" s="87"/>
      <c r="J121" s="87"/>
      <c r="K121" s="87"/>
    </row>
    <row r="122" customFormat="false" ht="12.75" hidden="false" customHeight="false" outlineLevel="0" collapsed="false">
      <c r="D122" s="87"/>
      <c r="E122" s="87"/>
      <c r="F122" s="87"/>
      <c r="G122" s="87"/>
      <c r="H122" s="87"/>
      <c r="I122" s="87"/>
      <c r="J122" s="87"/>
      <c r="K122" s="87"/>
    </row>
    <row r="123" customFormat="false" ht="12.75" hidden="false" customHeight="false" outlineLevel="0" collapsed="false">
      <c r="D123" s="87"/>
      <c r="E123" s="87"/>
      <c r="F123" s="87"/>
      <c r="G123" s="87"/>
      <c r="H123" s="87"/>
      <c r="I123" s="87"/>
      <c r="J123" s="87"/>
      <c r="K123" s="87"/>
    </row>
    <row r="124" customFormat="false" ht="12.75" hidden="false" customHeight="false" outlineLevel="0" collapsed="false">
      <c r="D124" s="87"/>
      <c r="E124" s="87"/>
      <c r="F124" s="87"/>
      <c r="G124" s="87"/>
      <c r="H124" s="87"/>
      <c r="I124" s="87"/>
      <c r="J124" s="87"/>
      <c r="K124" s="87"/>
    </row>
    <row r="125" customFormat="false" ht="12.75" hidden="false" customHeight="false" outlineLevel="0" collapsed="false">
      <c r="D125" s="87"/>
      <c r="E125" s="87"/>
      <c r="F125" s="87"/>
      <c r="G125" s="87"/>
      <c r="H125" s="87"/>
      <c r="I125" s="87"/>
      <c r="J125" s="87"/>
      <c r="K125" s="87"/>
    </row>
    <row r="126" customFormat="false" ht="12.75" hidden="false" customHeight="false" outlineLevel="0" collapsed="false">
      <c r="D126" s="87"/>
      <c r="E126" s="87"/>
      <c r="F126" s="87"/>
      <c r="G126" s="87"/>
      <c r="H126" s="87"/>
      <c r="I126" s="87"/>
      <c r="J126" s="87"/>
      <c r="K126" s="87"/>
    </row>
    <row r="127" customFormat="false" ht="12.75" hidden="false" customHeight="false" outlineLevel="0" collapsed="false">
      <c r="D127" s="87"/>
      <c r="E127" s="87"/>
      <c r="F127" s="87"/>
      <c r="G127" s="87"/>
      <c r="H127" s="87"/>
      <c r="I127" s="87"/>
      <c r="J127" s="87"/>
      <c r="K127" s="87"/>
    </row>
    <row r="128" customFormat="false" ht="12.75" hidden="false" customHeight="false" outlineLevel="0" collapsed="false">
      <c r="D128" s="87"/>
      <c r="E128" s="87"/>
      <c r="F128" s="87"/>
      <c r="G128" s="87"/>
      <c r="H128" s="87"/>
      <c r="I128" s="87"/>
      <c r="J128" s="87"/>
      <c r="K128" s="87"/>
    </row>
    <row r="129" customFormat="false" ht="12.75" hidden="false" customHeight="false" outlineLevel="0" collapsed="false">
      <c r="D129" s="87"/>
      <c r="E129" s="87"/>
      <c r="F129" s="87"/>
      <c r="G129" s="87"/>
      <c r="H129" s="87"/>
      <c r="I129" s="87"/>
      <c r="J129" s="87"/>
      <c r="K129" s="87"/>
    </row>
    <row r="130" customFormat="false" ht="12.75" hidden="false" customHeight="false" outlineLevel="0" collapsed="false">
      <c r="D130" s="87"/>
      <c r="E130" s="87"/>
      <c r="F130" s="87"/>
      <c r="G130" s="87"/>
      <c r="H130" s="87"/>
      <c r="I130" s="87"/>
      <c r="J130" s="87"/>
      <c r="K130" s="87"/>
    </row>
    <row r="131" customFormat="false" ht="12.75" hidden="false" customHeight="false" outlineLevel="0" collapsed="false">
      <c r="D131" s="87"/>
      <c r="E131" s="87"/>
      <c r="F131" s="87"/>
      <c r="G131" s="87"/>
      <c r="H131" s="87"/>
      <c r="I131" s="87"/>
      <c r="J131" s="87"/>
      <c r="K131" s="87"/>
    </row>
    <row r="132" customFormat="false" ht="12.75" hidden="false" customHeight="false" outlineLevel="0" collapsed="false">
      <c r="D132" s="87"/>
      <c r="E132" s="87"/>
      <c r="F132" s="87"/>
      <c r="G132" s="87"/>
      <c r="H132" s="87"/>
      <c r="I132" s="87"/>
      <c r="J132" s="87"/>
      <c r="K132" s="87"/>
    </row>
    <row r="133" customFormat="false" ht="12.75" hidden="false" customHeight="false" outlineLevel="0" collapsed="false">
      <c r="D133" s="87"/>
      <c r="E133" s="87"/>
      <c r="F133" s="87"/>
      <c r="G133" s="87"/>
      <c r="H133" s="87"/>
      <c r="I133" s="87"/>
      <c r="J133" s="87"/>
      <c r="K133" s="87"/>
    </row>
    <row r="134" customFormat="false" ht="12.75" hidden="false" customHeight="false" outlineLevel="0" collapsed="false">
      <c r="D134" s="87"/>
      <c r="E134" s="87"/>
      <c r="F134" s="87"/>
      <c r="G134" s="87"/>
      <c r="H134" s="87"/>
      <c r="I134" s="87"/>
      <c r="J134" s="87"/>
      <c r="K134" s="87"/>
    </row>
    <row r="135" customFormat="false" ht="12.75" hidden="false" customHeight="false" outlineLevel="0" collapsed="false">
      <c r="D135" s="87"/>
      <c r="E135" s="87"/>
      <c r="F135" s="87"/>
      <c r="G135" s="87"/>
      <c r="H135" s="87"/>
      <c r="I135" s="87"/>
      <c r="J135" s="87"/>
      <c r="K135" s="87"/>
    </row>
    <row r="136" customFormat="false" ht="12.75" hidden="false" customHeight="false" outlineLevel="0" collapsed="false">
      <c r="D136" s="87"/>
      <c r="E136" s="87"/>
      <c r="F136" s="87"/>
      <c r="G136" s="87"/>
      <c r="H136" s="87"/>
      <c r="I136" s="87"/>
      <c r="J136" s="87"/>
      <c r="K136" s="87"/>
    </row>
    <row r="137" customFormat="false" ht="12.75" hidden="false" customHeight="false" outlineLevel="0" collapsed="false">
      <c r="D137" s="87"/>
      <c r="E137" s="87"/>
      <c r="F137" s="87"/>
      <c r="G137" s="87"/>
      <c r="H137" s="87"/>
      <c r="I137" s="87"/>
      <c r="J137" s="87"/>
      <c r="K137" s="87"/>
    </row>
    <row r="138" customFormat="false" ht="12.75" hidden="false" customHeight="false" outlineLevel="0" collapsed="false">
      <c r="D138" s="87"/>
      <c r="E138" s="87"/>
      <c r="F138" s="87"/>
      <c r="G138" s="87"/>
      <c r="H138" s="87"/>
      <c r="I138" s="87"/>
      <c r="J138" s="87"/>
      <c r="K138" s="87"/>
    </row>
    <row r="139" customFormat="false" ht="12.75" hidden="false" customHeight="false" outlineLevel="0" collapsed="false">
      <c r="D139" s="87"/>
      <c r="E139" s="87"/>
      <c r="F139" s="87"/>
      <c r="G139" s="87"/>
      <c r="H139" s="87"/>
      <c r="I139" s="87"/>
      <c r="J139" s="87"/>
      <c r="K139" s="87"/>
    </row>
    <row r="140" customFormat="false" ht="12.75" hidden="false" customHeight="false" outlineLevel="0" collapsed="false">
      <c r="D140" s="87"/>
      <c r="E140" s="87"/>
      <c r="F140" s="87"/>
      <c r="G140" s="87"/>
      <c r="H140" s="87"/>
      <c r="I140" s="87"/>
      <c r="J140" s="87"/>
      <c r="K140" s="87"/>
    </row>
    <row r="141" customFormat="false" ht="12.75" hidden="false" customHeight="false" outlineLevel="0" collapsed="false">
      <c r="D141" s="87"/>
      <c r="E141" s="87"/>
      <c r="F141" s="87"/>
      <c r="G141" s="87"/>
      <c r="H141" s="87"/>
      <c r="I141" s="87"/>
      <c r="J141" s="87"/>
      <c r="K141" s="87"/>
    </row>
    <row r="142" customFormat="false" ht="12.75" hidden="false" customHeight="false" outlineLevel="0" collapsed="false">
      <c r="D142" s="87"/>
      <c r="E142" s="87"/>
      <c r="F142" s="87"/>
      <c r="G142" s="87"/>
      <c r="H142" s="87"/>
      <c r="I142" s="87"/>
      <c r="J142" s="87"/>
      <c r="K142" s="87"/>
    </row>
    <row r="143" customFormat="false" ht="12.75" hidden="false" customHeight="false" outlineLevel="0" collapsed="false">
      <c r="D143" s="87"/>
      <c r="E143" s="87"/>
      <c r="F143" s="87"/>
      <c r="G143" s="87"/>
      <c r="H143" s="87"/>
      <c r="I143" s="87"/>
      <c r="J143" s="87"/>
      <c r="K143" s="87"/>
    </row>
    <row r="144" customFormat="false" ht="12.75" hidden="false" customHeight="false" outlineLevel="0" collapsed="false">
      <c r="D144" s="87"/>
      <c r="E144" s="87"/>
      <c r="F144" s="87"/>
      <c r="G144" s="87"/>
      <c r="H144" s="87"/>
      <c r="I144" s="87"/>
      <c r="J144" s="87"/>
      <c r="K144" s="87"/>
    </row>
    <row r="145" customFormat="false" ht="12.75" hidden="false" customHeight="false" outlineLevel="0" collapsed="false">
      <c r="D145" s="87"/>
      <c r="E145" s="87"/>
      <c r="F145" s="87"/>
      <c r="G145" s="87"/>
      <c r="H145" s="87"/>
      <c r="I145" s="87"/>
      <c r="J145" s="87"/>
      <c r="K145" s="87"/>
    </row>
    <row r="146" customFormat="false" ht="12.75" hidden="false" customHeight="false" outlineLevel="0" collapsed="false">
      <c r="D146" s="87"/>
      <c r="E146" s="87"/>
      <c r="F146" s="87"/>
      <c r="G146" s="87"/>
      <c r="H146" s="87"/>
      <c r="I146" s="87"/>
      <c r="J146" s="87"/>
      <c r="K146" s="87"/>
    </row>
    <row r="147" customFormat="false" ht="12.75" hidden="false" customHeight="false" outlineLevel="0" collapsed="false">
      <c r="D147" s="87"/>
      <c r="E147" s="87"/>
      <c r="F147" s="87"/>
      <c r="G147" s="87"/>
      <c r="H147" s="87"/>
      <c r="I147" s="87"/>
      <c r="J147" s="87"/>
      <c r="K147" s="87"/>
    </row>
    <row r="148" customFormat="false" ht="12.75" hidden="false" customHeight="false" outlineLevel="0" collapsed="false">
      <c r="D148" s="87"/>
      <c r="E148" s="87"/>
      <c r="F148" s="87"/>
      <c r="G148" s="87"/>
      <c r="H148" s="87"/>
      <c r="I148" s="87"/>
      <c r="J148" s="87"/>
      <c r="K148" s="87"/>
    </row>
    <row r="149" customFormat="false" ht="12.75" hidden="false" customHeight="false" outlineLevel="0" collapsed="false">
      <c r="D149" s="87"/>
      <c r="E149" s="87"/>
      <c r="F149" s="87"/>
      <c r="G149" s="87"/>
      <c r="H149" s="87"/>
      <c r="I149" s="87"/>
      <c r="J149" s="87"/>
      <c r="K149" s="87"/>
    </row>
    <row r="150" customFormat="false" ht="12.75" hidden="false" customHeight="false" outlineLevel="0" collapsed="false">
      <c r="D150" s="87"/>
      <c r="E150" s="87"/>
      <c r="F150" s="87"/>
      <c r="G150" s="87"/>
      <c r="H150" s="87"/>
      <c r="I150" s="87"/>
      <c r="J150" s="87"/>
      <c r="K150" s="87"/>
    </row>
    <row r="151" customFormat="false" ht="12.75" hidden="false" customHeight="false" outlineLevel="0" collapsed="false">
      <c r="D151" s="87"/>
      <c r="E151" s="87"/>
      <c r="F151" s="87"/>
      <c r="G151" s="87"/>
      <c r="H151" s="87"/>
      <c r="I151" s="87"/>
      <c r="J151" s="87"/>
      <c r="K151" s="87"/>
    </row>
    <row r="152" customFormat="false" ht="12.75" hidden="false" customHeight="false" outlineLevel="0" collapsed="false">
      <c r="D152" s="87"/>
      <c r="E152" s="87"/>
      <c r="F152" s="87"/>
      <c r="G152" s="87"/>
      <c r="H152" s="87"/>
      <c r="I152" s="87"/>
      <c r="J152" s="87"/>
      <c r="K152" s="87"/>
    </row>
    <row r="153" customFormat="false" ht="12.75" hidden="false" customHeight="false" outlineLevel="0" collapsed="false">
      <c r="D153" s="87"/>
      <c r="E153" s="87"/>
      <c r="F153" s="87"/>
      <c r="G153" s="87"/>
      <c r="H153" s="87"/>
      <c r="I153" s="87"/>
      <c r="J153" s="87"/>
      <c r="K153" s="87"/>
    </row>
    <row r="154" customFormat="false" ht="12.75" hidden="false" customHeight="false" outlineLevel="0" collapsed="false">
      <c r="D154" s="87"/>
      <c r="E154" s="87"/>
      <c r="F154" s="87"/>
      <c r="G154" s="87"/>
      <c r="H154" s="87"/>
      <c r="I154" s="87"/>
      <c r="J154" s="87"/>
      <c r="K154" s="87"/>
    </row>
    <row r="155" customFormat="false" ht="12.75" hidden="false" customHeight="false" outlineLevel="0" collapsed="false">
      <c r="D155" s="87"/>
      <c r="E155" s="87"/>
      <c r="F155" s="87"/>
      <c r="G155" s="87"/>
      <c r="H155" s="87"/>
      <c r="I155" s="87"/>
      <c r="J155" s="87"/>
      <c r="K155" s="87"/>
    </row>
    <row r="156" customFormat="false" ht="12.75" hidden="false" customHeight="false" outlineLevel="0" collapsed="false">
      <c r="D156" s="87"/>
      <c r="E156" s="87"/>
      <c r="F156" s="87"/>
      <c r="G156" s="87"/>
      <c r="H156" s="87"/>
      <c r="I156" s="87"/>
      <c r="J156" s="87"/>
      <c r="K156" s="87"/>
    </row>
    <row r="157" customFormat="false" ht="12.75" hidden="false" customHeight="false" outlineLevel="0" collapsed="false">
      <c r="D157" s="87"/>
      <c r="E157" s="87"/>
      <c r="F157" s="87"/>
      <c r="G157" s="87"/>
      <c r="H157" s="87"/>
      <c r="I157" s="87"/>
      <c r="J157" s="87"/>
      <c r="K157" s="87"/>
    </row>
    <row r="158" customFormat="false" ht="12.75" hidden="false" customHeight="false" outlineLevel="0" collapsed="false">
      <c r="D158" s="87"/>
      <c r="E158" s="87"/>
      <c r="F158" s="87"/>
      <c r="G158" s="87"/>
      <c r="H158" s="87"/>
      <c r="I158" s="87"/>
      <c r="J158" s="87"/>
      <c r="K158" s="87"/>
    </row>
    <row r="159" customFormat="false" ht="12.75" hidden="false" customHeight="false" outlineLevel="0" collapsed="false">
      <c r="D159" s="87"/>
      <c r="E159" s="87"/>
      <c r="F159" s="87"/>
      <c r="G159" s="87"/>
      <c r="H159" s="87"/>
      <c r="I159" s="87"/>
      <c r="J159" s="87"/>
      <c r="K159" s="87"/>
    </row>
    <row r="160" customFormat="false" ht="12.75" hidden="false" customHeight="false" outlineLevel="0" collapsed="false">
      <c r="D160" s="87"/>
      <c r="E160" s="87"/>
      <c r="F160" s="87"/>
      <c r="G160" s="87"/>
      <c r="H160" s="87"/>
      <c r="I160" s="87"/>
      <c r="J160" s="87"/>
      <c r="K160" s="87"/>
    </row>
    <row r="161" customFormat="false" ht="12.75" hidden="false" customHeight="false" outlineLevel="0" collapsed="false">
      <c r="D161" s="87"/>
      <c r="E161" s="87"/>
      <c r="F161" s="87"/>
      <c r="G161" s="87"/>
      <c r="H161" s="87"/>
      <c r="I161" s="87"/>
      <c r="J161" s="87"/>
      <c r="K161" s="87"/>
    </row>
    <row r="162" customFormat="false" ht="12.75" hidden="false" customHeight="false" outlineLevel="0" collapsed="false">
      <c r="D162" s="87"/>
      <c r="E162" s="87"/>
      <c r="F162" s="87"/>
      <c r="G162" s="87"/>
      <c r="H162" s="87"/>
      <c r="I162" s="87"/>
      <c r="J162" s="87"/>
      <c r="K162" s="87"/>
    </row>
    <row r="163" customFormat="false" ht="12.75" hidden="false" customHeight="false" outlineLevel="0" collapsed="false">
      <c r="D163" s="87"/>
      <c r="E163" s="87"/>
      <c r="F163" s="87"/>
      <c r="G163" s="87"/>
      <c r="H163" s="87"/>
      <c r="I163" s="87"/>
      <c r="J163" s="87"/>
      <c r="K163" s="87"/>
    </row>
    <row r="164" customFormat="false" ht="12.75" hidden="false" customHeight="false" outlineLevel="0" collapsed="false">
      <c r="D164" s="87"/>
      <c r="E164" s="87"/>
      <c r="F164" s="87"/>
      <c r="G164" s="87"/>
      <c r="H164" s="87"/>
      <c r="I164" s="87"/>
      <c r="J164" s="87"/>
      <c r="K164" s="87"/>
    </row>
    <row r="165" customFormat="false" ht="12.75" hidden="false" customHeight="false" outlineLevel="0" collapsed="false">
      <c r="D165" s="87"/>
      <c r="E165" s="87"/>
      <c r="F165" s="87"/>
      <c r="G165" s="87"/>
      <c r="H165" s="87"/>
      <c r="I165" s="87"/>
      <c r="J165" s="87"/>
      <c r="K165" s="87"/>
    </row>
    <row r="166" customFormat="false" ht="12.75" hidden="false" customHeight="false" outlineLevel="0" collapsed="false">
      <c r="D166" s="87"/>
      <c r="E166" s="87"/>
      <c r="F166" s="87"/>
      <c r="G166" s="87"/>
      <c r="H166" s="87"/>
      <c r="I166" s="87"/>
      <c r="J166" s="87"/>
      <c r="K166" s="87"/>
    </row>
    <row r="167" customFormat="false" ht="12.75" hidden="false" customHeight="false" outlineLevel="0" collapsed="false">
      <c r="D167" s="87"/>
      <c r="E167" s="87"/>
      <c r="F167" s="87"/>
      <c r="G167" s="87"/>
      <c r="H167" s="87"/>
      <c r="I167" s="87"/>
      <c r="J167" s="87"/>
      <c r="K167" s="87"/>
    </row>
    <row r="168" customFormat="false" ht="12.75" hidden="false" customHeight="false" outlineLevel="0" collapsed="false">
      <c r="D168" s="87"/>
      <c r="E168" s="87"/>
      <c r="F168" s="87"/>
      <c r="G168" s="87"/>
      <c r="H168" s="87"/>
      <c r="I168" s="87"/>
      <c r="J168" s="87"/>
      <c r="K168" s="87"/>
    </row>
    <row r="169" customFormat="false" ht="12.75" hidden="false" customHeight="false" outlineLevel="0" collapsed="false">
      <c r="D169" s="87"/>
      <c r="E169" s="87"/>
      <c r="F169" s="87"/>
      <c r="G169" s="87"/>
      <c r="H169" s="87"/>
      <c r="I169" s="87"/>
      <c r="J169" s="87"/>
      <c r="K169" s="87"/>
    </row>
    <row r="170" customFormat="false" ht="12.75" hidden="false" customHeight="false" outlineLevel="0" collapsed="false">
      <c r="D170" s="87"/>
      <c r="E170" s="87"/>
      <c r="F170" s="87"/>
      <c r="G170" s="87"/>
      <c r="H170" s="87"/>
      <c r="I170" s="87"/>
      <c r="J170" s="87"/>
      <c r="K170" s="87"/>
    </row>
    <row r="171" customFormat="false" ht="12.75" hidden="false" customHeight="false" outlineLevel="0" collapsed="false">
      <c r="D171" s="87"/>
      <c r="E171" s="87"/>
      <c r="F171" s="87"/>
      <c r="G171" s="87"/>
      <c r="H171" s="87"/>
      <c r="I171" s="87"/>
      <c r="J171" s="87"/>
      <c r="K171" s="87"/>
    </row>
    <row r="172" customFormat="false" ht="12.75" hidden="false" customHeight="false" outlineLevel="0" collapsed="false">
      <c r="D172" s="87"/>
      <c r="E172" s="87"/>
      <c r="F172" s="87"/>
      <c r="G172" s="87"/>
      <c r="H172" s="87"/>
      <c r="I172" s="87"/>
      <c r="J172" s="87"/>
      <c r="K172" s="87"/>
    </row>
    <row r="173" customFormat="false" ht="12.75" hidden="false" customHeight="false" outlineLevel="0" collapsed="false">
      <c r="D173" s="87"/>
      <c r="E173" s="87"/>
      <c r="F173" s="87"/>
      <c r="G173" s="87"/>
      <c r="H173" s="87"/>
      <c r="I173" s="87"/>
      <c r="J173" s="87"/>
      <c r="K173" s="87"/>
    </row>
    <row r="174" customFormat="false" ht="12.75" hidden="false" customHeight="false" outlineLevel="0" collapsed="false">
      <c r="D174" s="87"/>
      <c r="E174" s="87"/>
      <c r="F174" s="87"/>
      <c r="G174" s="87"/>
      <c r="H174" s="87"/>
      <c r="I174" s="87"/>
      <c r="J174" s="87"/>
      <c r="K174" s="87"/>
    </row>
    <row r="175" customFormat="false" ht="12.75" hidden="false" customHeight="false" outlineLevel="0" collapsed="false">
      <c r="D175" s="87"/>
      <c r="E175" s="87"/>
      <c r="F175" s="87"/>
      <c r="G175" s="87"/>
      <c r="H175" s="87"/>
      <c r="I175" s="87"/>
      <c r="J175" s="87"/>
      <c r="K175" s="87"/>
    </row>
    <row r="176" customFormat="false" ht="12.75" hidden="false" customHeight="false" outlineLevel="0" collapsed="false">
      <c r="D176" s="87"/>
      <c r="E176" s="87"/>
      <c r="F176" s="87"/>
      <c r="G176" s="87"/>
      <c r="H176" s="87"/>
      <c r="I176" s="87"/>
      <c r="J176" s="87"/>
      <c r="K176" s="87"/>
    </row>
    <row r="177" customFormat="false" ht="12.75" hidden="false" customHeight="false" outlineLevel="0" collapsed="false">
      <c r="D177" s="87"/>
      <c r="E177" s="87"/>
      <c r="F177" s="87"/>
      <c r="G177" s="87"/>
      <c r="H177" s="87"/>
      <c r="I177" s="87"/>
      <c r="J177" s="87"/>
      <c r="K177" s="87"/>
    </row>
    <row r="178" customFormat="false" ht="12.75" hidden="false" customHeight="false" outlineLevel="0" collapsed="false">
      <c r="D178" s="87"/>
      <c r="E178" s="87"/>
      <c r="F178" s="87"/>
      <c r="G178" s="87"/>
      <c r="H178" s="87"/>
      <c r="I178" s="87"/>
      <c r="J178" s="87"/>
      <c r="K178" s="87"/>
    </row>
    <row r="179" customFormat="false" ht="12.75" hidden="false" customHeight="false" outlineLevel="0" collapsed="false">
      <c r="D179" s="87"/>
      <c r="E179" s="87"/>
      <c r="F179" s="87"/>
      <c r="G179" s="87"/>
      <c r="H179" s="87"/>
      <c r="I179" s="87"/>
      <c r="J179" s="87"/>
      <c r="K179" s="87"/>
    </row>
    <row r="180" customFormat="false" ht="12.75" hidden="false" customHeight="false" outlineLevel="0" collapsed="false">
      <c r="D180" s="87"/>
      <c r="E180" s="87"/>
      <c r="F180" s="87"/>
      <c r="G180" s="87"/>
      <c r="H180" s="87"/>
      <c r="I180" s="87"/>
      <c r="J180" s="87"/>
      <c r="K180" s="87"/>
    </row>
    <row r="181" customFormat="false" ht="12.75" hidden="false" customHeight="false" outlineLevel="0" collapsed="false">
      <c r="D181" s="87"/>
      <c r="E181" s="87"/>
      <c r="F181" s="87"/>
      <c r="G181" s="87"/>
      <c r="H181" s="87"/>
      <c r="I181" s="87"/>
      <c r="J181" s="87"/>
      <c r="K181" s="87"/>
    </row>
    <row r="182" customFormat="false" ht="12.75" hidden="false" customHeight="false" outlineLevel="0" collapsed="false">
      <c r="D182" s="87"/>
      <c r="E182" s="87"/>
      <c r="F182" s="87"/>
      <c r="G182" s="87"/>
      <c r="H182" s="87"/>
      <c r="I182" s="87"/>
      <c r="J182" s="87"/>
      <c r="K182" s="87"/>
    </row>
    <row r="183" customFormat="false" ht="12.75" hidden="false" customHeight="false" outlineLevel="0" collapsed="false">
      <c r="D183" s="87"/>
      <c r="E183" s="87"/>
      <c r="F183" s="87"/>
      <c r="G183" s="87"/>
      <c r="H183" s="87"/>
      <c r="I183" s="87"/>
      <c r="J183" s="87"/>
      <c r="K183" s="87"/>
    </row>
    <row r="184" customFormat="false" ht="12.75" hidden="false" customHeight="false" outlineLevel="0" collapsed="false">
      <c r="D184" s="87"/>
      <c r="E184" s="87"/>
      <c r="F184" s="87"/>
      <c r="G184" s="87"/>
      <c r="H184" s="87"/>
      <c r="I184" s="87"/>
      <c r="J184" s="87"/>
      <c r="K184" s="87"/>
    </row>
    <row r="185" customFormat="false" ht="12.75" hidden="false" customHeight="false" outlineLevel="0" collapsed="false">
      <c r="D185" s="87"/>
      <c r="E185" s="87"/>
      <c r="F185" s="87"/>
      <c r="G185" s="87"/>
      <c r="H185" s="87"/>
      <c r="I185" s="87"/>
      <c r="J185" s="87"/>
      <c r="K185" s="87"/>
    </row>
    <row r="186" customFormat="false" ht="12.75" hidden="false" customHeight="false" outlineLevel="0" collapsed="false">
      <c r="D186" s="87"/>
      <c r="E186" s="87"/>
      <c r="F186" s="87"/>
      <c r="G186" s="87"/>
      <c r="H186" s="87"/>
      <c r="I186" s="87"/>
      <c r="J186" s="87"/>
      <c r="K186" s="87"/>
    </row>
    <row r="187" customFormat="false" ht="12.75" hidden="false" customHeight="false" outlineLevel="0" collapsed="false">
      <c r="D187" s="87"/>
      <c r="E187" s="87"/>
      <c r="F187" s="87"/>
      <c r="G187" s="87"/>
      <c r="H187" s="87"/>
      <c r="I187" s="87"/>
      <c r="J187" s="87"/>
      <c r="K187" s="87"/>
    </row>
    <row r="188" customFormat="false" ht="12.75" hidden="false" customHeight="false" outlineLevel="0" collapsed="false">
      <c r="D188" s="87"/>
      <c r="E188" s="87"/>
      <c r="F188" s="87"/>
      <c r="G188" s="87"/>
      <c r="H188" s="87"/>
      <c r="I188" s="87"/>
      <c r="J188" s="87"/>
      <c r="K188" s="87"/>
    </row>
    <row r="189" customFormat="false" ht="12.75" hidden="false" customHeight="false" outlineLevel="0" collapsed="false">
      <c r="D189" s="87"/>
      <c r="E189" s="87"/>
      <c r="F189" s="87"/>
      <c r="G189" s="87"/>
      <c r="H189" s="87"/>
      <c r="I189" s="87"/>
      <c r="J189" s="87"/>
      <c r="K189" s="87"/>
    </row>
    <row r="190" customFormat="false" ht="12.75" hidden="false" customHeight="false" outlineLevel="0" collapsed="false">
      <c r="D190" s="87"/>
      <c r="E190" s="87"/>
      <c r="F190" s="87"/>
      <c r="G190" s="87"/>
      <c r="H190" s="87"/>
      <c r="I190" s="87"/>
      <c r="J190" s="87"/>
      <c r="K190" s="87"/>
    </row>
    <row r="191" customFormat="false" ht="12.75" hidden="false" customHeight="false" outlineLevel="0" collapsed="false">
      <c r="D191" s="87"/>
      <c r="E191" s="87"/>
      <c r="F191" s="87"/>
      <c r="G191" s="87"/>
      <c r="H191" s="87"/>
      <c r="I191" s="87"/>
      <c r="J191" s="87"/>
      <c r="K191" s="87"/>
    </row>
    <row r="192" customFormat="false" ht="12.75" hidden="false" customHeight="false" outlineLevel="0" collapsed="false">
      <c r="D192" s="87"/>
      <c r="E192" s="87"/>
      <c r="F192" s="87"/>
      <c r="G192" s="87"/>
      <c r="H192" s="87"/>
      <c r="I192" s="87"/>
      <c r="J192" s="87"/>
      <c r="K192" s="87"/>
    </row>
    <row r="193" customFormat="false" ht="12.75" hidden="false" customHeight="false" outlineLevel="0" collapsed="false">
      <c r="D193" s="87"/>
      <c r="E193" s="87"/>
      <c r="F193" s="87"/>
      <c r="G193" s="87"/>
      <c r="H193" s="87"/>
      <c r="I193" s="87"/>
      <c r="J193" s="87"/>
      <c r="K193" s="87"/>
    </row>
    <row r="194" customFormat="false" ht="12.75" hidden="false" customHeight="false" outlineLevel="0" collapsed="false">
      <c r="D194" s="87"/>
      <c r="E194" s="87"/>
      <c r="F194" s="87"/>
      <c r="G194" s="87"/>
      <c r="H194" s="87"/>
      <c r="I194" s="87"/>
      <c r="J194" s="87"/>
      <c r="K194" s="87"/>
    </row>
    <row r="195" customFormat="false" ht="12.75" hidden="false" customHeight="false" outlineLevel="0" collapsed="false">
      <c r="D195" s="87"/>
      <c r="E195" s="87"/>
      <c r="F195" s="87"/>
      <c r="G195" s="87"/>
      <c r="H195" s="87"/>
      <c r="I195" s="87"/>
      <c r="J195" s="87"/>
      <c r="K195" s="87"/>
    </row>
    <row r="196" customFormat="false" ht="12.75" hidden="false" customHeight="false" outlineLevel="0" collapsed="false">
      <c r="D196" s="87"/>
      <c r="E196" s="87"/>
      <c r="F196" s="87"/>
      <c r="G196" s="87"/>
      <c r="H196" s="87"/>
      <c r="I196" s="87"/>
      <c r="J196" s="87"/>
      <c r="K196" s="87"/>
    </row>
    <row r="197" customFormat="false" ht="12.75" hidden="false" customHeight="false" outlineLevel="0" collapsed="false">
      <c r="D197" s="87"/>
      <c r="E197" s="87"/>
      <c r="F197" s="87"/>
      <c r="G197" s="87"/>
      <c r="H197" s="87"/>
      <c r="I197" s="87"/>
      <c r="J197" s="87"/>
      <c r="K197" s="87"/>
    </row>
    <row r="198" customFormat="false" ht="12.75" hidden="false" customHeight="false" outlineLevel="0" collapsed="false">
      <c r="D198" s="87"/>
      <c r="E198" s="87"/>
      <c r="F198" s="87"/>
      <c r="G198" s="87"/>
      <c r="H198" s="87"/>
      <c r="I198" s="87"/>
      <c r="J198" s="87"/>
      <c r="K198" s="87"/>
    </row>
    <row r="199" customFormat="false" ht="12.75" hidden="false" customHeight="false" outlineLevel="0" collapsed="false">
      <c r="D199" s="87"/>
      <c r="E199" s="87"/>
      <c r="F199" s="87"/>
      <c r="G199" s="87"/>
      <c r="H199" s="87"/>
      <c r="I199" s="87"/>
      <c r="J199" s="87"/>
      <c r="K199" s="87"/>
    </row>
    <row r="200" customFormat="false" ht="12.75" hidden="false" customHeight="false" outlineLevel="0" collapsed="false">
      <c r="D200" s="87"/>
      <c r="E200" s="87"/>
      <c r="F200" s="87"/>
      <c r="G200" s="87"/>
      <c r="H200" s="87"/>
      <c r="I200" s="87"/>
      <c r="J200" s="87"/>
      <c r="K200" s="87"/>
    </row>
    <row r="201" customFormat="false" ht="12.75" hidden="false" customHeight="false" outlineLevel="0" collapsed="false">
      <c r="D201" s="87"/>
      <c r="E201" s="87"/>
      <c r="F201" s="87"/>
      <c r="G201" s="87"/>
      <c r="H201" s="87"/>
      <c r="I201" s="87"/>
      <c r="J201" s="87"/>
      <c r="K201" s="87"/>
    </row>
    <row r="202" customFormat="false" ht="12.75" hidden="false" customHeight="false" outlineLevel="0" collapsed="false">
      <c r="D202" s="87"/>
      <c r="E202" s="87"/>
      <c r="F202" s="87"/>
      <c r="G202" s="87"/>
      <c r="H202" s="87"/>
      <c r="I202" s="87"/>
      <c r="J202" s="87"/>
      <c r="K202" s="87"/>
    </row>
    <row r="203" customFormat="false" ht="12.75" hidden="false" customHeight="false" outlineLevel="0" collapsed="false">
      <c r="D203" s="87"/>
      <c r="E203" s="87"/>
      <c r="F203" s="87"/>
      <c r="G203" s="87"/>
      <c r="H203" s="87"/>
      <c r="I203" s="87"/>
      <c r="J203" s="87"/>
      <c r="K203" s="87"/>
    </row>
    <row r="204" customFormat="false" ht="12.75" hidden="false" customHeight="false" outlineLevel="0" collapsed="false">
      <c r="D204" s="87"/>
      <c r="E204" s="87"/>
      <c r="F204" s="87"/>
      <c r="G204" s="87"/>
      <c r="H204" s="87"/>
      <c r="I204" s="87"/>
      <c r="J204" s="87"/>
      <c r="K204" s="87"/>
    </row>
    <row r="205" customFormat="false" ht="12.75" hidden="false" customHeight="false" outlineLevel="0" collapsed="false">
      <c r="D205" s="87"/>
      <c r="E205" s="87"/>
      <c r="F205" s="87"/>
      <c r="G205" s="87"/>
      <c r="H205" s="87"/>
      <c r="I205" s="87"/>
      <c r="J205" s="87"/>
      <c r="K205" s="87"/>
    </row>
    <row r="206" customFormat="false" ht="12.75" hidden="false" customHeight="false" outlineLevel="0" collapsed="false">
      <c r="D206" s="87"/>
      <c r="E206" s="87"/>
      <c r="F206" s="87"/>
      <c r="G206" s="87"/>
      <c r="H206" s="87"/>
      <c r="I206" s="87"/>
      <c r="J206" s="87"/>
      <c r="K206" s="87"/>
    </row>
    <row r="207" customFormat="false" ht="12.75" hidden="false" customHeight="false" outlineLevel="0" collapsed="false">
      <c r="D207" s="87"/>
      <c r="E207" s="87"/>
      <c r="F207" s="87"/>
      <c r="G207" s="87"/>
      <c r="H207" s="87"/>
      <c r="I207" s="87"/>
      <c r="J207" s="87"/>
      <c r="K207" s="87"/>
    </row>
    <row r="208" customFormat="false" ht="12.75" hidden="false" customHeight="false" outlineLevel="0" collapsed="false">
      <c r="D208" s="87"/>
      <c r="E208" s="87"/>
      <c r="F208" s="87"/>
      <c r="G208" s="87"/>
      <c r="H208" s="87"/>
      <c r="I208" s="87"/>
      <c r="J208" s="87"/>
      <c r="K208" s="87"/>
    </row>
    <row r="209" customFormat="false" ht="12.75" hidden="false" customHeight="false" outlineLevel="0" collapsed="false">
      <c r="D209" s="87"/>
      <c r="E209" s="87"/>
      <c r="F209" s="87"/>
      <c r="G209" s="87"/>
      <c r="H209" s="87"/>
      <c r="I209" s="87"/>
      <c r="J209" s="87"/>
      <c r="K209" s="87"/>
    </row>
    <row r="210" customFormat="false" ht="12.75" hidden="false" customHeight="false" outlineLevel="0" collapsed="false">
      <c r="D210" s="87"/>
      <c r="E210" s="87"/>
      <c r="F210" s="87"/>
      <c r="G210" s="87"/>
      <c r="H210" s="87"/>
      <c r="I210" s="87"/>
      <c r="J210" s="87"/>
      <c r="K210" s="87"/>
    </row>
    <row r="211" customFormat="false" ht="12.75" hidden="false" customHeight="false" outlineLevel="0" collapsed="false">
      <c r="D211" s="87"/>
      <c r="E211" s="87"/>
      <c r="F211" s="87"/>
      <c r="G211" s="87"/>
      <c r="H211" s="87"/>
      <c r="I211" s="87"/>
      <c r="J211" s="87"/>
      <c r="K211" s="87"/>
    </row>
    <row r="212" customFormat="false" ht="12.75" hidden="false" customHeight="false" outlineLevel="0" collapsed="false">
      <c r="D212" s="87"/>
      <c r="E212" s="87"/>
      <c r="F212" s="87"/>
      <c r="G212" s="87"/>
      <c r="H212" s="87"/>
      <c r="I212" s="87"/>
      <c r="J212" s="87"/>
      <c r="K212" s="87"/>
    </row>
    <row r="213" customFormat="false" ht="12.75" hidden="false" customHeight="false" outlineLevel="0" collapsed="false">
      <c r="D213" s="87"/>
      <c r="E213" s="87"/>
      <c r="F213" s="87"/>
      <c r="G213" s="87"/>
      <c r="H213" s="87"/>
      <c r="I213" s="87"/>
      <c r="J213" s="87"/>
      <c r="K213" s="87"/>
    </row>
    <row r="214" customFormat="false" ht="12.75" hidden="false" customHeight="false" outlineLevel="0" collapsed="false">
      <c r="D214" s="87"/>
      <c r="E214" s="87"/>
      <c r="F214" s="87"/>
      <c r="G214" s="87"/>
      <c r="H214" s="87"/>
      <c r="I214" s="87"/>
      <c r="J214" s="87"/>
      <c r="K214" s="87"/>
    </row>
    <row r="215" customFormat="false" ht="12.75" hidden="false" customHeight="false" outlineLevel="0" collapsed="false">
      <c r="D215" s="87"/>
      <c r="E215" s="87"/>
      <c r="F215" s="87"/>
      <c r="G215" s="87"/>
      <c r="H215" s="87"/>
      <c r="I215" s="87"/>
      <c r="J215" s="87"/>
      <c r="K215" s="87"/>
    </row>
    <row r="216" customFormat="false" ht="12.75" hidden="false" customHeight="false" outlineLevel="0" collapsed="false">
      <c r="D216" s="87"/>
      <c r="E216" s="87"/>
      <c r="F216" s="87"/>
      <c r="G216" s="87"/>
      <c r="H216" s="87"/>
      <c r="I216" s="87"/>
      <c r="J216" s="87"/>
      <c r="K216" s="87"/>
    </row>
    <row r="217" customFormat="false" ht="12.75" hidden="false" customHeight="false" outlineLevel="0" collapsed="false">
      <c r="D217" s="87"/>
      <c r="E217" s="87"/>
      <c r="F217" s="87"/>
      <c r="G217" s="87"/>
      <c r="H217" s="87"/>
      <c r="I217" s="87"/>
      <c r="J217" s="87"/>
      <c r="K217" s="87"/>
    </row>
    <row r="218" customFormat="false" ht="12.75" hidden="false" customHeight="false" outlineLevel="0" collapsed="false">
      <c r="D218" s="87"/>
      <c r="E218" s="87"/>
      <c r="F218" s="87"/>
      <c r="G218" s="87"/>
      <c r="H218" s="87"/>
      <c r="I218" s="87"/>
      <c r="J218" s="87"/>
      <c r="K218" s="87"/>
    </row>
    <row r="219" customFormat="false" ht="12.75" hidden="false" customHeight="false" outlineLevel="0" collapsed="false">
      <c r="D219" s="87"/>
      <c r="E219" s="87"/>
      <c r="F219" s="87"/>
      <c r="G219" s="87"/>
      <c r="H219" s="87"/>
      <c r="I219" s="87"/>
      <c r="J219" s="87"/>
      <c r="K219" s="87"/>
    </row>
    <row r="220" customFormat="false" ht="12.75" hidden="false" customHeight="false" outlineLevel="0" collapsed="false">
      <c r="D220" s="87"/>
      <c r="E220" s="87"/>
      <c r="F220" s="87"/>
      <c r="G220" s="87"/>
      <c r="H220" s="87"/>
      <c r="I220" s="87"/>
      <c r="J220" s="87"/>
      <c r="K220" s="87"/>
    </row>
    <row r="221" customFormat="false" ht="12.75" hidden="false" customHeight="false" outlineLevel="0" collapsed="false">
      <c r="D221" s="87"/>
      <c r="E221" s="87"/>
      <c r="F221" s="87"/>
      <c r="G221" s="87"/>
      <c r="H221" s="87"/>
      <c r="I221" s="87"/>
      <c r="J221" s="87"/>
      <c r="K221" s="87"/>
    </row>
    <row r="222" customFormat="false" ht="12.75" hidden="false" customHeight="false" outlineLevel="0" collapsed="false">
      <c r="D222" s="87"/>
      <c r="E222" s="87"/>
      <c r="F222" s="87"/>
      <c r="G222" s="87"/>
      <c r="H222" s="87"/>
      <c r="I222" s="87"/>
      <c r="J222" s="87"/>
      <c r="K222" s="87"/>
    </row>
    <row r="223" customFormat="false" ht="12.75" hidden="false" customHeight="false" outlineLevel="0" collapsed="false">
      <c r="D223" s="87"/>
      <c r="E223" s="87"/>
      <c r="F223" s="87"/>
      <c r="G223" s="87"/>
      <c r="H223" s="87"/>
      <c r="I223" s="87"/>
      <c r="J223" s="87"/>
      <c r="K223" s="87"/>
    </row>
    <row r="224" customFormat="false" ht="12.75" hidden="false" customHeight="false" outlineLevel="0" collapsed="false">
      <c r="D224" s="87"/>
      <c r="E224" s="87"/>
      <c r="F224" s="87"/>
      <c r="G224" s="87"/>
      <c r="H224" s="87"/>
      <c r="I224" s="87"/>
      <c r="J224" s="87"/>
      <c r="K224" s="87"/>
    </row>
    <row r="225" customFormat="false" ht="12.75" hidden="false" customHeight="false" outlineLevel="0" collapsed="false">
      <c r="D225" s="87"/>
      <c r="E225" s="87"/>
      <c r="F225" s="87"/>
      <c r="G225" s="87"/>
      <c r="H225" s="87"/>
      <c r="I225" s="87"/>
      <c r="J225" s="87"/>
      <c r="K225" s="87"/>
    </row>
    <row r="226" customFormat="false" ht="12.75" hidden="false" customHeight="false" outlineLevel="0" collapsed="false">
      <c r="D226" s="87"/>
      <c r="E226" s="87"/>
      <c r="F226" s="87"/>
      <c r="G226" s="87"/>
      <c r="H226" s="87"/>
      <c r="I226" s="87"/>
      <c r="J226" s="87"/>
      <c r="K226" s="87"/>
    </row>
    <row r="227" customFormat="false" ht="12.75" hidden="false" customHeight="false" outlineLevel="0" collapsed="false">
      <c r="D227" s="87"/>
      <c r="E227" s="87"/>
      <c r="F227" s="87"/>
      <c r="G227" s="87"/>
      <c r="H227" s="87"/>
      <c r="I227" s="87"/>
      <c r="J227" s="87"/>
      <c r="K227" s="87"/>
    </row>
    <row r="228" customFormat="false" ht="12.75" hidden="false" customHeight="false" outlineLevel="0" collapsed="false">
      <c r="D228" s="87"/>
      <c r="E228" s="87"/>
      <c r="F228" s="87"/>
      <c r="G228" s="87"/>
      <c r="H228" s="87"/>
      <c r="I228" s="87"/>
      <c r="J228" s="87"/>
      <c r="K228" s="87"/>
    </row>
    <row r="229" customFormat="false" ht="12.75" hidden="false" customHeight="false" outlineLevel="0" collapsed="false">
      <c r="D229" s="87"/>
      <c r="E229" s="87"/>
      <c r="F229" s="87"/>
      <c r="G229" s="87"/>
      <c r="H229" s="87"/>
      <c r="I229" s="87"/>
      <c r="J229" s="87"/>
      <c r="K229" s="87"/>
    </row>
    <row r="230" customFormat="false" ht="12.75" hidden="false" customHeight="false" outlineLevel="0" collapsed="false">
      <c r="D230" s="87"/>
      <c r="E230" s="87"/>
      <c r="F230" s="87"/>
      <c r="G230" s="87"/>
      <c r="H230" s="87"/>
      <c r="I230" s="87"/>
      <c r="J230" s="87"/>
      <c r="K230" s="87"/>
    </row>
    <row r="231" customFormat="false" ht="12.75" hidden="false" customHeight="false" outlineLevel="0" collapsed="false">
      <c r="D231" s="87"/>
      <c r="E231" s="87"/>
      <c r="F231" s="87"/>
      <c r="G231" s="87"/>
      <c r="H231" s="87"/>
      <c r="I231" s="87"/>
      <c r="J231" s="87"/>
      <c r="K231" s="87"/>
    </row>
    <row r="232" customFormat="false" ht="12.75" hidden="false" customHeight="false" outlineLevel="0" collapsed="false">
      <c r="D232" s="87"/>
      <c r="E232" s="87"/>
      <c r="F232" s="87"/>
      <c r="G232" s="87"/>
      <c r="H232" s="87"/>
      <c r="I232" s="87"/>
      <c r="J232" s="87"/>
      <c r="K232" s="87"/>
    </row>
    <row r="233" customFormat="false" ht="12.75" hidden="false" customHeight="false" outlineLevel="0" collapsed="false">
      <c r="D233" s="87"/>
      <c r="E233" s="87"/>
      <c r="F233" s="87"/>
      <c r="G233" s="87"/>
      <c r="H233" s="87"/>
      <c r="I233" s="87"/>
      <c r="J233" s="87"/>
      <c r="K233" s="87"/>
    </row>
    <row r="234" customFormat="false" ht="12.75" hidden="false" customHeight="false" outlineLevel="0" collapsed="false">
      <c r="D234" s="87"/>
      <c r="E234" s="87"/>
      <c r="F234" s="87"/>
      <c r="G234" s="87"/>
      <c r="H234" s="87"/>
      <c r="I234" s="87"/>
      <c r="J234" s="87"/>
      <c r="K234" s="87"/>
    </row>
    <row r="235" customFormat="false" ht="12.75" hidden="false" customHeight="false" outlineLevel="0" collapsed="false">
      <c r="D235" s="87"/>
      <c r="E235" s="87"/>
      <c r="F235" s="87"/>
      <c r="G235" s="87"/>
      <c r="H235" s="87"/>
      <c r="I235" s="87"/>
      <c r="J235" s="87"/>
      <c r="K235" s="87"/>
    </row>
    <row r="236" customFormat="false" ht="12.75" hidden="false" customHeight="false" outlineLevel="0" collapsed="false">
      <c r="D236" s="87"/>
      <c r="E236" s="87"/>
      <c r="F236" s="87"/>
      <c r="G236" s="87"/>
      <c r="H236" s="87"/>
      <c r="I236" s="87"/>
      <c r="J236" s="87"/>
      <c r="K236" s="87"/>
    </row>
    <row r="237" customFormat="false" ht="12.75" hidden="false" customHeight="false" outlineLevel="0" collapsed="false">
      <c r="D237" s="87"/>
      <c r="E237" s="87"/>
      <c r="F237" s="87"/>
      <c r="G237" s="87"/>
      <c r="H237" s="87"/>
      <c r="I237" s="87"/>
      <c r="J237" s="87"/>
      <c r="K237" s="87"/>
    </row>
    <row r="238" customFormat="false" ht="12.75" hidden="false" customHeight="false" outlineLevel="0" collapsed="false">
      <c r="D238" s="87"/>
      <c r="E238" s="87"/>
      <c r="F238" s="87"/>
      <c r="G238" s="87"/>
      <c r="H238" s="87"/>
      <c r="I238" s="87"/>
      <c r="J238" s="87"/>
      <c r="K238" s="87"/>
    </row>
    <row r="239" customFormat="false" ht="12.75" hidden="false" customHeight="false" outlineLevel="0" collapsed="false">
      <c r="D239" s="87"/>
      <c r="E239" s="87"/>
      <c r="F239" s="87"/>
      <c r="G239" s="87"/>
      <c r="H239" s="87"/>
      <c r="I239" s="87"/>
      <c r="J239" s="87"/>
      <c r="K239" s="87"/>
    </row>
    <row r="240" customFormat="false" ht="12.75" hidden="false" customHeight="false" outlineLevel="0" collapsed="false">
      <c r="D240" s="87"/>
      <c r="E240" s="87"/>
      <c r="F240" s="87"/>
      <c r="G240" s="87"/>
      <c r="H240" s="87"/>
      <c r="I240" s="87"/>
      <c r="J240" s="87"/>
      <c r="K240" s="87"/>
    </row>
    <row r="241" customFormat="false" ht="12.75" hidden="false" customHeight="false" outlineLevel="0" collapsed="false">
      <c r="D241" s="87"/>
      <c r="E241" s="87"/>
      <c r="F241" s="87"/>
      <c r="G241" s="87"/>
      <c r="H241" s="87"/>
      <c r="I241" s="87"/>
      <c r="J241" s="87"/>
      <c r="K241" s="87"/>
    </row>
    <row r="242" customFormat="false" ht="12.75" hidden="false" customHeight="false" outlineLevel="0" collapsed="false">
      <c r="D242" s="87"/>
      <c r="E242" s="87"/>
      <c r="F242" s="87"/>
      <c r="G242" s="87"/>
      <c r="H242" s="87"/>
      <c r="I242" s="87"/>
      <c r="J242" s="87"/>
      <c r="K242" s="87"/>
    </row>
    <row r="243" customFormat="false" ht="12.75" hidden="false" customHeight="false" outlineLevel="0" collapsed="false">
      <c r="D243" s="87"/>
      <c r="E243" s="87"/>
      <c r="F243" s="87"/>
      <c r="G243" s="87"/>
      <c r="H243" s="87"/>
      <c r="I243" s="87"/>
      <c r="J243" s="87"/>
      <c r="K243" s="87"/>
    </row>
    <row r="244" customFormat="false" ht="12.75" hidden="false" customHeight="false" outlineLevel="0" collapsed="false">
      <c r="D244" s="87"/>
      <c r="E244" s="87"/>
      <c r="F244" s="87"/>
      <c r="G244" s="87"/>
      <c r="H244" s="87"/>
      <c r="I244" s="87"/>
      <c r="J244" s="87"/>
      <c r="K244" s="87"/>
    </row>
    <row r="245" customFormat="false" ht="12.75" hidden="false" customHeight="false" outlineLevel="0" collapsed="false">
      <c r="D245" s="87"/>
      <c r="E245" s="87"/>
      <c r="F245" s="87"/>
      <c r="G245" s="87"/>
      <c r="H245" s="87"/>
      <c r="I245" s="87"/>
      <c r="J245" s="87"/>
      <c r="K245" s="87"/>
    </row>
    <row r="246" customFormat="false" ht="12.75" hidden="false" customHeight="false" outlineLevel="0" collapsed="false">
      <c r="D246" s="87"/>
      <c r="E246" s="87"/>
      <c r="F246" s="87"/>
      <c r="G246" s="87"/>
      <c r="H246" s="87"/>
      <c r="I246" s="87"/>
      <c r="J246" s="87"/>
      <c r="K246" s="87"/>
    </row>
    <row r="247" customFormat="false" ht="12.75" hidden="false" customHeight="false" outlineLevel="0" collapsed="false">
      <c r="D247" s="87"/>
      <c r="E247" s="87"/>
      <c r="F247" s="87"/>
      <c r="G247" s="87"/>
      <c r="H247" s="87"/>
      <c r="I247" s="87"/>
      <c r="J247" s="87"/>
      <c r="K247" s="87"/>
    </row>
    <row r="248" customFormat="false" ht="12.75" hidden="false" customHeight="false" outlineLevel="0" collapsed="false">
      <c r="D248" s="87"/>
      <c r="E248" s="87"/>
      <c r="F248" s="87"/>
      <c r="G248" s="87"/>
      <c r="H248" s="87"/>
      <c r="I248" s="87"/>
      <c r="J248" s="87"/>
      <c r="K248" s="87"/>
    </row>
    <row r="249" customFormat="false" ht="12.75" hidden="false" customHeight="false" outlineLevel="0" collapsed="false">
      <c r="D249" s="87"/>
      <c r="E249" s="87"/>
      <c r="F249" s="87"/>
      <c r="G249" s="87"/>
      <c r="H249" s="87"/>
      <c r="I249" s="87"/>
      <c r="J249" s="87"/>
      <c r="K249" s="87"/>
    </row>
    <row r="250" customFormat="false" ht="12.75" hidden="false" customHeight="false" outlineLevel="0" collapsed="false">
      <c r="D250" s="87"/>
      <c r="E250" s="87"/>
      <c r="F250" s="87"/>
      <c r="G250" s="87"/>
      <c r="H250" s="87"/>
      <c r="I250" s="87"/>
      <c r="J250" s="87"/>
      <c r="K250" s="87"/>
    </row>
    <row r="251" customFormat="false" ht="12.75" hidden="false" customHeight="false" outlineLevel="0" collapsed="false">
      <c r="D251" s="87"/>
      <c r="E251" s="87"/>
      <c r="F251" s="87"/>
      <c r="G251" s="87"/>
      <c r="H251" s="87"/>
      <c r="I251" s="87"/>
      <c r="J251" s="87"/>
      <c r="K251" s="87"/>
    </row>
    <row r="252" customFormat="false" ht="12.75" hidden="false" customHeight="false" outlineLevel="0" collapsed="false">
      <c r="D252" s="87"/>
      <c r="E252" s="87"/>
      <c r="F252" s="87"/>
      <c r="G252" s="87"/>
      <c r="H252" s="87"/>
      <c r="I252" s="87"/>
      <c r="J252" s="87"/>
      <c r="K252" s="87"/>
    </row>
    <row r="253" customFormat="false" ht="12.75" hidden="false" customHeight="false" outlineLevel="0" collapsed="false">
      <c r="D253" s="87"/>
      <c r="E253" s="87"/>
      <c r="F253" s="87"/>
      <c r="G253" s="87"/>
      <c r="H253" s="87"/>
      <c r="I253" s="87"/>
      <c r="J253" s="87"/>
      <c r="K253" s="87"/>
    </row>
    <row r="254" customFormat="false" ht="12.75" hidden="false" customHeight="false" outlineLevel="0" collapsed="false">
      <c r="D254" s="87"/>
      <c r="E254" s="87"/>
      <c r="F254" s="87"/>
      <c r="G254" s="87"/>
      <c r="H254" s="87"/>
      <c r="I254" s="87"/>
      <c r="J254" s="87"/>
      <c r="K254" s="87"/>
    </row>
    <row r="255" customFormat="false" ht="12.75" hidden="false" customHeight="false" outlineLevel="0" collapsed="false">
      <c r="D255" s="87"/>
      <c r="E255" s="87"/>
      <c r="F255" s="87"/>
      <c r="G255" s="87"/>
      <c r="H255" s="87"/>
      <c r="I255" s="87"/>
      <c r="J255" s="87"/>
      <c r="K255" s="87"/>
    </row>
    <row r="256" customFormat="false" ht="12.75" hidden="false" customHeight="false" outlineLevel="0" collapsed="false">
      <c r="D256" s="87"/>
      <c r="E256" s="87"/>
      <c r="F256" s="87"/>
      <c r="G256" s="87"/>
      <c r="H256" s="87"/>
      <c r="I256" s="87"/>
      <c r="J256" s="87"/>
      <c r="K256" s="87"/>
    </row>
    <row r="257" customFormat="false" ht="12.75" hidden="false" customHeight="false" outlineLevel="0" collapsed="false">
      <c r="D257" s="87"/>
      <c r="E257" s="87"/>
      <c r="F257" s="87"/>
      <c r="G257" s="87"/>
      <c r="H257" s="87"/>
      <c r="I257" s="87"/>
      <c r="J257" s="87"/>
      <c r="K257" s="87"/>
    </row>
    <row r="258" customFormat="false" ht="12.75" hidden="false" customHeight="false" outlineLevel="0" collapsed="false">
      <c r="D258" s="87"/>
      <c r="E258" s="87"/>
      <c r="F258" s="87"/>
      <c r="G258" s="87"/>
      <c r="H258" s="87"/>
      <c r="I258" s="87"/>
      <c r="J258" s="87"/>
      <c r="K258" s="87"/>
    </row>
    <row r="259" customFormat="false" ht="12.75" hidden="false" customHeight="false" outlineLevel="0" collapsed="false">
      <c r="D259" s="87"/>
      <c r="E259" s="87"/>
      <c r="F259" s="87"/>
      <c r="G259" s="87"/>
      <c r="H259" s="87"/>
      <c r="I259" s="87"/>
      <c r="J259" s="87"/>
      <c r="K259" s="87"/>
    </row>
    <row r="260" customFormat="false" ht="12.75" hidden="false" customHeight="false" outlineLevel="0" collapsed="false">
      <c r="D260" s="87"/>
      <c r="E260" s="87"/>
      <c r="F260" s="87"/>
      <c r="G260" s="87"/>
      <c r="H260" s="87"/>
      <c r="I260" s="87"/>
      <c r="J260" s="87"/>
      <c r="K260" s="87"/>
    </row>
  </sheetData>
  <mergeCells count="2">
    <mergeCell ref="A69:D69"/>
    <mergeCell ref="A91:D91"/>
  </mergeCells>
  <printOptions headings="false" gridLines="false" gridLinesSet="true" horizontalCentered="false" verticalCentered="false"/>
  <pageMargins left="0.25" right="0.25" top="0.25" bottom="0.25" header="0.511811023622047" footer="0.511811023622047"/>
  <pageSetup paperSize="5" scale="6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N310"/>
  <sheetViews>
    <sheetView showFormulas="false" showGridLines="true" showRowColHeaders="true" showZeros="true" rightToLeft="false" tabSelected="false" showOutlineSymbols="true" defaultGridColor="true" view="normal" topLeftCell="A83" colorId="64" zoomScale="100" zoomScaleNormal="100" zoomScalePageLayoutView="100" workbookViewId="0">
      <selection pane="topLeft" activeCell="A112" activeCellId="0" sqref="A1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8.13"/>
    <col collapsed="false" customWidth="true" hidden="false" outlineLevel="0" max="2" min="2" style="0" width="3.7"/>
    <col collapsed="false" customWidth="true" hidden="false" outlineLevel="0" max="3" min="3" style="0" width="12.7"/>
    <col collapsed="false" customWidth="true" hidden="false" outlineLevel="0" max="4" min="4" style="0" width="17.14"/>
    <col collapsed="false" customWidth="true" hidden="false" outlineLevel="0" max="5" min="5" style="0" width="4.99"/>
    <col collapsed="false" customWidth="true" hidden="false" outlineLevel="0" max="6" min="6" style="0" width="4.41"/>
    <col collapsed="false" customWidth="true" hidden="false" outlineLevel="0" max="7" min="7" style="0" width="14.85"/>
    <col collapsed="false" customWidth="true" hidden="false" outlineLevel="0" max="8" min="8" style="0" width="2.28"/>
    <col collapsed="false" customWidth="true" hidden="false" outlineLevel="0" max="9" min="9" style="0" width="14.7"/>
    <col collapsed="false" customWidth="true" hidden="false" outlineLevel="0" max="10" min="10" style="0" width="2.56"/>
    <col collapsed="false" customWidth="true" hidden="false" outlineLevel="0" max="11" min="11" style="0" width="12.42"/>
  </cols>
  <sheetData>
    <row r="1" customFormat="false" ht="15.75" hidden="false" customHeight="false" outlineLevel="0" collapsed="false">
      <c r="A1" s="1" t="s">
        <v>164</v>
      </c>
    </row>
    <row r="2" customFormat="false" ht="12.75" hidden="false" customHeight="false" outlineLevel="0" collapsed="false">
      <c r="D2" s="15" t="str">
        <f aca="true">CELL("filename",A1)</f>
        <v>'file:///mnt/12tb/@roms/datasets/enron/EDRM Enron Email Data Set v2 XML/filtered-attachments/xls/CalPERS_OTP_Transaction.xls'#$Note1</v>
      </c>
    </row>
    <row r="4" customFormat="false" ht="12.75" hidden="false" customHeight="false" outlineLevel="0" collapsed="false">
      <c r="A4" s="0" t="s">
        <v>165</v>
      </c>
    </row>
    <row r="5" customFormat="false" ht="12.75" hidden="false" customHeight="false" outlineLevel="0" collapsed="false">
      <c r="A5" s="0" t="s">
        <v>166</v>
      </c>
    </row>
    <row r="6" customFormat="false" ht="12.75" hidden="false" customHeight="false" outlineLevel="0" collapsed="false">
      <c r="A6" s="0" t="s">
        <v>167</v>
      </c>
    </row>
    <row r="8" customFormat="false" ht="15.75" hidden="false" customHeight="false" outlineLevel="0" collapsed="false">
      <c r="A8" s="1" t="s">
        <v>168</v>
      </c>
      <c r="B8" s="49"/>
    </row>
    <row r="9" customFormat="false" ht="12.75" hidden="false" customHeight="false" outlineLevel="0" collapsed="false">
      <c r="A9" s="0" t="s">
        <v>169</v>
      </c>
    </row>
    <row r="10" customFormat="false" ht="12.75" hidden="false" customHeight="false" outlineLevel="0" collapsed="false">
      <c r="A10" s="0" t="s">
        <v>111</v>
      </c>
    </row>
    <row r="11" customFormat="false" ht="12.75" hidden="false" customHeight="false" outlineLevel="0" collapsed="false">
      <c r="A11" s="0" t="s">
        <v>112</v>
      </c>
      <c r="C11" s="48" t="n">
        <v>2226.52</v>
      </c>
    </row>
    <row r="12" customFormat="false" ht="12.75" hidden="false" customHeight="false" outlineLevel="0" collapsed="false">
      <c r="A12" s="0" t="s">
        <v>113</v>
      </c>
      <c r="C12" s="48" t="n">
        <v>591.16</v>
      </c>
    </row>
    <row r="13" customFormat="false" ht="12.75" hidden="false" customHeight="false" outlineLevel="0" collapsed="false">
      <c r="A13" s="0" t="s">
        <v>114</v>
      </c>
      <c r="C13" s="0" t="n">
        <v>0</v>
      </c>
    </row>
    <row r="17" customFormat="false" ht="12.75" hidden="false" customHeight="false" outlineLevel="0" collapsed="false">
      <c r="D17" s="11" t="s">
        <v>115</v>
      </c>
      <c r="G17" s="14" t="s">
        <v>116</v>
      </c>
    </row>
    <row r="18" customFormat="false" ht="12.75" hidden="false" customHeight="false" outlineLevel="0" collapsed="false">
      <c r="A18" s="49" t="s">
        <v>170</v>
      </c>
      <c r="D18" s="11" t="s">
        <v>118</v>
      </c>
      <c r="G18" s="14" t="s">
        <v>118</v>
      </c>
    </row>
    <row r="19" customFormat="false" ht="12.75" hidden="false" customHeight="false" outlineLevel="0" collapsed="false">
      <c r="A19" s="0" t="s">
        <v>171</v>
      </c>
      <c r="D19" s="63" t="n">
        <v>225000</v>
      </c>
      <c r="E19" s="63"/>
      <c r="G19" s="63" t="n">
        <v>75000</v>
      </c>
    </row>
    <row r="20" customFormat="false" ht="12.75" hidden="false" customHeight="false" outlineLevel="0" collapsed="false">
      <c r="A20" s="0" t="s">
        <v>172</v>
      </c>
      <c r="D20" s="99" t="n">
        <v>75000</v>
      </c>
      <c r="E20" s="100"/>
      <c r="G20" s="99" t="n">
        <v>25000</v>
      </c>
    </row>
    <row r="21" customFormat="false" ht="12.75" hidden="false" customHeight="false" outlineLevel="0" collapsed="false">
      <c r="D21" s="101" t="n">
        <f aca="false">SUM(D19:D20)</f>
        <v>300000</v>
      </c>
      <c r="E21" s="63"/>
      <c r="G21" s="101" t="n">
        <f aca="false">SUM(G19:G20)</f>
        <v>100000</v>
      </c>
    </row>
    <row r="24" customFormat="false" ht="12.75" hidden="false" customHeight="false" outlineLevel="0" collapsed="false">
      <c r="A24" s="49" t="s">
        <v>173</v>
      </c>
      <c r="B24" s="49"/>
    </row>
    <row r="25" customFormat="false" ht="12.75" hidden="false" customHeight="false" outlineLevel="0" collapsed="false">
      <c r="A25" s="102" t="s">
        <v>174</v>
      </c>
      <c r="B25" s="102"/>
    </row>
    <row r="26" customFormat="false" ht="12.75" hidden="false" customHeight="false" outlineLevel="0" collapsed="false">
      <c r="A26" s="0" t="s">
        <v>175</v>
      </c>
      <c r="D26" s="103" t="n">
        <f aca="false">G20*C11</f>
        <v>55663000</v>
      </c>
    </row>
    <row r="27" customFormat="false" ht="12.75" hidden="false" customHeight="false" outlineLevel="0" collapsed="false">
      <c r="A27" s="0" t="s">
        <v>176</v>
      </c>
      <c r="D27" s="104" t="n">
        <v>0.75</v>
      </c>
    </row>
    <row r="28" customFormat="false" ht="12.75" hidden="false" customHeight="false" outlineLevel="0" collapsed="false">
      <c r="D28" s="105" t="n">
        <f aca="false">D26*D27</f>
        <v>41747250</v>
      </c>
    </row>
    <row r="29" customFormat="false" ht="12.75" hidden="false" customHeight="false" outlineLevel="0" collapsed="false">
      <c r="A29" s="0" t="s">
        <v>177</v>
      </c>
      <c r="D29" s="30" t="n">
        <v>433250</v>
      </c>
    </row>
    <row r="30" customFormat="false" ht="12" hidden="false" customHeight="true" outlineLevel="0" collapsed="false">
      <c r="A30" s="0" t="s">
        <v>178</v>
      </c>
      <c r="D30" s="105" t="n">
        <f aca="false">D28-D29</f>
        <v>41314000</v>
      </c>
      <c r="E30" s="87"/>
      <c r="F30" s="87"/>
      <c r="G30" s="87"/>
      <c r="H30" s="87"/>
      <c r="I30" s="87"/>
      <c r="J30" s="87"/>
      <c r="K30" s="87"/>
    </row>
    <row r="31" customFormat="false" ht="12.75" hidden="false" customHeight="false" outlineLevel="0" collapsed="false">
      <c r="A31" s="0" t="s">
        <v>179</v>
      </c>
      <c r="D31" s="12" t="n">
        <v>1500000</v>
      </c>
      <c r="E31" s="12"/>
      <c r="F31" s="12"/>
      <c r="G31" s="12"/>
      <c r="H31" s="12"/>
      <c r="I31" s="12"/>
      <c r="J31" s="12"/>
      <c r="K31" s="12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</row>
    <row r="32" customFormat="false" ht="13.5" hidden="false" customHeight="false" outlineLevel="0" collapsed="false">
      <c r="A32" s="0" t="s">
        <v>180</v>
      </c>
      <c r="D32" s="106" t="n">
        <f aca="false">D28-D29-D31</f>
        <v>39814000</v>
      </c>
      <c r="E32" s="12"/>
      <c r="F32" s="12"/>
      <c r="G32" s="12"/>
      <c r="H32" s="12"/>
      <c r="I32" s="12"/>
      <c r="J32" s="12"/>
      <c r="K32" s="12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</row>
    <row r="33" customFormat="false" ht="13.5" hidden="false" customHeight="false" outlineLevel="0" collapsed="false">
      <c r="D33" s="12"/>
      <c r="E33" s="12"/>
      <c r="F33" s="12"/>
      <c r="G33" s="12"/>
      <c r="H33" s="12"/>
      <c r="I33" s="12"/>
      <c r="J33" s="12"/>
      <c r="K33" s="12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</row>
    <row r="34" customFormat="false" ht="12.75" hidden="false" customHeight="false" outlineLevel="0" collapsed="false">
      <c r="A34" s="49" t="s">
        <v>181</v>
      </c>
      <c r="B34" s="49"/>
      <c r="D34" s="12"/>
      <c r="E34" s="12"/>
      <c r="F34" s="12"/>
      <c r="G34" s="12"/>
      <c r="H34" s="12"/>
      <c r="I34" s="12"/>
      <c r="J34" s="12"/>
      <c r="K34" s="12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</row>
    <row r="35" customFormat="false" ht="12.75" hidden="false" customHeight="false" outlineLevel="0" collapsed="false">
      <c r="A35" s="0" t="s">
        <v>182</v>
      </c>
      <c r="D35" s="107" t="n">
        <f aca="false">D30/G19</f>
        <v>550.853333333333</v>
      </c>
      <c r="E35" s="12"/>
      <c r="F35" s="12"/>
      <c r="G35" s="12"/>
      <c r="H35" s="12"/>
      <c r="I35" s="12"/>
      <c r="J35" s="12"/>
      <c r="K35" s="12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</row>
    <row r="36" customFormat="false" ht="12.75" hidden="false" customHeight="false" outlineLevel="0" collapsed="false">
      <c r="D36" s="12"/>
      <c r="E36" s="12"/>
      <c r="F36" s="12"/>
      <c r="G36" s="12"/>
      <c r="H36" s="12"/>
      <c r="I36" s="12"/>
      <c r="J36" s="12"/>
      <c r="K36" s="12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</row>
    <row r="37" customFormat="false" ht="12.75" hidden="false" customHeight="false" outlineLevel="0" collapsed="false">
      <c r="A37" s="49" t="s">
        <v>183</v>
      </c>
      <c r="B37" s="49"/>
      <c r="D37" s="12"/>
      <c r="E37" s="12"/>
      <c r="F37" s="12"/>
      <c r="G37" s="12"/>
      <c r="H37" s="12"/>
      <c r="I37" s="12"/>
      <c r="J37" s="12"/>
      <c r="K37" s="12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</row>
    <row r="38" customFormat="false" ht="12.75" hidden="false" customHeight="false" outlineLevel="0" collapsed="false">
      <c r="A38" s="0" t="s">
        <v>184</v>
      </c>
      <c r="D38" s="12"/>
      <c r="E38" s="12"/>
      <c r="F38" s="12"/>
      <c r="G38" s="12"/>
      <c r="H38" s="12"/>
      <c r="I38" s="12"/>
      <c r="J38" s="12"/>
      <c r="K38" s="12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</row>
    <row r="39" customFormat="false" ht="12.75" hidden="false" customHeight="false" outlineLevel="0" collapsed="false">
      <c r="D39" s="12"/>
      <c r="E39" s="12"/>
      <c r="F39" s="12"/>
      <c r="G39" s="12"/>
      <c r="H39" s="12"/>
      <c r="I39" s="12"/>
      <c r="J39" s="12"/>
      <c r="K39" s="12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</row>
    <row r="40" customFormat="false" ht="12.75" hidden="false" customHeight="false" outlineLevel="0" collapsed="false">
      <c r="A40" s="0" t="s">
        <v>185</v>
      </c>
      <c r="D40" s="12"/>
      <c r="E40" s="12"/>
      <c r="F40" s="12"/>
      <c r="G40" s="12"/>
      <c r="H40" s="12"/>
      <c r="I40" s="12"/>
      <c r="J40" s="12"/>
      <c r="K40" s="12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</row>
    <row r="41" customFormat="false" ht="12.75" hidden="false" customHeight="false" outlineLevel="0" collapsed="false">
      <c r="A41" s="0" t="s">
        <v>186</v>
      </c>
      <c r="D41" s="12"/>
      <c r="E41" s="12"/>
      <c r="F41" s="12"/>
      <c r="G41" s="12"/>
      <c r="H41" s="12"/>
      <c r="I41" s="12"/>
      <c r="J41" s="12"/>
      <c r="K41" s="12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</row>
    <row r="42" customFormat="false" ht="12.75" hidden="false" customHeight="false" outlineLevel="0" collapsed="false">
      <c r="A42" s="0" t="s">
        <v>187</v>
      </c>
      <c r="D42" s="12"/>
      <c r="E42" s="12"/>
      <c r="F42" s="12"/>
      <c r="G42" s="12"/>
      <c r="H42" s="12"/>
      <c r="I42" s="12"/>
      <c r="J42" s="12"/>
      <c r="K42" s="12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</row>
    <row r="43" customFormat="false" ht="12.75" hidden="false" customHeight="false" outlineLevel="0" collapsed="false">
      <c r="D43" s="12"/>
      <c r="E43" s="12"/>
      <c r="F43" s="12"/>
      <c r="G43" s="12"/>
      <c r="H43" s="12"/>
      <c r="I43" s="12"/>
      <c r="J43" s="12"/>
      <c r="K43" s="12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</row>
    <row r="44" customFormat="false" ht="12.75" hidden="false" customHeight="false" outlineLevel="0" collapsed="false">
      <c r="A44" s="0" t="s">
        <v>188</v>
      </c>
      <c r="D44" s="12"/>
      <c r="E44" s="12"/>
      <c r="F44" s="12"/>
      <c r="G44" s="12"/>
      <c r="H44" s="12"/>
      <c r="I44" s="12"/>
      <c r="J44" s="12"/>
      <c r="K44" s="12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</row>
    <row r="45" customFormat="false" ht="12.75" hidden="false" customHeight="false" outlineLevel="0" collapsed="false">
      <c r="D45" s="12"/>
      <c r="E45" s="12"/>
      <c r="F45" s="12"/>
      <c r="G45" s="12"/>
      <c r="H45" s="12"/>
      <c r="I45" s="12"/>
      <c r="J45" s="12"/>
      <c r="K45" s="12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</row>
    <row r="46" customFormat="false" ht="12.75" hidden="false" customHeight="false" outlineLevel="0" collapsed="false">
      <c r="A46" s="49" t="s">
        <v>189</v>
      </c>
      <c r="B46" s="49"/>
      <c r="D46" s="12"/>
      <c r="E46" s="12"/>
      <c r="F46" s="12"/>
      <c r="G46" s="12"/>
      <c r="H46" s="12"/>
      <c r="I46" s="12"/>
      <c r="J46" s="12"/>
      <c r="K46" s="12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</row>
    <row r="47" customFormat="false" ht="12.75" hidden="false" customHeight="false" outlineLevel="0" collapsed="false">
      <c r="A47" s="0" t="s">
        <v>190</v>
      </c>
      <c r="D47" s="103" t="n">
        <f aca="false">D32*0.35</f>
        <v>13934900</v>
      </c>
      <c r="E47" s="12"/>
      <c r="F47" s="12"/>
      <c r="G47" s="12"/>
      <c r="H47" s="12"/>
      <c r="I47" s="12"/>
      <c r="J47" s="12"/>
      <c r="K47" s="12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</row>
    <row r="48" customFormat="false" ht="12.75" hidden="false" customHeight="false" outlineLevel="0" collapsed="false">
      <c r="A48" s="0" t="s">
        <v>191</v>
      </c>
      <c r="D48" s="103" t="n">
        <f aca="false">(D31*0.35)</f>
        <v>525000</v>
      </c>
      <c r="E48" s="12"/>
      <c r="F48" s="12"/>
      <c r="G48" s="12"/>
      <c r="H48" s="12"/>
      <c r="I48" s="12"/>
      <c r="J48" s="12"/>
      <c r="K48" s="12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</row>
    <row r="49" customFormat="false" ht="12.75" hidden="false" customHeight="false" outlineLevel="0" collapsed="false">
      <c r="D49" s="9" t="n">
        <f aca="false">SUM(D47:D48)</f>
        <v>14459900</v>
      </c>
      <c r="E49" s="12"/>
      <c r="F49" s="12"/>
      <c r="G49" s="12"/>
      <c r="H49" s="12"/>
      <c r="I49" s="12"/>
      <c r="J49" s="12"/>
      <c r="K49" s="12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</row>
    <row r="50" customFormat="false" ht="12.75" hidden="false" customHeight="false" outlineLevel="0" collapsed="false">
      <c r="D50" s="12"/>
      <c r="E50" s="12"/>
      <c r="F50" s="12"/>
      <c r="G50" s="12"/>
      <c r="H50" s="12"/>
      <c r="I50" s="12"/>
      <c r="J50" s="12"/>
      <c r="K50" s="12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</row>
    <row r="51" customFormat="false" ht="12.75" hidden="false" customHeight="false" outlineLevel="0" collapsed="false">
      <c r="D51" s="12"/>
      <c r="E51" s="12"/>
      <c r="F51" s="12"/>
      <c r="G51" s="12"/>
      <c r="H51" s="12"/>
      <c r="I51" s="12"/>
      <c r="J51" s="12"/>
      <c r="K51" s="12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</row>
    <row r="52" customFormat="false" ht="15.75" hidden="false" customHeight="false" outlineLevel="0" collapsed="false">
      <c r="A52" s="1" t="s">
        <v>192</v>
      </c>
      <c r="D52" s="12"/>
      <c r="E52" s="12"/>
      <c r="F52" s="12"/>
      <c r="G52" s="12"/>
      <c r="H52" s="12"/>
      <c r="I52" s="12"/>
      <c r="J52" s="12"/>
      <c r="K52" s="12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</row>
    <row r="53" customFormat="false" ht="12.75" hidden="false" customHeight="false" outlineLevel="0" collapsed="false">
      <c r="A53" s="0" t="s">
        <v>193</v>
      </c>
      <c r="D53" s="12"/>
      <c r="E53" s="12"/>
      <c r="F53" s="12"/>
      <c r="G53" s="12"/>
      <c r="H53" s="12"/>
      <c r="I53" s="12"/>
      <c r="J53" s="12"/>
      <c r="K53" s="12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</row>
    <row r="54" customFormat="false" ht="12.75" hidden="false" customHeight="false" outlineLevel="0" collapsed="false">
      <c r="A54" s="0" t="s">
        <v>194</v>
      </c>
      <c r="D54" s="12"/>
      <c r="E54" s="12"/>
      <c r="F54" s="12"/>
      <c r="G54" s="12"/>
      <c r="H54" s="12"/>
      <c r="I54" s="12"/>
      <c r="J54" s="12"/>
      <c r="K54" s="12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</row>
    <row r="55" customFormat="false" ht="12.75" hidden="false" customHeight="false" outlineLevel="0" collapsed="false">
      <c r="A55" s="0" t="s">
        <v>195</v>
      </c>
      <c r="D55" s="12"/>
      <c r="E55" s="12"/>
      <c r="F55" s="12"/>
      <c r="G55" s="12"/>
      <c r="H55" s="12"/>
      <c r="I55" s="12"/>
      <c r="J55" s="12"/>
      <c r="K55" s="12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</row>
    <row r="56" customFormat="false" ht="12.75" hidden="false" customHeight="false" outlineLevel="0" collapsed="false">
      <c r="H56" s="12"/>
      <c r="I56" s="12"/>
      <c r="J56" s="12"/>
      <c r="K56" s="12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</row>
    <row r="57" customFormat="false" ht="12.75" hidden="false" customHeight="false" outlineLevel="0" collapsed="false">
      <c r="D57" s="84" t="s">
        <v>115</v>
      </c>
      <c r="E57" s="85"/>
      <c r="F57" s="85"/>
      <c r="G57" s="84" t="s">
        <v>116</v>
      </c>
      <c r="H57" s="12"/>
      <c r="I57" s="12"/>
      <c r="J57" s="12"/>
      <c r="K57" s="12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</row>
    <row r="58" customFormat="false" ht="12.75" hidden="false" customHeight="false" outlineLevel="0" collapsed="false">
      <c r="A58" s="49" t="s">
        <v>117</v>
      </c>
      <c r="B58" s="49"/>
      <c r="D58" s="84" t="s">
        <v>118</v>
      </c>
      <c r="E58" s="85"/>
      <c r="F58" s="85"/>
      <c r="G58" s="84" t="s">
        <v>118</v>
      </c>
      <c r="H58" s="12"/>
      <c r="I58" s="12"/>
      <c r="J58" s="12"/>
      <c r="K58" s="12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</row>
    <row r="59" customFormat="false" ht="12.75" hidden="false" customHeight="false" outlineLevel="0" collapsed="false">
      <c r="A59" s="0" t="s">
        <v>196</v>
      </c>
      <c r="E59" s="12"/>
      <c r="F59" s="12"/>
      <c r="G59" s="12"/>
      <c r="H59" s="12"/>
      <c r="I59" s="12"/>
      <c r="J59" s="12"/>
      <c r="K59" s="12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</row>
    <row r="60" customFormat="false" ht="12.75" hidden="false" customHeight="false" outlineLevel="0" collapsed="false">
      <c r="A60" s="0" t="s">
        <v>120</v>
      </c>
      <c r="D60" s="12" t="n">
        <v>9655</v>
      </c>
      <c r="E60" s="12"/>
      <c r="F60" s="12"/>
      <c r="G60" s="12" t="n">
        <v>4566</v>
      </c>
      <c r="H60" s="12"/>
      <c r="I60" s="12"/>
      <c r="J60" s="12"/>
      <c r="K60" s="12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</row>
    <row r="61" customFormat="false" ht="12.75" hidden="false" customHeight="false" outlineLevel="0" collapsed="false">
      <c r="A61" s="0" t="s">
        <v>121</v>
      </c>
      <c r="D61" s="12" t="n">
        <v>529</v>
      </c>
      <c r="E61" s="12"/>
      <c r="F61" s="12"/>
      <c r="G61" s="12" t="n">
        <v>250</v>
      </c>
      <c r="H61" s="12"/>
      <c r="I61" s="12"/>
      <c r="J61" s="12"/>
      <c r="K61" s="12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</row>
    <row r="62" customFormat="false" ht="12.75" hidden="false" customHeight="false" outlineLevel="0" collapsed="false">
      <c r="A62" s="3" t="s">
        <v>122</v>
      </c>
      <c r="B62" s="3"/>
      <c r="C62" s="3"/>
      <c r="D62" s="30" t="n">
        <v>390</v>
      </c>
      <c r="E62" s="30"/>
      <c r="F62" s="30"/>
      <c r="G62" s="30" t="n">
        <v>184</v>
      </c>
      <c r="H62" s="12"/>
      <c r="I62" s="12"/>
      <c r="J62" s="12"/>
      <c r="K62" s="12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</row>
    <row r="63" customFormat="false" ht="12.75" hidden="false" customHeight="false" outlineLevel="0" collapsed="false">
      <c r="D63" s="12" t="n">
        <f aca="false">SUM(D60:D62)</f>
        <v>10574</v>
      </c>
      <c r="E63" s="12"/>
      <c r="F63" s="12"/>
      <c r="G63" s="12" t="n">
        <f aca="false">SUM(G60:G62)</f>
        <v>5000</v>
      </c>
      <c r="H63" s="12"/>
      <c r="I63" s="12"/>
      <c r="J63" s="12"/>
      <c r="K63" s="12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</row>
    <row r="64" customFormat="false" ht="12.75" hidden="false" customHeight="false" outlineLevel="0" collapsed="false">
      <c r="A64" s="3" t="s">
        <v>123</v>
      </c>
      <c r="B64" s="3"/>
      <c r="C64" s="3"/>
      <c r="D64" s="30" t="n">
        <f aca="false">D62</f>
        <v>390</v>
      </c>
      <c r="E64" s="30"/>
      <c r="F64" s="30"/>
      <c r="G64" s="30" t="n">
        <f aca="false">G62</f>
        <v>184</v>
      </c>
      <c r="H64" s="12"/>
      <c r="I64" s="12"/>
      <c r="J64" s="12"/>
      <c r="K64" s="12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</row>
    <row r="65" customFormat="false" ht="12.75" hidden="false" customHeight="false" outlineLevel="0" collapsed="false">
      <c r="A65" s="7" t="s">
        <v>197</v>
      </c>
      <c r="B65" s="7"/>
      <c r="C65" s="7"/>
      <c r="D65" s="9" t="n">
        <f aca="false">D63-D64</f>
        <v>10184</v>
      </c>
      <c r="E65" s="9"/>
      <c r="F65" s="9"/>
      <c r="G65" s="9" t="n">
        <f aca="false">G63-G64</f>
        <v>4816</v>
      </c>
      <c r="H65" s="12"/>
      <c r="I65" s="12"/>
      <c r="J65" s="12"/>
      <c r="K65" s="12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</row>
    <row r="66" customFormat="false" ht="12.75" hidden="false" customHeight="false" outlineLevel="0" collapsed="false">
      <c r="D66" s="12"/>
      <c r="E66" s="12"/>
      <c r="F66" s="12"/>
      <c r="G66" s="12"/>
      <c r="H66" s="12"/>
      <c r="I66" s="12"/>
      <c r="J66" s="12"/>
      <c r="K66" s="12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</row>
    <row r="67" customFormat="false" ht="12.75" hidden="false" customHeight="false" outlineLevel="0" collapsed="false">
      <c r="D67" s="12"/>
      <c r="E67" s="12"/>
      <c r="F67" s="12"/>
      <c r="G67" s="12"/>
      <c r="H67" s="12"/>
      <c r="I67" s="12"/>
      <c r="J67" s="12"/>
      <c r="K67" s="12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</row>
    <row r="68" customFormat="false" ht="12.75" hidden="false" customHeight="false" outlineLevel="0" collapsed="false">
      <c r="A68" s="49" t="s">
        <v>125</v>
      </c>
      <c r="B68" s="49"/>
      <c r="D68" s="12"/>
      <c r="E68" s="12"/>
      <c r="F68" s="12"/>
      <c r="G68" s="12"/>
      <c r="H68" s="12"/>
      <c r="I68" s="12"/>
      <c r="J68" s="12"/>
      <c r="K68" s="12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</row>
    <row r="69" customFormat="false" ht="12.75" hidden="false" customHeight="false" outlineLevel="0" collapsed="false">
      <c r="A69" s="0" t="s">
        <v>196</v>
      </c>
      <c r="D69" s="12"/>
      <c r="E69" s="12"/>
      <c r="F69" s="12"/>
      <c r="G69" s="12"/>
      <c r="H69" s="12"/>
      <c r="I69" s="12"/>
      <c r="J69" s="12"/>
      <c r="K69" s="12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</row>
    <row r="70" customFormat="false" ht="12.75" hidden="false" customHeight="false" outlineLevel="0" collapsed="false">
      <c r="A70" s="0" t="s">
        <v>126</v>
      </c>
      <c r="D70" s="12" t="n">
        <v>3617</v>
      </c>
      <c r="E70" s="12"/>
      <c r="F70" s="12"/>
      <c r="G70" s="12" t="n">
        <v>1154</v>
      </c>
      <c r="H70" s="12"/>
      <c r="I70" s="12"/>
      <c r="J70" s="12"/>
      <c r="K70" s="12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</row>
    <row r="71" customFormat="false" ht="12.75" hidden="false" customHeight="false" outlineLevel="0" collapsed="false">
      <c r="A71" s="0" t="s">
        <v>127</v>
      </c>
      <c r="D71" s="12" t="n">
        <v>69</v>
      </c>
      <c r="E71" s="12"/>
      <c r="F71" s="12"/>
      <c r="G71" s="12" t="n">
        <v>22</v>
      </c>
      <c r="H71" s="12"/>
      <c r="I71" s="12"/>
      <c r="J71" s="12"/>
      <c r="K71" s="12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</row>
    <row r="72" customFormat="false" ht="12.75" hidden="false" customHeight="false" outlineLevel="0" collapsed="false">
      <c r="A72" s="0" t="s">
        <v>128</v>
      </c>
      <c r="D72" s="12" t="n">
        <v>69</v>
      </c>
      <c r="E72" s="12"/>
      <c r="F72" s="12"/>
      <c r="G72" s="12" t="n">
        <v>22</v>
      </c>
      <c r="H72" s="12"/>
      <c r="I72" s="12"/>
      <c r="J72" s="12"/>
      <c r="K72" s="12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</row>
    <row r="73" customFormat="false" ht="12.75" hidden="false" customHeight="false" outlineLevel="0" collapsed="false">
      <c r="D73" s="12"/>
      <c r="E73" s="12"/>
      <c r="F73" s="12"/>
      <c r="G73" s="12"/>
      <c r="H73" s="12"/>
      <c r="I73" s="12"/>
      <c r="J73" s="12"/>
      <c r="K73" s="12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</row>
    <row r="74" customFormat="false" ht="12.75" hidden="false" customHeight="false" outlineLevel="0" collapsed="false">
      <c r="A74" s="39" t="s">
        <v>198</v>
      </c>
      <c r="B74" s="39"/>
      <c r="C74" s="39"/>
      <c r="D74" s="12"/>
      <c r="E74" s="12"/>
      <c r="F74" s="12"/>
      <c r="G74" s="12"/>
      <c r="H74" s="12"/>
      <c r="I74" s="12"/>
      <c r="J74" s="12"/>
      <c r="K74" s="12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</row>
    <row r="75" customFormat="false" ht="12.75" hidden="false" customHeight="false" outlineLevel="0" collapsed="false">
      <c r="A75" s="39" t="s">
        <v>130</v>
      </c>
      <c r="B75" s="39"/>
      <c r="C75" s="39"/>
      <c r="D75" s="12" t="n">
        <v>195</v>
      </c>
      <c r="E75" s="12"/>
      <c r="F75" s="12"/>
      <c r="G75" s="12" t="n">
        <v>92</v>
      </c>
      <c r="H75" s="12"/>
      <c r="I75" s="12"/>
      <c r="J75" s="12"/>
      <c r="K75" s="12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</row>
    <row r="76" customFormat="false" ht="12.75" hidden="false" customHeight="false" outlineLevel="0" collapsed="false">
      <c r="A76" s="39" t="s">
        <v>131</v>
      </c>
      <c r="B76" s="39"/>
      <c r="C76" s="39"/>
      <c r="D76" s="12" t="n">
        <v>195</v>
      </c>
      <c r="E76" s="12"/>
      <c r="F76" s="12"/>
      <c r="G76" s="12" t="n">
        <v>92</v>
      </c>
      <c r="H76" s="12"/>
      <c r="I76" s="12"/>
      <c r="J76" s="12"/>
      <c r="K76" s="12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</row>
    <row r="77" customFormat="false" ht="12.75" hidden="false" customHeight="false" outlineLevel="0" collapsed="false">
      <c r="A77" s="7" t="s">
        <v>199</v>
      </c>
      <c r="B77" s="47"/>
      <c r="C77" s="47"/>
      <c r="D77" s="9" t="n">
        <f aca="false">SUM(D70:D76)</f>
        <v>4145</v>
      </c>
      <c r="E77" s="9"/>
      <c r="F77" s="9"/>
      <c r="G77" s="9" t="n">
        <f aca="false">SUM(G70:G76)</f>
        <v>1382</v>
      </c>
      <c r="H77" s="12"/>
      <c r="I77" s="12"/>
      <c r="J77" s="12"/>
      <c r="K77" s="12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</row>
    <row r="78" customFormat="false" ht="12.75" hidden="false" customHeight="false" outlineLevel="0" collapsed="false">
      <c r="D78" s="12"/>
      <c r="E78" s="12"/>
      <c r="F78" s="12"/>
      <c r="G78" s="12"/>
      <c r="H78" s="12"/>
      <c r="I78" s="12"/>
      <c r="J78" s="12"/>
      <c r="K78" s="12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</row>
    <row r="79" customFormat="false" ht="12.75" hidden="false" customHeight="false" outlineLevel="0" collapsed="false">
      <c r="A79" s="42" t="s">
        <v>133</v>
      </c>
      <c r="B79" s="4"/>
      <c r="C79" s="4"/>
      <c r="D79" s="85" t="n">
        <f aca="false">D65+D77</f>
        <v>14329</v>
      </c>
      <c r="E79" s="12"/>
      <c r="F79" s="12"/>
      <c r="G79" s="85" t="n">
        <f aca="false">G65+G77</f>
        <v>6198</v>
      </c>
      <c r="H79" s="12"/>
      <c r="I79" s="12"/>
      <c r="J79" s="12"/>
      <c r="K79" s="12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</row>
    <row r="80" customFormat="false" ht="12.75" hidden="false" customHeight="false" outlineLevel="0" collapsed="false">
      <c r="D80" s="12"/>
      <c r="E80" s="12"/>
      <c r="F80" s="12"/>
      <c r="G80" s="12"/>
      <c r="H80" s="12"/>
      <c r="I80" s="12"/>
      <c r="J80" s="12"/>
      <c r="K80" s="12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</row>
    <row r="81" customFormat="false" ht="12.75" hidden="false" customHeight="false" outlineLevel="0" collapsed="false">
      <c r="D81" s="12"/>
      <c r="E81" s="12"/>
      <c r="F81" s="12"/>
      <c r="G81" s="12"/>
      <c r="H81" s="12"/>
      <c r="I81" s="12"/>
      <c r="J81" s="12"/>
      <c r="K81" s="12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</row>
    <row r="82" customFormat="false" ht="12.75" hidden="false" customHeight="false" outlineLevel="0" collapsed="false">
      <c r="A82" s="49" t="s">
        <v>134</v>
      </c>
      <c r="D82" s="12"/>
      <c r="E82" s="12"/>
      <c r="F82" s="12"/>
      <c r="G82" s="12"/>
      <c r="H82" s="12"/>
      <c r="I82" s="84" t="s">
        <v>137</v>
      </c>
      <c r="J82" s="12"/>
      <c r="K82" s="84" t="s">
        <v>138</v>
      </c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</row>
    <row r="83" customFormat="false" ht="12.75" hidden="false" customHeight="false" outlineLevel="0" collapsed="false">
      <c r="A83" s="0" t="s">
        <v>139</v>
      </c>
      <c r="D83" s="84" t="s">
        <v>118</v>
      </c>
      <c r="E83" s="12"/>
      <c r="F83" s="12"/>
      <c r="G83" s="86" t="s">
        <v>140</v>
      </c>
      <c r="H83" s="12"/>
      <c r="I83" s="86" t="s">
        <v>141</v>
      </c>
      <c r="J83" s="12"/>
      <c r="K83" s="86" t="s">
        <v>141</v>
      </c>
      <c r="L83" s="40" t="s">
        <v>145</v>
      </c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</row>
    <row r="84" customFormat="false" ht="12.75" hidden="false" customHeight="false" outlineLevel="0" collapsed="false">
      <c r="A84" s="0" t="s">
        <v>142</v>
      </c>
      <c r="D84" s="12" t="n">
        <f aca="false">D60</f>
        <v>9655</v>
      </c>
      <c r="E84" s="12"/>
      <c r="F84" s="12"/>
      <c r="G84" s="12" t="n">
        <f aca="false">D84*$C$12</f>
        <v>5707649.8</v>
      </c>
      <c r="H84" s="12"/>
      <c r="I84" s="12" t="n">
        <f aca="false">G84-K84</f>
        <v>5707649.8</v>
      </c>
      <c r="J84" s="12"/>
      <c r="K84" s="12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</row>
    <row r="85" customFormat="false" ht="12.75" hidden="false" customHeight="false" outlineLevel="0" collapsed="false">
      <c r="A85" s="0" t="s">
        <v>143</v>
      </c>
      <c r="D85" s="12" t="n">
        <f aca="false">D61</f>
        <v>529</v>
      </c>
      <c r="E85" s="12"/>
      <c r="F85" s="12"/>
      <c r="G85" s="12" t="n">
        <f aca="false">D85*$C$12</f>
        <v>312723.64</v>
      </c>
      <c r="H85" s="12"/>
      <c r="I85" s="12" t="n">
        <f aca="false">G85-K85</f>
        <v>312723.64</v>
      </c>
      <c r="J85" s="12"/>
      <c r="K85" s="12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</row>
    <row r="86" customFormat="false" ht="12.75" hidden="false" customHeight="false" outlineLevel="0" collapsed="false">
      <c r="A86" s="0" t="s">
        <v>144</v>
      </c>
      <c r="D86" s="12" t="n">
        <f aca="false">G60</f>
        <v>4566</v>
      </c>
      <c r="E86" s="12"/>
      <c r="F86" s="12"/>
      <c r="G86" s="12" t="n">
        <f aca="false">D86*$C$11</f>
        <v>10166290.32</v>
      </c>
      <c r="H86" s="12"/>
      <c r="I86" s="12" t="n">
        <f aca="false">G86-K86</f>
        <v>7651094</v>
      </c>
      <c r="J86" s="12"/>
      <c r="K86" s="12" t="n">
        <f aca="false">(D86/75000)*$D$30</f>
        <v>2515196.32</v>
      </c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</row>
    <row r="87" customFormat="false" ht="12.75" hidden="false" customHeight="false" outlineLevel="0" collapsed="false">
      <c r="A87" s="0" t="s">
        <v>146</v>
      </c>
      <c r="D87" s="12" t="n">
        <f aca="false">G61</f>
        <v>250</v>
      </c>
      <c r="E87" s="12"/>
      <c r="F87" s="12"/>
      <c r="G87" s="30" t="n">
        <f aca="false">D87*$C$11</f>
        <v>556630</v>
      </c>
      <c r="H87" s="12"/>
      <c r="I87" s="12" t="n">
        <f aca="false">G87-K87</f>
        <v>418916.666666667</v>
      </c>
      <c r="J87" s="12"/>
      <c r="K87" s="12" t="n">
        <f aca="false">(D87/75000)*$D$30</f>
        <v>137713.333333333</v>
      </c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</row>
    <row r="88" customFormat="false" ht="12.75" hidden="false" customHeight="false" outlineLevel="0" collapsed="false">
      <c r="D88" s="12"/>
      <c r="E88" s="12"/>
      <c r="F88" s="12"/>
      <c r="G88" s="9" t="n">
        <f aca="false">SUM(G84:G87)</f>
        <v>16743293.76</v>
      </c>
      <c r="H88" s="12"/>
      <c r="I88" s="9" t="n">
        <f aca="false">SUM(I84:I87)</f>
        <v>14090384.1066667</v>
      </c>
      <c r="J88" s="12"/>
      <c r="K88" s="9" t="n">
        <f aca="false">SUM(K84:K87)</f>
        <v>2652909.65333333</v>
      </c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</row>
    <row r="89" customFormat="false" ht="12.75" hidden="false" customHeight="false" outlineLevel="0" collapsed="false">
      <c r="D89" s="87"/>
      <c r="E89" s="87"/>
      <c r="F89" s="87"/>
      <c r="G89" s="87"/>
      <c r="H89" s="87"/>
      <c r="I89" s="87"/>
      <c r="J89" s="87"/>
      <c r="K89" s="87"/>
    </row>
    <row r="90" customFormat="false" ht="12.75" hidden="false" customHeight="false" outlineLevel="0" collapsed="false">
      <c r="D90" s="87"/>
      <c r="E90" s="87"/>
      <c r="F90" s="87"/>
      <c r="G90" s="87"/>
      <c r="H90" s="87"/>
      <c r="I90" s="87"/>
      <c r="J90" s="87"/>
      <c r="K90" s="87"/>
    </row>
    <row r="91" customFormat="false" ht="12.75" hidden="false" customHeight="false" outlineLevel="0" collapsed="false">
      <c r="A91" s="0" t="s">
        <v>147</v>
      </c>
      <c r="D91" s="87"/>
      <c r="E91" s="87"/>
      <c r="F91" s="87"/>
      <c r="G91" s="87"/>
      <c r="H91" s="87"/>
      <c r="I91" s="87"/>
      <c r="J91" s="87"/>
      <c r="K91" s="87"/>
    </row>
    <row r="92" customFormat="false" ht="12.75" hidden="false" customHeight="false" outlineLevel="0" collapsed="false">
      <c r="A92" s="0" t="s">
        <v>142</v>
      </c>
      <c r="D92" s="12" t="n">
        <f aca="false">D70+D72+D76</f>
        <v>3881</v>
      </c>
      <c r="E92" s="87"/>
      <c r="F92" s="87"/>
      <c r="G92" s="12" t="n">
        <f aca="false">D92*$C$12</f>
        <v>2294291.96</v>
      </c>
      <c r="H92" s="87"/>
      <c r="I92" s="12" t="n">
        <f aca="false">G92-K92</f>
        <v>2294291.96</v>
      </c>
      <c r="J92" s="87"/>
      <c r="K92" s="87"/>
    </row>
    <row r="93" customFormat="false" ht="12.75" hidden="false" customHeight="false" outlineLevel="0" collapsed="false">
      <c r="A93" s="0" t="s">
        <v>143</v>
      </c>
      <c r="D93" s="12" t="n">
        <f aca="false">D71+D75</f>
        <v>264</v>
      </c>
      <c r="E93" s="87"/>
      <c r="F93" s="87"/>
      <c r="G93" s="12" t="n">
        <f aca="false">D93*$C$12</f>
        <v>156066.24</v>
      </c>
      <c r="H93" s="87"/>
      <c r="I93" s="12" t="n">
        <f aca="false">G93-K93</f>
        <v>156066.24</v>
      </c>
      <c r="J93" s="87"/>
      <c r="K93" s="87"/>
    </row>
    <row r="94" customFormat="false" ht="12.75" hidden="false" customHeight="false" outlineLevel="0" collapsed="false">
      <c r="A94" s="0" t="s">
        <v>144</v>
      </c>
      <c r="D94" s="12" t="n">
        <f aca="false">G70+G72+G76</f>
        <v>1268</v>
      </c>
      <c r="E94" s="87"/>
      <c r="F94" s="87"/>
      <c r="G94" s="12" t="n">
        <f aca="false">D94*$C$11</f>
        <v>2823227.36</v>
      </c>
      <c r="H94" s="87"/>
      <c r="I94" s="12" t="n">
        <f aca="false">G94-K94</f>
        <v>2124745.33333333</v>
      </c>
      <c r="J94" s="87"/>
      <c r="K94" s="12" t="n">
        <f aca="false">(D94/75000)*$D$30</f>
        <v>698482.026666667</v>
      </c>
    </row>
    <row r="95" customFormat="false" ht="12.75" hidden="false" customHeight="false" outlineLevel="0" collapsed="false">
      <c r="A95" s="0" t="s">
        <v>146</v>
      </c>
      <c r="D95" s="12" t="n">
        <f aca="false">G71+G75</f>
        <v>114</v>
      </c>
      <c r="E95" s="87"/>
      <c r="F95" s="87"/>
      <c r="G95" s="30" t="n">
        <f aca="false">D95*$C$11</f>
        <v>253823.28</v>
      </c>
      <c r="H95" s="87"/>
      <c r="I95" s="12" t="n">
        <f aca="false">G95-K95</f>
        <v>191026</v>
      </c>
      <c r="J95" s="87"/>
      <c r="K95" s="12" t="n">
        <f aca="false">(D95/75000)*$D$30</f>
        <v>62797.28</v>
      </c>
    </row>
    <row r="96" customFormat="false" ht="12.75" hidden="false" customHeight="false" outlineLevel="0" collapsed="false">
      <c r="D96" s="12"/>
      <c r="E96" s="87"/>
      <c r="F96" s="87"/>
      <c r="G96" s="9" t="n">
        <f aca="false">SUM(G92:G95)</f>
        <v>5527408.84</v>
      </c>
      <c r="H96" s="87"/>
      <c r="I96" s="9" t="n">
        <f aca="false">SUM(I92:I95)</f>
        <v>4766129.53333333</v>
      </c>
      <c r="J96" s="87"/>
      <c r="K96" s="9" t="n">
        <f aca="false">SUM(K92:K95)</f>
        <v>761279.306666667</v>
      </c>
    </row>
    <row r="97" customFormat="false" ht="12.75" hidden="false" customHeight="false" outlineLevel="0" collapsed="false">
      <c r="D97" s="87"/>
      <c r="E97" s="87"/>
      <c r="F97" s="87"/>
      <c r="G97" s="87"/>
      <c r="H97" s="87"/>
      <c r="I97" s="87"/>
      <c r="J97" s="87"/>
      <c r="K97" s="87"/>
    </row>
    <row r="98" customFormat="false" ht="13.5" hidden="false" customHeight="false" outlineLevel="0" collapsed="false">
      <c r="D98" s="87"/>
      <c r="E98" s="87"/>
      <c r="F98" s="87"/>
      <c r="G98" s="88" t="n">
        <f aca="false">G88+G96</f>
        <v>22270702.6</v>
      </c>
      <c r="H98" s="87"/>
      <c r="I98" s="88" t="n">
        <f aca="false">I88+I96</f>
        <v>18856513.64</v>
      </c>
      <c r="J98" s="87"/>
      <c r="K98" s="88" t="n">
        <f aca="false">K88+K96</f>
        <v>3414188.96</v>
      </c>
    </row>
    <row r="99" customFormat="false" ht="13.5" hidden="false" customHeight="false" outlineLevel="0" collapsed="false">
      <c r="D99" s="87"/>
      <c r="E99" s="87"/>
      <c r="F99" s="87"/>
      <c r="G99" s="87"/>
      <c r="H99" s="87"/>
      <c r="I99" s="87"/>
      <c r="J99" s="87"/>
      <c r="K99" s="87"/>
    </row>
    <row r="100" customFormat="false" ht="12.75" hidden="false" customHeight="false" outlineLevel="0" collapsed="false">
      <c r="A100" s="49" t="s">
        <v>200</v>
      </c>
      <c r="D100" s="87"/>
      <c r="E100" s="87"/>
      <c r="F100" s="87"/>
      <c r="G100" s="87"/>
      <c r="H100" s="87"/>
      <c r="I100" s="87"/>
      <c r="J100" s="87"/>
      <c r="K100" s="87"/>
    </row>
    <row r="101" customFormat="false" ht="12.75" hidden="false" customHeight="false" outlineLevel="0" collapsed="false">
      <c r="A101" s="0" t="s">
        <v>201</v>
      </c>
      <c r="D101" s="103" t="n">
        <f aca="false">D32*-0.35</f>
        <v>-13934900</v>
      </c>
      <c r="E101" s="87"/>
      <c r="F101" s="87"/>
      <c r="G101" s="87" t="s">
        <v>202</v>
      </c>
      <c r="H101" s="87"/>
      <c r="I101" s="87"/>
      <c r="J101" s="87"/>
      <c r="K101" s="87"/>
    </row>
    <row r="102" customFormat="false" ht="12.75" hidden="false" customHeight="false" outlineLevel="0" collapsed="false">
      <c r="A102" s="0" t="s">
        <v>203</v>
      </c>
      <c r="D102" s="103" t="n">
        <f aca="false">-(D31*0.35)</f>
        <v>-525000</v>
      </c>
      <c r="E102" s="87"/>
      <c r="F102" s="87"/>
      <c r="G102" s="87" t="s">
        <v>204</v>
      </c>
      <c r="H102" s="87"/>
      <c r="I102" s="87"/>
      <c r="J102" s="87"/>
      <c r="K102" s="87"/>
    </row>
    <row r="103" customFormat="false" ht="12.75" hidden="false" customHeight="false" outlineLevel="0" collapsed="false">
      <c r="A103" s="0" t="s">
        <v>205</v>
      </c>
      <c r="D103" s="103"/>
      <c r="E103" s="87"/>
      <c r="F103" s="87"/>
      <c r="G103" s="87"/>
      <c r="H103" s="87"/>
      <c r="I103" s="87"/>
      <c r="J103" s="87"/>
      <c r="K103" s="87"/>
    </row>
    <row r="104" customFormat="false" ht="12.75" hidden="false" customHeight="false" outlineLevel="0" collapsed="false">
      <c r="A104" s="0" t="s">
        <v>206</v>
      </c>
      <c r="D104" s="30" t="n">
        <f aca="false">K98*0.35</f>
        <v>1194966.136</v>
      </c>
      <c r="E104" s="87"/>
      <c r="F104" s="87"/>
      <c r="G104" s="87"/>
      <c r="H104" s="87"/>
      <c r="I104" s="87"/>
      <c r="J104" s="87"/>
      <c r="K104" s="87"/>
    </row>
    <row r="105" customFormat="false" ht="12.75" hidden="false" customHeight="false" outlineLevel="0" collapsed="false">
      <c r="D105" s="12" t="n">
        <f aca="false">SUM(D101:D104)</f>
        <v>-13264933.864</v>
      </c>
      <c r="E105" s="87"/>
      <c r="F105" s="87"/>
      <c r="G105" s="87"/>
      <c r="H105" s="87"/>
      <c r="I105" s="87"/>
      <c r="J105" s="87"/>
      <c r="K105" s="87"/>
    </row>
    <row r="106" customFormat="false" ht="12.75" hidden="false" customHeight="false" outlineLevel="0" collapsed="false">
      <c r="E106" s="87"/>
      <c r="F106" s="87"/>
      <c r="G106" s="87"/>
      <c r="H106" s="87"/>
      <c r="I106" s="87"/>
      <c r="J106" s="87"/>
      <c r="K106" s="87"/>
    </row>
    <row r="107" customFormat="false" ht="12.75" hidden="false" customHeight="false" outlineLevel="0" collapsed="false">
      <c r="D107" s="87"/>
      <c r="E107" s="87"/>
      <c r="F107" s="87"/>
      <c r="G107" s="87"/>
      <c r="H107" s="87"/>
      <c r="I107" s="87"/>
      <c r="J107" s="87"/>
      <c r="K107" s="87"/>
    </row>
    <row r="108" customFormat="false" ht="12.75" hidden="false" customHeight="false" outlineLevel="0" collapsed="false">
      <c r="D108" s="87"/>
      <c r="E108" s="87"/>
      <c r="F108" s="87"/>
      <c r="G108" s="87"/>
      <c r="H108" s="87"/>
      <c r="I108" s="87"/>
      <c r="J108" s="87"/>
      <c r="K108" s="87"/>
    </row>
    <row r="109" customFormat="false" ht="12.75" hidden="false" customHeight="false" outlineLevel="0" collapsed="false">
      <c r="D109" s="87"/>
      <c r="E109" s="87"/>
      <c r="F109" s="87"/>
      <c r="G109" s="87"/>
      <c r="H109" s="87"/>
      <c r="I109" s="87"/>
      <c r="J109" s="87"/>
      <c r="K109" s="87"/>
    </row>
    <row r="110" customFormat="false" ht="12.75" hidden="false" customHeight="false" outlineLevel="0" collapsed="false">
      <c r="D110" s="87"/>
      <c r="E110" s="87"/>
      <c r="F110" s="87"/>
      <c r="G110" s="87"/>
      <c r="H110" s="87"/>
      <c r="I110" s="87"/>
      <c r="J110" s="87"/>
      <c r="K110" s="87"/>
    </row>
    <row r="111" customFormat="false" ht="12.75" hidden="false" customHeight="false" outlineLevel="0" collapsed="false">
      <c r="D111" s="87"/>
      <c r="E111" s="87"/>
      <c r="F111" s="87"/>
      <c r="G111" s="87"/>
      <c r="H111" s="87"/>
      <c r="I111" s="87"/>
      <c r="J111" s="87"/>
      <c r="K111" s="87"/>
    </row>
    <row r="112" customFormat="false" ht="12.75" hidden="false" customHeight="false" outlineLevel="0" collapsed="false">
      <c r="D112" s="87"/>
      <c r="E112" s="87"/>
      <c r="F112" s="87"/>
      <c r="G112" s="87"/>
      <c r="H112" s="87"/>
      <c r="I112" s="87"/>
      <c r="J112" s="87"/>
      <c r="K112" s="87"/>
    </row>
    <row r="113" customFormat="false" ht="12.75" hidden="false" customHeight="false" outlineLevel="0" collapsed="false">
      <c r="D113" s="87"/>
      <c r="E113" s="87"/>
      <c r="F113" s="87"/>
      <c r="G113" s="87"/>
      <c r="H113" s="87"/>
      <c r="I113" s="87"/>
      <c r="J113" s="87"/>
      <c r="K113" s="87"/>
    </row>
    <row r="114" customFormat="false" ht="12.75" hidden="false" customHeight="false" outlineLevel="0" collapsed="false">
      <c r="D114" s="87"/>
      <c r="E114" s="87"/>
      <c r="F114" s="87"/>
      <c r="G114" s="87"/>
      <c r="H114" s="87"/>
      <c r="I114" s="87"/>
      <c r="J114" s="87"/>
      <c r="K114" s="87"/>
    </row>
    <row r="115" customFormat="false" ht="12.75" hidden="false" customHeight="false" outlineLevel="0" collapsed="false">
      <c r="D115" s="87"/>
      <c r="E115" s="87"/>
      <c r="F115" s="87"/>
      <c r="G115" s="87"/>
      <c r="H115" s="87"/>
      <c r="I115" s="87"/>
      <c r="J115" s="87"/>
      <c r="K115" s="87"/>
    </row>
    <row r="116" customFormat="false" ht="12.75" hidden="false" customHeight="false" outlineLevel="0" collapsed="false">
      <c r="D116" s="87"/>
      <c r="E116" s="87"/>
      <c r="F116" s="87"/>
      <c r="G116" s="87"/>
      <c r="H116" s="87"/>
      <c r="I116" s="87"/>
      <c r="J116" s="87"/>
      <c r="K116" s="87"/>
    </row>
    <row r="117" customFormat="false" ht="12.75" hidden="false" customHeight="false" outlineLevel="0" collapsed="false">
      <c r="D117" s="87"/>
      <c r="E117" s="87"/>
      <c r="F117" s="87"/>
      <c r="G117" s="87"/>
      <c r="H117" s="87"/>
      <c r="I117" s="87"/>
      <c r="J117" s="87"/>
      <c r="K117" s="87"/>
    </row>
    <row r="118" customFormat="false" ht="12.75" hidden="false" customHeight="false" outlineLevel="0" collapsed="false">
      <c r="D118" s="87"/>
      <c r="E118" s="87"/>
      <c r="F118" s="87"/>
      <c r="G118" s="87"/>
      <c r="H118" s="87"/>
      <c r="I118" s="87"/>
      <c r="J118" s="87"/>
      <c r="K118" s="87"/>
    </row>
    <row r="119" customFormat="false" ht="12.75" hidden="false" customHeight="false" outlineLevel="0" collapsed="false">
      <c r="D119" s="87"/>
      <c r="E119" s="87"/>
      <c r="F119" s="87"/>
      <c r="G119" s="87"/>
      <c r="H119" s="87"/>
      <c r="I119" s="87"/>
      <c r="J119" s="87"/>
      <c r="K119" s="87"/>
    </row>
    <row r="120" customFormat="false" ht="12.75" hidden="false" customHeight="false" outlineLevel="0" collapsed="false">
      <c r="D120" s="87"/>
      <c r="E120" s="87"/>
      <c r="F120" s="87"/>
      <c r="G120" s="87"/>
      <c r="H120" s="87"/>
      <c r="I120" s="87"/>
      <c r="J120" s="87"/>
      <c r="K120" s="87"/>
    </row>
    <row r="121" customFormat="false" ht="12.75" hidden="false" customHeight="false" outlineLevel="0" collapsed="false">
      <c r="D121" s="87"/>
      <c r="E121" s="87"/>
      <c r="F121" s="87"/>
      <c r="G121" s="87"/>
      <c r="H121" s="87"/>
      <c r="I121" s="87"/>
      <c r="J121" s="87"/>
      <c r="K121" s="87"/>
    </row>
    <row r="122" customFormat="false" ht="12.75" hidden="false" customHeight="false" outlineLevel="0" collapsed="false">
      <c r="D122" s="87"/>
      <c r="E122" s="87"/>
      <c r="F122" s="87"/>
      <c r="G122" s="87"/>
      <c r="H122" s="87"/>
      <c r="I122" s="87"/>
      <c r="J122" s="87"/>
      <c r="K122" s="87"/>
    </row>
    <row r="123" customFormat="false" ht="12.75" hidden="false" customHeight="false" outlineLevel="0" collapsed="false">
      <c r="D123" s="87"/>
      <c r="E123" s="87"/>
      <c r="F123" s="87"/>
      <c r="G123" s="87"/>
      <c r="H123" s="87"/>
      <c r="I123" s="87"/>
      <c r="J123" s="87"/>
      <c r="K123" s="87"/>
    </row>
    <row r="124" customFormat="false" ht="12.75" hidden="false" customHeight="false" outlineLevel="0" collapsed="false">
      <c r="D124" s="87"/>
      <c r="E124" s="87"/>
      <c r="F124" s="87"/>
      <c r="G124" s="87"/>
      <c r="H124" s="87"/>
      <c r="I124" s="87"/>
      <c r="J124" s="87"/>
      <c r="K124" s="87"/>
    </row>
    <row r="125" customFormat="false" ht="12.75" hidden="false" customHeight="false" outlineLevel="0" collapsed="false">
      <c r="D125" s="87"/>
      <c r="E125" s="87"/>
      <c r="F125" s="87"/>
      <c r="G125" s="87"/>
      <c r="H125" s="87"/>
      <c r="I125" s="87"/>
      <c r="J125" s="87"/>
      <c r="K125" s="87"/>
    </row>
    <row r="126" customFormat="false" ht="12.75" hidden="false" customHeight="false" outlineLevel="0" collapsed="false">
      <c r="D126" s="87"/>
      <c r="E126" s="87"/>
      <c r="F126" s="87"/>
      <c r="G126" s="87"/>
      <c r="H126" s="87"/>
      <c r="I126" s="87"/>
      <c r="J126" s="87"/>
      <c r="K126" s="87"/>
    </row>
    <row r="127" customFormat="false" ht="12.75" hidden="false" customHeight="false" outlineLevel="0" collapsed="false">
      <c r="D127" s="87"/>
      <c r="E127" s="87"/>
      <c r="F127" s="87"/>
      <c r="G127" s="87"/>
      <c r="H127" s="87"/>
      <c r="I127" s="87"/>
      <c r="J127" s="87"/>
      <c r="K127" s="87"/>
    </row>
    <row r="128" customFormat="false" ht="12.75" hidden="false" customHeight="false" outlineLevel="0" collapsed="false">
      <c r="D128" s="87"/>
      <c r="E128" s="87"/>
      <c r="F128" s="87"/>
      <c r="G128" s="87"/>
      <c r="H128" s="87"/>
      <c r="I128" s="87"/>
      <c r="J128" s="87"/>
      <c r="K128" s="87"/>
    </row>
    <row r="129" customFormat="false" ht="12.75" hidden="false" customHeight="false" outlineLevel="0" collapsed="false">
      <c r="D129" s="87"/>
      <c r="E129" s="87"/>
      <c r="F129" s="87"/>
      <c r="G129" s="87"/>
      <c r="H129" s="87"/>
      <c r="I129" s="87"/>
      <c r="J129" s="87"/>
      <c r="K129" s="87"/>
    </row>
    <row r="130" customFormat="false" ht="12.75" hidden="false" customHeight="false" outlineLevel="0" collapsed="false">
      <c r="D130" s="87"/>
      <c r="E130" s="87"/>
      <c r="F130" s="87"/>
      <c r="G130" s="87"/>
      <c r="H130" s="87"/>
      <c r="I130" s="87"/>
      <c r="J130" s="87"/>
      <c r="K130" s="87"/>
    </row>
    <row r="131" customFormat="false" ht="12.75" hidden="false" customHeight="false" outlineLevel="0" collapsed="false">
      <c r="D131" s="87"/>
      <c r="E131" s="87"/>
      <c r="F131" s="87"/>
      <c r="G131" s="87"/>
      <c r="H131" s="87"/>
      <c r="I131" s="87"/>
      <c r="J131" s="87"/>
      <c r="K131" s="87"/>
    </row>
    <row r="132" customFormat="false" ht="12.75" hidden="false" customHeight="false" outlineLevel="0" collapsed="false">
      <c r="D132" s="87"/>
      <c r="E132" s="87"/>
      <c r="F132" s="87"/>
      <c r="G132" s="87"/>
      <c r="H132" s="87"/>
      <c r="I132" s="87"/>
      <c r="J132" s="87"/>
      <c r="K132" s="87"/>
    </row>
    <row r="133" customFormat="false" ht="12.75" hidden="false" customHeight="false" outlineLevel="0" collapsed="false">
      <c r="D133" s="87"/>
      <c r="E133" s="87"/>
      <c r="F133" s="87"/>
      <c r="G133" s="87"/>
      <c r="H133" s="87"/>
      <c r="I133" s="87"/>
      <c r="J133" s="87"/>
      <c r="K133" s="87"/>
    </row>
    <row r="134" customFormat="false" ht="12.75" hidden="false" customHeight="false" outlineLevel="0" collapsed="false">
      <c r="D134" s="87"/>
      <c r="E134" s="87"/>
      <c r="F134" s="87"/>
      <c r="G134" s="87"/>
      <c r="H134" s="87"/>
      <c r="I134" s="87"/>
      <c r="J134" s="87"/>
      <c r="K134" s="87"/>
    </row>
    <row r="135" customFormat="false" ht="12.75" hidden="false" customHeight="false" outlineLevel="0" collapsed="false">
      <c r="D135" s="87"/>
      <c r="E135" s="87"/>
      <c r="F135" s="87"/>
      <c r="G135" s="87"/>
      <c r="H135" s="87"/>
      <c r="I135" s="87"/>
      <c r="J135" s="87"/>
      <c r="K135" s="87"/>
    </row>
    <row r="136" customFormat="false" ht="12.75" hidden="false" customHeight="false" outlineLevel="0" collapsed="false">
      <c r="D136" s="87"/>
      <c r="E136" s="87"/>
      <c r="F136" s="87"/>
      <c r="G136" s="87"/>
      <c r="H136" s="87"/>
      <c r="I136" s="87"/>
      <c r="J136" s="87"/>
      <c r="K136" s="87"/>
    </row>
    <row r="137" customFormat="false" ht="12.75" hidden="false" customHeight="false" outlineLevel="0" collapsed="false">
      <c r="D137" s="87"/>
      <c r="E137" s="87"/>
      <c r="F137" s="87"/>
      <c r="G137" s="87"/>
      <c r="H137" s="87"/>
      <c r="I137" s="87"/>
      <c r="J137" s="87"/>
      <c r="K137" s="87"/>
    </row>
    <row r="138" customFormat="false" ht="12.75" hidden="false" customHeight="false" outlineLevel="0" collapsed="false">
      <c r="D138" s="87"/>
      <c r="E138" s="87"/>
      <c r="F138" s="87"/>
      <c r="G138" s="87"/>
      <c r="H138" s="87"/>
      <c r="I138" s="87"/>
      <c r="J138" s="87"/>
      <c r="K138" s="87"/>
    </row>
    <row r="139" customFormat="false" ht="12.75" hidden="false" customHeight="false" outlineLevel="0" collapsed="false">
      <c r="D139" s="87"/>
      <c r="E139" s="87"/>
      <c r="F139" s="87"/>
      <c r="G139" s="87"/>
      <c r="H139" s="87"/>
      <c r="I139" s="87"/>
      <c r="J139" s="87"/>
      <c r="K139" s="87"/>
    </row>
    <row r="140" customFormat="false" ht="12.75" hidden="false" customHeight="false" outlineLevel="0" collapsed="false">
      <c r="D140" s="87"/>
      <c r="E140" s="87"/>
      <c r="F140" s="87"/>
      <c r="G140" s="87"/>
      <c r="H140" s="87"/>
      <c r="I140" s="87"/>
      <c r="J140" s="87"/>
      <c r="K140" s="87"/>
    </row>
    <row r="141" customFormat="false" ht="12.75" hidden="false" customHeight="false" outlineLevel="0" collapsed="false">
      <c r="D141" s="87"/>
      <c r="E141" s="87"/>
      <c r="F141" s="87"/>
      <c r="G141" s="87"/>
      <c r="H141" s="87"/>
      <c r="I141" s="87"/>
      <c r="J141" s="87"/>
      <c r="K141" s="87"/>
    </row>
    <row r="142" customFormat="false" ht="12.75" hidden="false" customHeight="false" outlineLevel="0" collapsed="false">
      <c r="D142" s="87"/>
      <c r="E142" s="87"/>
      <c r="F142" s="87"/>
      <c r="G142" s="87"/>
      <c r="H142" s="87"/>
      <c r="I142" s="87"/>
      <c r="J142" s="87"/>
      <c r="K142" s="87"/>
    </row>
    <row r="143" customFormat="false" ht="12.75" hidden="false" customHeight="false" outlineLevel="0" collapsed="false">
      <c r="D143" s="87"/>
      <c r="E143" s="87"/>
      <c r="F143" s="87"/>
      <c r="G143" s="87"/>
      <c r="H143" s="87"/>
      <c r="I143" s="87"/>
      <c r="J143" s="87"/>
      <c r="K143" s="87"/>
    </row>
    <row r="144" customFormat="false" ht="12.75" hidden="false" customHeight="false" outlineLevel="0" collapsed="false">
      <c r="D144" s="87"/>
      <c r="E144" s="87"/>
      <c r="F144" s="87"/>
      <c r="G144" s="87"/>
      <c r="H144" s="87"/>
      <c r="I144" s="87"/>
      <c r="J144" s="87"/>
      <c r="K144" s="87"/>
    </row>
    <row r="145" customFormat="false" ht="12.75" hidden="false" customHeight="false" outlineLevel="0" collapsed="false">
      <c r="D145" s="87"/>
      <c r="E145" s="87"/>
      <c r="F145" s="87"/>
      <c r="G145" s="87"/>
      <c r="H145" s="87"/>
      <c r="I145" s="87"/>
      <c r="J145" s="87"/>
      <c r="K145" s="87"/>
    </row>
    <row r="146" customFormat="false" ht="12.75" hidden="false" customHeight="false" outlineLevel="0" collapsed="false">
      <c r="D146" s="87"/>
      <c r="E146" s="87"/>
      <c r="F146" s="87"/>
      <c r="G146" s="87"/>
      <c r="H146" s="87"/>
      <c r="I146" s="87"/>
      <c r="J146" s="87"/>
      <c r="K146" s="87"/>
    </row>
    <row r="147" customFormat="false" ht="12.75" hidden="false" customHeight="false" outlineLevel="0" collapsed="false">
      <c r="D147" s="87"/>
      <c r="E147" s="87"/>
      <c r="F147" s="87"/>
      <c r="G147" s="87"/>
      <c r="H147" s="87"/>
      <c r="I147" s="87"/>
      <c r="J147" s="87"/>
      <c r="K147" s="87"/>
    </row>
    <row r="148" customFormat="false" ht="12.75" hidden="false" customHeight="false" outlineLevel="0" collapsed="false">
      <c r="D148" s="87"/>
      <c r="E148" s="87"/>
      <c r="F148" s="87"/>
      <c r="G148" s="87"/>
      <c r="H148" s="87"/>
      <c r="I148" s="87"/>
      <c r="J148" s="87"/>
      <c r="K148" s="87"/>
    </row>
    <row r="149" customFormat="false" ht="12.75" hidden="false" customHeight="false" outlineLevel="0" collapsed="false">
      <c r="D149" s="87"/>
      <c r="E149" s="87"/>
      <c r="F149" s="87"/>
      <c r="G149" s="87"/>
      <c r="H149" s="87"/>
      <c r="I149" s="87"/>
      <c r="J149" s="87"/>
      <c r="K149" s="87"/>
    </row>
    <row r="150" customFormat="false" ht="12.75" hidden="false" customHeight="false" outlineLevel="0" collapsed="false">
      <c r="D150" s="87"/>
      <c r="E150" s="87"/>
      <c r="F150" s="87"/>
      <c r="G150" s="87"/>
      <c r="H150" s="87"/>
      <c r="I150" s="87"/>
      <c r="J150" s="87"/>
      <c r="K150" s="87"/>
    </row>
    <row r="151" customFormat="false" ht="12.75" hidden="false" customHeight="false" outlineLevel="0" collapsed="false">
      <c r="D151" s="87"/>
      <c r="E151" s="87"/>
      <c r="F151" s="87"/>
      <c r="G151" s="87"/>
      <c r="H151" s="87"/>
      <c r="I151" s="87"/>
      <c r="J151" s="87"/>
      <c r="K151" s="87"/>
    </row>
    <row r="152" customFormat="false" ht="12.75" hidden="false" customHeight="false" outlineLevel="0" collapsed="false">
      <c r="D152" s="87"/>
      <c r="E152" s="87"/>
      <c r="F152" s="87"/>
      <c r="G152" s="87"/>
      <c r="H152" s="87"/>
      <c r="I152" s="87"/>
      <c r="J152" s="87"/>
      <c r="K152" s="87"/>
    </row>
    <row r="153" customFormat="false" ht="12.75" hidden="false" customHeight="false" outlineLevel="0" collapsed="false">
      <c r="D153" s="87"/>
      <c r="E153" s="87"/>
      <c r="F153" s="87"/>
      <c r="G153" s="87"/>
      <c r="H153" s="87"/>
      <c r="I153" s="87"/>
      <c r="J153" s="87"/>
      <c r="K153" s="87"/>
    </row>
    <row r="154" customFormat="false" ht="12.75" hidden="false" customHeight="false" outlineLevel="0" collapsed="false">
      <c r="D154" s="87"/>
      <c r="E154" s="87"/>
      <c r="F154" s="87"/>
      <c r="G154" s="87"/>
      <c r="H154" s="87"/>
      <c r="I154" s="87"/>
      <c r="J154" s="87"/>
      <c r="K154" s="87"/>
    </row>
    <row r="155" customFormat="false" ht="12.75" hidden="false" customHeight="false" outlineLevel="0" collapsed="false">
      <c r="D155" s="87"/>
      <c r="E155" s="87"/>
      <c r="F155" s="87"/>
      <c r="G155" s="87"/>
      <c r="H155" s="87"/>
      <c r="I155" s="87"/>
      <c r="J155" s="87"/>
      <c r="K155" s="87"/>
    </row>
    <row r="156" customFormat="false" ht="12.75" hidden="false" customHeight="false" outlineLevel="0" collapsed="false">
      <c r="D156" s="87"/>
      <c r="E156" s="87"/>
      <c r="F156" s="87"/>
      <c r="G156" s="87"/>
      <c r="H156" s="87"/>
      <c r="I156" s="87"/>
      <c r="J156" s="87"/>
      <c r="K156" s="87"/>
    </row>
    <row r="157" customFormat="false" ht="12.75" hidden="false" customHeight="false" outlineLevel="0" collapsed="false">
      <c r="D157" s="87"/>
      <c r="E157" s="87"/>
      <c r="F157" s="87"/>
      <c r="G157" s="87"/>
      <c r="H157" s="87"/>
      <c r="I157" s="87"/>
      <c r="J157" s="87"/>
      <c r="K157" s="87"/>
    </row>
    <row r="158" customFormat="false" ht="12.75" hidden="false" customHeight="false" outlineLevel="0" collapsed="false">
      <c r="D158" s="87"/>
      <c r="E158" s="87"/>
      <c r="F158" s="87"/>
      <c r="G158" s="87"/>
      <c r="H158" s="87"/>
      <c r="I158" s="87"/>
      <c r="J158" s="87"/>
      <c r="K158" s="87"/>
    </row>
    <row r="159" customFormat="false" ht="12.75" hidden="false" customHeight="false" outlineLevel="0" collapsed="false">
      <c r="D159" s="87"/>
      <c r="E159" s="87"/>
      <c r="F159" s="87"/>
      <c r="G159" s="87"/>
      <c r="H159" s="87"/>
      <c r="I159" s="87"/>
      <c r="J159" s="87"/>
      <c r="K159" s="87"/>
    </row>
    <row r="160" customFormat="false" ht="12.75" hidden="false" customHeight="false" outlineLevel="0" collapsed="false">
      <c r="D160" s="87"/>
      <c r="E160" s="87"/>
      <c r="F160" s="87"/>
      <c r="G160" s="87"/>
      <c r="H160" s="87"/>
      <c r="I160" s="87"/>
      <c r="J160" s="87"/>
      <c r="K160" s="87"/>
    </row>
    <row r="161" customFormat="false" ht="12.75" hidden="false" customHeight="false" outlineLevel="0" collapsed="false">
      <c r="D161" s="87"/>
      <c r="E161" s="87"/>
      <c r="F161" s="87"/>
      <c r="G161" s="87"/>
      <c r="H161" s="87"/>
      <c r="I161" s="87"/>
      <c r="J161" s="87"/>
      <c r="K161" s="87"/>
    </row>
    <row r="162" customFormat="false" ht="12.75" hidden="false" customHeight="false" outlineLevel="0" collapsed="false">
      <c r="D162" s="87"/>
      <c r="E162" s="87"/>
      <c r="F162" s="87"/>
      <c r="G162" s="87"/>
      <c r="H162" s="87"/>
      <c r="I162" s="87"/>
      <c r="J162" s="87"/>
      <c r="K162" s="87"/>
    </row>
    <row r="163" customFormat="false" ht="12.75" hidden="false" customHeight="false" outlineLevel="0" collapsed="false">
      <c r="D163" s="87"/>
      <c r="E163" s="87"/>
      <c r="F163" s="87"/>
      <c r="G163" s="87"/>
      <c r="H163" s="87"/>
      <c r="I163" s="87"/>
      <c r="J163" s="87"/>
      <c r="K163" s="87"/>
    </row>
    <row r="164" customFormat="false" ht="12.75" hidden="false" customHeight="false" outlineLevel="0" collapsed="false">
      <c r="D164" s="87"/>
      <c r="E164" s="87"/>
      <c r="F164" s="87"/>
      <c r="G164" s="87"/>
      <c r="H164" s="87"/>
      <c r="I164" s="87"/>
      <c r="J164" s="87"/>
      <c r="K164" s="87"/>
    </row>
    <row r="165" customFormat="false" ht="12.75" hidden="false" customHeight="false" outlineLevel="0" collapsed="false">
      <c r="D165" s="87"/>
      <c r="E165" s="87"/>
      <c r="F165" s="87"/>
      <c r="G165" s="87"/>
      <c r="H165" s="87"/>
      <c r="I165" s="87"/>
      <c r="J165" s="87"/>
      <c r="K165" s="87"/>
    </row>
    <row r="166" customFormat="false" ht="12.75" hidden="false" customHeight="false" outlineLevel="0" collapsed="false">
      <c r="D166" s="87"/>
      <c r="E166" s="87"/>
      <c r="F166" s="87"/>
      <c r="G166" s="87"/>
      <c r="H166" s="87"/>
      <c r="I166" s="87"/>
      <c r="J166" s="87"/>
      <c r="K166" s="87"/>
    </row>
    <row r="167" customFormat="false" ht="12.75" hidden="false" customHeight="false" outlineLevel="0" collapsed="false">
      <c r="D167" s="87"/>
      <c r="E167" s="87"/>
      <c r="F167" s="87"/>
      <c r="G167" s="87"/>
      <c r="H167" s="87"/>
      <c r="I167" s="87"/>
      <c r="J167" s="87"/>
      <c r="K167" s="87"/>
    </row>
    <row r="168" customFormat="false" ht="12.75" hidden="false" customHeight="false" outlineLevel="0" collapsed="false">
      <c r="D168" s="87"/>
      <c r="E168" s="87"/>
      <c r="F168" s="87"/>
      <c r="G168" s="87"/>
      <c r="H168" s="87"/>
      <c r="I168" s="87"/>
      <c r="J168" s="87"/>
      <c r="K168" s="87"/>
    </row>
    <row r="169" customFormat="false" ht="12.75" hidden="false" customHeight="false" outlineLevel="0" collapsed="false">
      <c r="D169" s="87"/>
      <c r="E169" s="87"/>
      <c r="F169" s="87"/>
      <c r="G169" s="87"/>
      <c r="H169" s="87"/>
      <c r="I169" s="87"/>
      <c r="J169" s="87"/>
      <c r="K169" s="87"/>
    </row>
    <row r="170" customFormat="false" ht="12.75" hidden="false" customHeight="false" outlineLevel="0" collapsed="false">
      <c r="D170" s="87"/>
      <c r="E170" s="87"/>
      <c r="F170" s="87"/>
      <c r="G170" s="87"/>
      <c r="H170" s="87"/>
      <c r="I170" s="87"/>
      <c r="J170" s="87"/>
      <c r="K170" s="87"/>
    </row>
    <row r="171" customFormat="false" ht="12.75" hidden="false" customHeight="false" outlineLevel="0" collapsed="false">
      <c r="D171" s="87"/>
      <c r="E171" s="87"/>
      <c r="F171" s="87"/>
      <c r="G171" s="87"/>
      <c r="H171" s="87"/>
      <c r="I171" s="87"/>
      <c r="J171" s="87"/>
      <c r="K171" s="87"/>
    </row>
    <row r="172" customFormat="false" ht="12.75" hidden="false" customHeight="false" outlineLevel="0" collapsed="false">
      <c r="D172" s="87"/>
      <c r="E172" s="87"/>
      <c r="F172" s="87"/>
      <c r="G172" s="87"/>
      <c r="H172" s="87"/>
      <c r="I172" s="87"/>
      <c r="J172" s="87"/>
      <c r="K172" s="87"/>
    </row>
    <row r="173" customFormat="false" ht="12.75" hidden="false" customHeight="false" outlineLevel="0" collapsed="false">
      <c r="D173" s="87"/>
      <c r="E173" s="87"/>
      <c r="F173" s="87"/>
      <c r="G173" s="87"/>
      <c r="H173" s="87"/>
      <c r="I173" s="87"/>
      <c r="J173" s="87"/>
      <c r="K173" s="87"/>
    </row>
    <row r="174" customFormat="false" ht="12.75" hidden="false" customHeight="false" outlineLevel="0" collapsed="false">
      <c r="D174" s="87"/>
      <c r="E174" s="87"/>
      <c r="F174" s="87"/>
      <c r="G174" s="87"/>
      <c r="H174" s="87"/>
      <c r="I174" s="87"/>
      <c r="J174" s="87"/>
      <c r="K174" s="87"/>
    </row>
    <row r="175" customFormat="false" ht="12.75" hidden="false" customHeight="false" outlineLevel="0" collapsed="false">
      <c r="D175" s="87"/>
      <c r="E175" s="87"/>
      <c r="F175" s="87"/>
      <c r="G175" s="87"/>
      <c r="H175" s="87"/>
      <c r="I175" s="87"/>
      <c r="J175" s="87"/>
      <c r="K175" s="87"/>
    </row>
    <row r="176" customFormat="false" ht="12.75" hidden="false" customHeight="false" outlineLevel="0" collapsed="false">
      <c r="D176" s="87"/>
      <c r="E176" s="87"/>
      <c r="F176" s="87"/>
      <c r="G176" s="87"/>
      <c r="H176" s="87"/>
      <c r="I176" s="87"/>
      <c r="J176" s="87"/>
      <c r="K176" s="87"/>
    </row>
    <row r="177" customFormat="false" ht="12.75" hidden="false" customHeight="false" outlineLevel="0" collapsed="false">
      <c r="D177" s="87"/>
      <c r="E177" s="87"/>
      <c r="F177" s="87"/>
      <c r="G177" s="87"/>
      <c r="H177" s="87"/>
      <c r="I177" s="87"/>
      <c r="J177" s="87"/>
      <c r="K177" s="87"/>
    </row>
    <row r="178" customFormat="false" ht="12.75" hidden="false" customHeight="false" outlineLevel="0" collapsed="false">
      <c r="D178" s="87"/>
      <c r="E178" s="87"/>
      <c r="F178" s="87"/>
      <c r="G178" s="87"/>
      <c r="H178" s="87"/>
      <c r="I178" s="87"/>
      <c r="J178" s="87"/>
      <c r="K178" s="87"/>
    </row>
    <row r="179" customFormat="false" ht="12.75" hidden="false" customHeight="false" outlineLevel="0" collapsed="false">
      <c r="D179" s="87"/>
      <c r="E179" s="87"/>
      <c r="F179" s="87"/>
      <c r="G179" s="87"/>
      <c r="H179" s="87"/>
      <c r="I179" s="87"/>
      <c r="J179" s="87"/>
      <c r="K179" s="87"/>
    </row>
    <row r="180" customFormat="false" ht="12.75" hidden="false" customHeight="false" outlineLevel="0" collapsed="false">
      <c r="D180" s="87"/>
      <c r="E180" s="87"/>
      <c r="F180" s="87"/>
      <c r="G180" s="87"/>
      <c r="H180" s="87"/>
      <c r="I180" s="87"/>
      <c r="J180" s="87"/>
      <c r="K180" s="87"/>
    </row>
    <row r="181" customFormat="false" ht="12.75" hidden="false" customHeight="false" outlineLevel="0" collapsed="false">
      <c r="D181" s="87"/>
      <c r="E181" s="87"/>
      <c r="F181" s="87"/>
      <c r="G181" s="87"/>
      <c r="H181" s="87"/>
      <c r="I181" s="87"/>
      <c r="J181" s="87"/>
      <c r="K181" s="87"/>
    </row>
    <row r="182" customFormat="false" ht="12.75" hidden="false" customHeight="false" outlineLevel="0" collapsed="false">
      <c r="D182" s="87"/>
      <c r="E182" s="87"/>
      <c r="F182" s="87"/>
      <c r="G182" s="87"/>
      <c r="H182" s="87"/>
      <c r="I182" s="87"/>
      <c r="J182" s="87"/>
      <c r="K182" s="87"/>
    </row>
    <row r="183" customFormat="false" ht="12.75" hidden="false" customHeight="false" outlineLevel="0" collapsed="false">
      <c r="D183" s="87"/>
      <c r="E183" s="87"/>
      <c r="F183" s="87"/>
      <c r="G183" s="87"/>
      <c r="H183" s="87"/>
      <c r="I183" s="87"/>
      <c r="J183" s="87"/>
      <c r="K183" s="87"/>
    </row>
    <row r="184" customFormat="false" ht="12.75" hidden="false" customHeight="false" outlineLevel="0" collapsed="false">
      <c r="D184" s="87"/>
      <c r="E184" s="87"/>
      <c r="F184" s="87"/>
      <c r="G184" s="87"/>
      <c r="H184" s="87"/>
      <c r="I184" s="87"/>
      <c r="J184" s="87"/>
      <c r="K184" s="87"/>
    </row>
    <row r="185" customFormat="false" ht="12.75" hidden="false" customHeight="false" outlineLevel="0" collapsed="false">
      <c r="D185" s="87"/>
      <c r="E185" s="87"/>
      <c r="F185" s="87"/>
      <c r="G185" s="87"/>
      <c r="H185" s="87"/>
      <c r="I185" s="87"/>
      <c r="J185" s="87"/>
      <c r="K185" s="87"/>
    </row>
    <row r="186" customFormat="false" ht="12.75" hidden="false" customHeight="false" outlineLevel="0" collapsed="false">
      <c r="D186" s="87"/>
      <c r="E186" s="87"/>
      <c r="F186" s="87"/>
      <c r="G186" s="87"/>
      <c r="H186" s="87"/>
      <c r="I186" s="87"/>
      <c r="J186" s="87"/>
      <c r="K186" s="87"/>
    </row>
    <row r="187" customFormat="false" ht="12.75" hidden="false" customHeight="false" outlineLevel="0" collapsed="false">
      <c r="D187" s="87"/>
      <c r="E187" s="87"/>
      <c r="F187" s="87"/>
      <c r="G187" s="87"/>
      <c r="H187" s="87"/>
      <c r="I187" s="87"/>
      <c r="J187" s="87"/>
      <c r="K187" s="87"/>
    </row>
    <row r="188" customFormat="false" ht="12.75" hidden="false" customHeight="false" outlineLevel="0" collapsed="false">
      <c r="D188" s="87"/>
      <c r="E188" s="87"/>
      <c r="F188" s="87"/>
      <c r="G188" s="87"/>
      <c r="H188" s="87"/>
      <c r="I188" s="87"/>
      <c r="J188" s="87"/>
      <c r="K188" s="87"/>
    </row>
    <row r="189" customFormat="false" ht="12.75" hidden="false" customHeight="false" outlineLevel="0" collapsed="false">
      <c r="D189" s="87"/>
      <c r="E189" s="87"/>
      <c r="F189" s="87"/>
      <c r="G189" s="87"/>
      <c r="H189" s="87"/>
      <c r="I189" s="87"/>
      <c r="J189" s="87"/>
      <c r="K189" s="87"/>
    </row>
    <row r="190" customFormat="false" ht="12.75" hidden="false" customHeight="false" outlineLevel="0" collapsed="false">
      <c r="D190" s="87"/>
      <c r="E190" s="87"/>
      <c r="F190" s="87"/>
      <c r="G190" s="87"/>
      <c r="H190" s="87"/>
      <c r="I190" s="87"/>
      <c r="J190" s="87"/>
      <c r="K190" s="87"/>
    </row>
    <row r="191" customFormat="false" ht="12.75" hidden="false" customHeight="false" outlineLevel="0" collapsed="false">
      <c r="D191" s="87"/>
      <c r="E191" s="87"/>
      <c r="F191" s="87"/>
      <c r="G191" s="87"/>
      <c r="H191" s="87"/>
      <c r="I191" s="87"/>
      <c r="J191" s="87"/>
      <c r="K191" s="87"/>
    </row>
    <row r="192" customFormat="false" ht="12.75" hidden="false" customHeight="false" outlineLevel="0" collapsed="false">
      <c r="D192" s="87"/>
      <c r="E192" s="87"/>
      <c r="F192" s="87"/>
      <c r="G192" s="87"/>
      <c r="H192" s="87"/>
      <c r="I192" s="87"/>
      <c r="J192" s="87"/>
      <c r="K192" s="87"/>
    </row>
    <row r="193" customFormat="false" ht="12.75" hidden="false" customHeight="false" outlineLevel="0" collapsed="false">
      <c r="D193" s="87"/>
      <c r="E193" s="87"/>
      <c r="F193" s="87"/>
      <c r="G193" s="87"/>
      <c r="H193" s="87"/>
      <c r="I193" s="87"/>
      <c r="J193" s="87"/>
      <c r="K193" s="87"/>
    </row>
    <row r="194" customFormat="false" ht="12.75" hidden="false" customHeight="false" outlineLevel="0" collapsed="false">
      <c r="D194" s="87"/>
      <c r="E194" s="87"/>
      <c r="F194" s="87"/>
      <c r="G194" s="87"/>
      <c r="H194" s="87"/>
      <c r="I194" s="87"/>
      <c r="J194" s="87"/>
      <c r="K194" s="87"/>
    </row>
    <row r="195" customFormat="false" ht="12.75" hidden="false" customHeight="false" outlineLevel="0" collapsed="false">
      <c r="D195" s="87"/>
      <c r="E195" s="87"/>
      <c r="F195" s="87"/>
      <c r="G195" s="87"/>
      <c r="H195" s="87"/>
      <c r="I195" s="87"/>
      <c r="J195" s="87"/>
      <c r="K195" s="87"/>
    </row>
    <row r="196" customFormat="false" ht="12.75" hidden="false" customHeight="false" outlineLevel="0" collapsed="false">
      <c r="D196" s="87"/>
      <c r="E196" s="87"/>
      <c r="F196" s="87"/>
      <c r="G196" s="87"/>
      <c r="H196" s="87"/>
      <c r="I196" s="87"/>
      <c r="J196" s="87"/>
      <c r="K196" s="87"/>
    </row>
    <row r="197" customFormat="false" ht="12.75" hidden="false" customHeight="false" outlineLevel="0" collapsed="false">
      <c r="D197" s="87"/>
      <c r="E197" s="87"/>
      <c r="F197" s="87"/>
      <c r="G197" s="87"/>
      <c r="H197" s="87"/>
      <c r="I197" s="87"/>
      <c r="J197" s="87"/>
      <c r="K197" s="87"/>
    </row>
    <row r="198" customFormat="false" ht="12.75" hidden="false" customHeight="false" outlineLevel="0" collapsed="false">
      <c r="D198" s="87"/>
      <c r="E198" s="87"/>
      <c r="F198" s="87"/>
      <c r="G198" s="87"/>
      <c r="H198" s="87"/>
      <c r="I198" s="87"/>
      <c r="J198" s="87"/>
      <c r="K198" s="87"/>
    </row>
    <row r="199" customFormat="false" ht="12.75" hidden="false" customHeight="false" outlineLevel="0" collapsed="false">
      <c r="D199" s="87"/>
      <c r="E199" s="87"/>
      <c r="F199" s="87"/>
      <c r="G199" s="87"/>
      <c r="H199" s="87"/>
      <c r="I199" s="87"/>
      <c r="J199" s="87"/>
      <c r="K199" s="87"/>
    </row>
    <row r="200" customFormat="false" ht="12.75" hidden="false" customHeight="false" outlineLevel="0" collapsed="false">
      <c r="D200" s="87"/>
      <c r="E200" s="87"/>
      <c r="F200" s="87"/>
      <c r="G200" s="87"/>
      <c r="H200" s="87"/>
      <c r="I200" s="87"/>
      <c r="J200" s="87"/>
      <c r="K200" s="87"/>
    </row>
    <row r="201" customFormat="false" ht="12.75" hidden="false" customHeight="false" outlineLevel="0" collapsed="false">
      <c r="D201" s="87"/>
      <c r="E201" s="87"/>
      <c r="F201" s="87"/>
      <c r="G201" s="87"/>
      <c r="H201" s="87"/>
      <c r="I201" s="87"/>
      <c r="J201" s="87"/>
      <c r="K201" s="87"/>
    </row>
    <row r="202" customFormat="false" ht="12.75" hidden="false" customHeight="false" outlineLevel="0" collapsed="false">
      <c r="D202" s="87"/>
      <c r="E202" s="87"/>
      <c r="F202" s="87"/>
      <c r="G202" s="87"/>
      <c r="H202" s="87"/>
      <c r="I202" s="87"/>
      <c r="J202" s="87"/>
      <c r="K202" s="87"/>
    </row>
    <row r="203" customFormat="false" ht="12.75" hidden="false" customHeight="false" outlineLevel="0" collapsed="false">
      <c r="D203" s="87"/>
      <c r="E203" s="87"/>
      <c r="F203" s="87"/>
      <c r="G203" s="87"/>
      <c r="H203" s="87"/>
      <c r="I203" s="87"/>
      <c r="J203" s="87"/>
      <c r="K203" s="87"/>
    </row>
    <row r="204" customFormat="false" ht="12.75" hidden="false" customHeight="false" outlineLevel="0" collapsed="false">
      <c r="D204" s="87"/>
      <c r="E204" s="87"/>
      <c r="F204" s="87"/>
      <c r="G204" s="87"/>
      <c r="H204" s="87"/>
      <c r="I204" s="87"/>
      <c r="J204" s="87"/>
      <c r="K204" s="87"/>
    </row>
    <row r="205" customFormat="false" ht="12.75" hidden="false" customHeight="false" outlineLevel="0" collapsed="false">
      <c r="D205" s="87"/>
      <c r="E205" s="87"/>
      <c r="F205" s="87"/>
      <c r="G205" s="87"/>
      <c r="H205" s="87"/>
      <c r="I205" s="87"/>
      <c r="J205" s="87"/>
      <c r="K205" s="87"/>
    </row>
    <row r="206" customFormat="false" ht="12.75" hidden="false" customHeight="false" outlineLevel="0" collapsed="false">
      <c r="D206" s="87"/>
      <c r="E206" s="87"/>
      <c r="F206" s="87"/>
      <c r="G206" s="87"/>
      <c r="H206" s="87"/>
      <c r="I206" s="87"/>
      <c r="J206" s="87"/>
      <c r="K206" s="87"/>
    </row>
    <row r="207" customFormat="false" ht="12.75" hidden="false" customHeight="false" outlineLevel="0" collapsed="false">
      <c r="D207" s="87"/>
      <c r="E207" s="87"/>
      <c r="F207" s="87"/>
      <c r="G207" s="87"/>
      <c r="H207" s="87"/>
      <c r="I207" s="87"/>
      <c r="J207" s="87"/>
      <c r="K207" s="87"/>
    </row>
    <row r="208" customFormat="false" ht="12.75" hidden="false" customHeight="false" outlineLevel="0" collapsed="false">
      <c r="D208" s="87"/>
      <c r="E208" s="87"/>
      <c r="F208" s="87"/>
      <c r="G208" s="87"/>
      <c r="H208" s="87"/>
      <c r="I208" s="87"/>
      <c r="J208" s="87"/>
      <c r="K208" s="87"/>
    </row>
    <row r="209" customFormat="false" ht="12.75" hidden="false" customHeight="false" outlineLevel="0" collapsed="false">
      <c r="D209" s="87"/>
      <c r="E209" s="87"/>
      <c r="F209" s="87"/>
      <c r="G209" s="87"/>
      <c r="H209" s="87"/>
      <c r="I209" s="87"/>
      <c r="J209" s="87"/>
      <c r="K209" s="87"/>
    </row>
    <row r="210" customFormat="false" ht="12.75" hidden="false" customHeight="false" outlineLevel="0" collapsed="false">
      <c r="D210" s="87"/>
      <c r="E210" s="87"/>
      <c r="F210" s="87"/>
      <c r="G210" s="87"/>
      <c r="H210" s="87"/>
      <c r="I210" s="87"/>
      <c r="J210" s="87"/>
      <c r="K210" s="87"/>
    </row>
    <row r="211" customFormat="false" ht="12.75" hidden="false" customHeight="false" outlineLevel="0" collapsed="false">
      <c r="D211" s="87"/>
      <c r="E211" s="87"/>
      <c r="F211" s="87"/>
      <c r="G211" s="87"/>
      <c r="H211" s="87"/>
      <c r="I211" s="87"/>
      <c r="J211" s="87"/>
      <c r="K211" s="87"/>
    </row>
    <row r="212" customFormat="false" ht="12.75" hidden="false" customHeight="false" outlineLevel="0" collapsed="false">
      <c r="D212" s="87"/>
      <c r="E212" s="87"/>
      <c r="F212" s="87"/>
      <c r="G212" s="87"/>
      <c r="H212" s="87"/>
      <c r="I212" s="87"/>
      <c r="J212" s="87"/>
      <c r="K212" s="87"/>
    </row>
    <row r="213" customFormat="false" ht="12.75" hidden="false" customHeight="false" outlineLevel="0" collapsed="false">
      <c r="D213" s="87"/>
      <c r="E213" s="87"/>
      <c r="F213" s="87"/>
      <c r="G213" s="87"/>
      <c r="H213" s="87"/>
      <c r="I213" s="87"/>
      <c r="J213" s="87"/>
      <c r="K213" s="87"/>
    </row>
    <row r="214" customFormat="false" ht="12.75" hidden="false" customHeight="false" outlineLevel="0" collapsed="false">
      <c r="D214" s="87"/>
      <c r="E214" s="87"/>
      <c r="F214" s="87"/>
      <c r="G214" s="87"/>
      <c r="H214" s="87"/>
      <c r="I214" s="87"/>
      <c r="J214" s="87"/>
      <c r="K214" s="87"/>
    </row>
    <row r="215" customFormat="false" ht="12.75" hidden="false" customHeight="false" outlineLevel="0" collapsed="false">
      <c r="D215" s="87"/>
      <c r="E215" s="87"/>
      <c r="F215" s="87"/>
      <c r="G215" s="87"/>
      <c r="H215" s="87"/>
      <c r="I215" s="87"/>
      <c r="J215" s="87"/>
      <c r="K215" s="87"/>
    </row>
    <row r="216" customFormat="false" ht="12.75" hidden="false" customHeight="false" outlineLevel="0" collapsed="false">
      <c r="D216" s="87"/>
      <c r="E216" s="87"/>
      <c r="F216" s="87"/>
      <c r="G216" s="87"/>
      <c r="H216" s="87"/>
      <c r="I216" s="87"/>
      <c r="J216" s="87"/>
      <c r="K216" s="87"/>
    </row>
    <row r="217" customFormat="false" ht="12.75" hidden="false" customHeight="false" outlineLevel="0" collapsed="false">
      <c r="D217" s="87"/>
      <c r="E217" s="87"/>
      <c r="F217" s="87"/>
      <c r="G217" s="87"/>
      <c r="H217" s="87"/>
      <c r="I217" s="87"/>
      <c r="J217" s="87"/>
      <c r="K217" s="87"/>
    </row>
    <row r="218" customFormat="false" ht="12.75" hidden="false" customHeight="false" outlineLevel="0" collapsed="false">
      <c r="D218" s="87"/>
      <c r="E218" s="87"/>
      <c r="F218" s="87"/>
      <c r="G218" s="87"/>
      <c r="H218" s="87"/>
      <c r="I218" s="87"/>
      <c r="J218" s="87"/>
      <c r="K218" s="87"/>
    </row>
    <row r="219" customFormat="false" ht="12.75" hidden="false" customHeight="false" outlineLevel="0" collapsed="false">
      <c r="D219" s="87"/>
      <c r="E219" s="87"/>
      <c r="F219" s="87"/>
      <c r="G219" s="87"/>
      <c r="H219" s="87"/>
      <c r="I219" s="87"/>
      <c r="J219" s="87"/>
      <c r="K219" s="87"/>
    </row>
    <row r="220" customFormat="false" ht="12.75" hidden="false" customHeight="false" outlineLevel="0" collapsed="false">
      <c r="D220" s="87"/>
      <c r="E220" s="87"/>
      <c r="F220" s="87"/>
      <c r="G220" s="87"/>
      <c r="H220" s="87"/>
      <c r="I220" s="87"/>
      <c r="J220" s="87"/>
      <c r="K220" s="87"/>
    </row>
    <row r="221" customFormat="false" ht="12.75" hidden="false" customHeight="false" outlineLevel="0" collapsed="false">
      <c r="D221" s="87"/>
      <c r="E221" s="87"/>
      <c r="F221" s="87"/>
      <c r="G221" s="87"/>
      <c r="H221" s="87"/>
      <c r="I221" s="87"/>
      <c r="J221" s="87"/>
      <c r="K221" s="87"/>
    </row>
    <row r="222" customFormat="false" ht="12.75" hidden="false" customHeight="false" outlineLevel="0" collapsed="false">
      <c r="D222" s="87"/>
      <c r="E222" s="87"/>
      <c r="F222" s="87"/>
      <c r="G222" s="87"/>
      <c r="H222" s="87"/>
      <c r="I222" s="87"/>
      <c r="J222" s="87"/>
      <c r="K222" s="87"/>
    </row>
    <row r="223" customFormat="false" ht="12.75" hidden="false" customHeight="false" outlineLevel="0" collapsed="false">
      <c r="D223" s="87"/>
      <c r="E223" s="87"/>
      <c r="F223" s="87"/>
      <c r="G223" s="87"/>
      <c r="H223" s="87"/>
      <c r="I223" s="87"/>
      <c r="J223" s="87"/>
      <c r="K223" s="87"/>
    </row>
    <row r="224" customFormat="false" ht="12.75" hidden="false" customHeight="false" outlineLevel="0" collapsed="false">
      <c r="D224" s="87"/>
      <c r="E224" s="87"/>
      <c r="F224" s="87"/>
      <c r="G224" s="87"/>
      <c r="H224" s="87"/>
      <c r="I224" s="87"/>
      <c r="J224" s="87"/>
      <c r="K224" s="87"/>
    </row>
    <row r="225" customFormat="false" ht="12.75" hidden="false" customHeight="false" outlineLevel="0" collapsed="false">
      <c r="D225" s="87"/>
      <c r="E225" s="87"/>
      <c r="F225" s="87"/>
      <c r="G225" s="87"/>
      <c r="H225" s="87"/>
      <c r="I225" s="87"/>
      <c r="J225" s="87"/>
      <c r="K225" s="87"/>
    </row>
    <row r="226" customFormat="false" ht="12.75" hidden="false" customHeight="false" outlineLevel="0" collapsed="false">
      <c r="D226" s="87"/>
      <c r="E226" s="87"/>
      <c r="F226" s="87"/>
      <c r="G226" s="87"/>
      <c r="H226" s="87"/>
      <c r="I226" s="87"/>
      <c r="J226" s="87"/>
      <c r="K226" s="87"/>
    </row>
    <row r="227" customFormat="false" ht="12.75" hidden="false" customHeight="false" outlineLevel="0" collapsed="false">
      <c r="D227" s="87"/>
      <c r="E227" s="87"/>
      <c r="F227" s="87"/>
      <c r="G227" s="87"/>
      <c r="H227" s="87"/>
      <c r="I227" s="87"/>
      <c r="J227" s="87"/>
      <c r="K227" s="87"/>
    </row>
    <row r="228" customFormat="false" ht="12.75" hidden="false" customHeight="false" outlineLevel="0" collapsed="false">
      <c r="D228" s="87"/>
      <c r="E228" s="87"/>
      <c r="F228" s="87"/>
      <c r="G228" s="87"/>
      <c r="H228" s="87"/>
      <c r="I228" s="87"/>
      <c r="J228" s="87"/>
      <c r="K228" s="87"/>
    </row>
    <row r="229" customFormat="false" ht="12.75" hidden="false" customHeight="false" outlineLevel="0" collapsed="false">
      <c r="D229" s="87"/>
      <c r="E229" s="87"/>
      <c r="F229" s="87"/>
      <c r="G229" s="87"/>
      <c r="H229" s="87"/>
      <c r="I229" s="87"/>
      <c r="J229" s="87"/>
      <c r="K229" s="87"/>
    </row>
    <row r="230" customFormat="false" ht="12.75" hidden="false" customHeight="false" outlineLevel="0" collapsed="false">
      <c r="D230" s="87"/>
      <c r="E230" s="87"/>
      <c r="F230" s="87"/>
      <c r="G230" s="87"/>
      <c r="H230" s="87"/>
      <c r="I230" s="87"/>
      <c r="J230" s="87"/>
      <c r="K230" s="87"/>
    </row>
    <row r="231" customFormat="false" ht="12.75" hidden="false" customHeight="false" outlineLevel="0" collapsed="false">
      <c r="D231" s="87"/>
      <c r="E231" s="87"/>
      <c r="F231" s="87"/>
      <c r="G231" s="87"/>
      <c r="H231" s="87"/>
      <c r="I231" s="87"/>
      <c r="J231" s="87"/>
      <c r="K231" s="87"/>
    </row>
    <row r="232" customFormat="false" ht="12.75" hidden="false" customHeight="false" outlineLevel="0" collapsed="false">
      <c r="D232" s="87"/>
      <c r="E232" s="87"/>
      <c r="F232" s="87"/>
      <c r="G232" s="87"/>
      <c r="H232" s="87"/>
      <c r="I232" s="87"/>
      <c r="J232" s="87"/>
      <c r="K232" s="87"/>
    </row>
    <row r="233" customFormat="false" ht="12.75" hidden="false" customHeight="false" outlineLevel="0" collapsed="false">
      <c r="D233" s="87"/>
      <c r="E233" s="87"/>
      <c r="F233" s="87"/>
      <c r="G233" s="87"/>
      <c r="H233" s="87"/>
      <c r="I233" s="87"/>
      <c r="J233" s="87"/>
      <c r="K233" s="87"/>
    </row>
    <row r="234" customFormat="false" ht="12.75" hidden="false" customHeight="false" outlineLevel="0" collapsed="false">
      <c r="D234" s="87"/>
      <c r="E234" s="87"/>
      <c r="F234" s="87"/>
      <c r="G234" s="87"/>
      <c r="H234" s="87"/>
      <c r="I234" s="87"/>
      <c r="J234" s="87"/>
      <c r="K234" s="87"/>
    </row>
    <row r="235" customFormat="false" ht="12.75" hidden="false" customHeight="false" outlineLevel="0" collapsed="false">
      <c r="D235" s="87"/>
      <c r="E235" s="87"/>
      <c r="F235" s="87"/>
      <c r="G235" s="87"/>
      <c r="H235" s="87"/>
      <c r="I235" s="87"/>
      <c r="J235" s="87"/>
      <c r="K235" s="87"/>
    </row>
    <row r="236" customFormat="false" ht="12.75" hidden="false" customHeight="false" outlineLevel="0" collapsed="false">
      <c r="D236" s="87"/>
      <c r="E236" s="87"/>
      <c r="F236" s="87"/>
      <c r="G236" s="87"/>
      <c r="H236" s="87"/>
      <c r="I236" s="87"/>
      <c r="J236" s="87"/>
      <c r="K236" s="87"/>
    </row>
    <row r="237" customFormat="false" ht="12.75" hidden="false" customHeight="false" outlineLevel="0" collapsed="false">
      <c r="D237" s="87"/>
      <c r="E237" s="87"/>
      <c r="F237" s="87"/>
      <c r="G237" s="87"/>
      <c r="H237" s="87"/>
      <c r="I237" s="87"/>
      <c r="J237" s="87"/>
      <c r="K237" s="87"/>
    </row>
    <row r="238" customFormat="false" ht="12.75" hidden="false" customHeight="false" outlineLevel="0" collapsed="false">
      <c r="D238" s="87"/>
      <c r="E238" s="87"/>
      <c r="F238" s="87"/>
      <c r="G238" s="87"/>
      <c r="H238" s="87"/>
      <c r="I238" s="87"/>
      <c r="J238" s="87"/>
      <c r="K238" s="87"/>
    </row>
    <row r="239" customFormat="false" ht="12.75" hidden="false" customHeight="false" outlineLevel="0" collapsed="false">
      <c r="D239" s="87"/>
      <c r="E239" s="87"/>
      <c r="F239" s="87"/>
      <c r="G239" s="87"/>
      <c r="H239" s="87"/>
      <c r="I239" s="87"/>
      <c r="J239" s="87"/>
      <c r="K239" s="87"/>
    </row>
    <row r="240" customFormat="false" ht="12.75" hidden="false" customHeight="false" outlineLevel="0" collapsed="false">
      <c r="D240" s="87"/>
      <c r="E240" s="87"/>
      <c r="F240" s="87"/>
      <c r="G240" s="87"/>
      <c r="H240" s="87"/>
      <c r="I240" s="87"/>
      <c r="J240" s="87"/>
      <c r="K240" s="87"/>
    </row>
    <row r="241" customFormat="false" ht="12.75" hidden="false" customHeight="false" outlineLevel="0" collapsed="false">
      <c r="D241" s="87"/>
      <c r="E241" s="87"/>
      <c r="F241" s="87"/>
      <c r="G241" s="87"/>
      <c r="H241" s="87"/>
      <c r="I241" s="87"/>
      <c r="J241" s="87"/>
      <c r="K241" s="87"/>
    </row>
    <row r="242" customFormat="false" ht="12.75" hidden="false" customHeight="false" outlineLevel="0" collapsed="false">
      <c r="D242" s="87"/>
      <c r="E242" s="87"/>
      <c r="F242" s="87"/>
      <c r="G242" s="87"/>
      <c r="H242" s="87"/>
      <c r="I242" s="87"/>
      <c r="J242" s="87"/>
      <c r="K242" s="87"/>
    </row>
    <row r="243" customFormat="false" ht="12.75" hidden="false" customHeight="false" outlineLevel="0" collapsed="false">
      <c r="D243" s="87"/>
      <c r="E243" s="87"/>
      <c r="F243" s="87"/>
      <c r="G243" s="87"/>
      <c r="H243" s="87"/>
      <c r="I243" s="87"/>
      <c r="J243" s="87"/>
      <c r="K243" s="87"/>
    </row>
    <row r="244" customFormat="false" ht="12.75" hidden="false" customHeight="false" outlineLevel="0" collapsed="false">
      <c r="D244" s="87"/>
      <c r="E244" s="87"/>
      <c r="F244" s="87"/>
      <c r="G244" s="87"/>
      <c r="H244" s="87"/>
      <c r="I244" s="87"/>
      <c r="J244" s="87"/>
      <c r="K244" s="87"/>
    </row>
    <row r="245" customFormat="false" ht="12.75" hidden="false" customHeight="false" outlineLevel="0" collapsed="false">
      <c r="D245" s="87"/>
      <c r="E245" s="87"/>
      <c r="F245" s="87"/>
      <c r="G245" s="87"/>
      <c r="H245" s="87"/>
      <c r="I245" s="87"/>
      <c r="J245" s="87"/>
      <c r="K245" s="87"/>
    </row>
    <row r="246" customFormat="false" ht="12.75" hidden="false" customHeight="false" outlineLevel="0" collapsed="false">
      <c r="D246" s="87"/>
      <c r="E246" s="87"/>
      <c r="F246" s="87"/>
      <c r="G246" s="87"/>
      <c r="H246" s="87"/>
      <c r="I246" s="87"/>
      <c r="J246" s="87"/>
      <c r="K246" s="87"/>
    </row>
    <row r="247" customFormat="false" ht="12.75" hidden="false" customHeight="false" outlineLevel="0" collapsed="false">
      <c r="D247" s="87"/>
      <c r="E247" s="87"/>
      <c r="F247" s="87"/>
      <c r="G247" s="87"/>
      <c r="H247" s="87"/>
      <c r="I247" s="87"/>
      <c r="J247" s="87"/>
      <c r="K247" s="87"/>
    </row>
    <row r="248" customFormat="false" ht="12.75" hidden="false" customHeight="false" outlineLevel="0" collapsed="false">
      <c r="D248" s="87"/>
      <c r="E248" s="87"/>
      <c r="F248" s="87"/>
      <c r="G248" s="87"/>
      <c r="H248" s="87"/>
      <c r="I248" s="87"/>
      <c r="J248" s="87"/>
      <c r="K248" s="87"/>
    </row>
    <row r="249" customFormat="false" ht="12.75" hidden="false" customHeight="false" outlineLevel="0" collapsed="false">
      <c r="D249" s="87"/>
      <c r="E249" s="87"/>
      <c r="F249" s="87"/>
      <c r="G249" s="87"/>
      <c r="H249" s="87"/>
      <c r="I249" s="87"/>
      <c r="J249" s="87"/>
      <c r="K249" s="87"/>
    </row>
    <row r="250" customFormat="false" ht="12.75" hidden="false" customHeight="false" outlineLevel="0" collapsed="false">
      <c r="D250" s="87"/>
      <c r="E250" s="87"/>
      <c r="F250" s="87"/>
      <c r="G250" s="87"/>
      <c r="H250" s="87"/>
      <c r="I250" s="87"/>
      <c r="J250" s="87"/>
      <c r="K250" s="87"/>
    </row>
    <row r="251" customFormat="false" ht="12.75" hidden="false" customHeight="false" outlineLevel="0" collapsed="false">
      <c r="D251" s="87"/>
      <c r="E251" s="87"/>
      <c r="F251" s="87"/>
      <c r="G251" s="87"/>
      <c r="H251" s="87"/>
      <c r="I251" s="87"/>
      <c r="J251" s="87"/>
      <c r="K251" s="87"/>
    </row>
    <row r="252" customFormat="false" ht="12.75" hidden="false" customHeight="false" outlineLevel="0" collapsed="false">
      <c r="D252" s="87"/>
      <c r="E252" s="87"/>
      <c r="F252" s="87"/>
      <c r="G252" s="87"/>
      <c r="H252" s="87"/>
      <c r="I252" s="87"/>
      <c r="J252" s="87"/>
      <c r="K252" s="87"/>
    </row>
    <row r="253" customFormat="false" ht="12.75" hidden="false" customHeight="false" outlineLevel="0" collapsed="false">
      <c r="D253" s="87"/>
      <c r="E253" s="87"/>
      <c r="F253" s="87"/>
      <c r="G253" s="87"/>
      <c r="H253" s="87"/>
      <c r="I253" s="87"/>
      <c r="J253" s="87"/>
      <c r="K253" s="87"/>
    </row>
    <row r="254" customFormat="false" ht="12.75" hidden="false" customHeight="false" outlineLevel="0" collapsed="false">
      <c r="D254" s="87"/>
      <c r="E254" s="87"/>
      <c r="F254" s="87"/>
      <c r="G254" s="87"/>
      <c r="H254" s="87"/>
      <c r="I254" s="87"/>
      <c r="J254" s="87"/>
      <c r="K254" s="87"/>
    </row>
    <row r="255" customFormat="false" ht="12.75" hidden="false" customHeight="false" outlineLevel="0" collapsed="false">
      <c r="D255" s="87"/>
      <c r="E255" s="87"/>
      <c r="F255" s="87"/>
      <c r="G255" s="87"/>
      <c r="H255" s="87"/>
      <c r="I255" s="87"/>
      <c r="J255" s="87"/>
      <c r="K255" s="87"/>
    </row>
    <row r="256" customFormat="false" ht="12.75" hidden="false" customHeight="false" outlineLevel="0" collapsed="false">
      <c r="D256" s="87"/>
      <c r="E256" s="87"/>
      <c r="F256" s="87"/>
      <c r="G256" s="87"/>
      <c r="H256" s="87"/>
      <c r="I256" s="87"/>
      <c r="J256" s="87"/>
      <c r="K256" s="87"/>
    </row>
    <row r="257" customFormat="false" ht="12.75" hidden="false" customHeight="false" outlineLevel="0" collapsed="false">
      <c r="D257" s="87"/>
      <c r="E257" s="87"/>
      <c r="F257" s="87"/>
      <c r="G257" s="87"/>
      <c r="H257" s="87"/>
      <c r="I257" s="87"/>
      <c r="J257" s="87"/>
      <c r="K257" s="87"/>
    </row>
    <row r="258" customFormat="false" ht="12.75" hidden="false" customHeight="false" outlineLevel="0" collapsed="false">
      <c r="D258" s="87"/>
      <c r="E258" s="87"/>
      <c r="F258" s="87"/>
      <c r="G258" s="87"/>
      <c r="H258" s="87"/>
      <c r="I258" s="87"/>
      <c r="J258" s="87"/>
      <c r="K258" s="87"/>
    </row>
    <row r="259" customFormat="false" ht="12.75" hidden="false" customHeight="false" outlineLevel="0" collapsed="false">
      <c r="D259" s="87"/>
      <c r="E259" s="87"/>
      <c r="F259" s="87"/>
      <c r="G259" s="87"/>
      <c r="H259" s="87"/>
      <c r="I259" s="87"/>
      <c r="J259" s="87"/>
      <c r="K259" s="87"/>
    </row>
    <row r="260" customFormat="false" ht="12.75" hidden="false" customHeight="false" outlineLevel="0" collapsed="false">
      <c r="D260" s="87"/>
      <c r="E260" s="87"/>
      <c r="F260" s="87"/>
      <c r="G260" s="87"/>
      <c r="H260" s="87"/>
      <c r="I260" s="87"/>
      <c r="J260" s="87"/>
      <c r="K260" s="87"/>
    </row>
    <row r="261" customFormat="false" ht="12.75" hidden="false" customHeight="false" outlineLevel="0" collapsed="false">
      <c r="D261" s="87"/>
      <c r="E261" s="87"/>
      <c r="F261" s="87"/>
      <c r="G261" s="87"/>
      <c r="H261" s="87"/>
      <c r="I261" s="87"/>
      <c r="J261" s="87"/>
      <c r="K261" s="87"/>
    </row>
    <row r="262" customFormat="false" ht="12.75" hidden="false" customHeight="false" outlineLevel="0" collapsed="false">
      <c r="D262" s="87"/>
      <c r="E262" s="87"/>
      <c r="F262" s="87"/>
      <c r="G262" s="87"/>
      <c r="H262" s="87"/>
      <c r="I262" s="87"/>
      <c r="J262" s="87"/>
      <c r="K262" s="87"/>
    </row>
    <row r="263" customFormat="false" ht="12.75" hidden="false" customHeight="false" outlineLevel="0" collapsed="false">
      <c r="D263" s="87"/>
      <c r="E263" s="87"/>
      <c r="F263" s="87"/>
      <c r="G263" s="87"/>
      <c r="H263" s="87"/>
      <c r="I263" s="87"/>
      <c r="J263" s="87"/>
      <c r="K263" s="87"/>
    </row>
    <row r="264" customFormat="false" ht="12.75" hidden="false" customHeight="false" outlineLevel="0" collapsed="false">
      <c r="D264" s="87"/>
      <c r="E264" s="87"/>
      <c r="F264" s="87"/>
      <c r="G264" s="87"/>
      <c r="H264" s="87"/>
      <c r="I264" s="87"/>
      <c r="J264" s="87"/>
      <c r="K264" s="87"/>
    </row>
    <row r="265" customFormat="false" ht="12.75" hidden="false" customHeight="false" outlineLevel="0" collapsed="false">
      <c r="D265" s="87"/>
      <c r="E265" s="87"/>
      <c r="F265" s="87"/>
      <c r="G265" s="87"/>
      <c r="H265" s="87"/>
      <c r="I265" s="87"/>
      <c r="J265" s="87"/>
      <c r="K265" s="87"/>
    </row>
    <row r="266" customFormat="false" ht="12.75" hidden="false" customHeight="false" outlineLevel="0" collapsed="false">
      <c r="D266" s="87"/>
      <c r="E266" s="87"/>
      <c r="F266" s="87"/>
      <c r="G266" s="87"/>
      <c r="H266" s="87"/>
      <c r="I266" s="87"/>
      <c r="J266" s="87"/>
      <c r="K266" s="87"/>
    </row>
    <row r="267" customFormat="false" ht="12.75" hidden="false" customHeight="false" outlineLevel="0" collapsed="false">
      <c r="D267" s="87"/>
      <c r="E267" s="87"/>
      <c r="F267" s="87"/>
      <c r="G267" s="87"/>
      <c r="H267" s="87"/>
      <c r="I267" s="87"/>
      <c r="J267" s="87"/>
      <c r="K267" s="87"/>
    </row>
    <row r="268" customFormat="false" ht="12.75" hidden="false" customHeight="false" outlineLevel="0" collapsed="false">
      <c r="D268" s="87"/>
      <c r="E268" s="87"/>
      <c r="F268" s="87"/>
      <c r="G268" s="87"/>
      <c r="H268" s="87"/>
      <c r="I268" s="87"/>
      <c r="J268" s="87"/>
      <c r="K268" s="87"/>
    </row>
    <row r="269" customFormat="false" ht="12.75" hidden="false" customHeight="false" outlineLevel="0" collapsed="false">
      <c r="D269" s="87"/>
      <c r="E269" s="87"/>
      <c r="F269" s="87"/>
      <c r="G269" s="87"/>
      <c r="H269" s="87"/>
      <c r="I269" s="87"/>
      <c r="J269" s="87"/>
      <c r="K269" s="87"/>
    </row>
    <row r="270" customFormat="false" ht="12.75" hidden="false" customHeight="false" outlineLevel="0" collapsed="false">
      <c r="D270" s="87"/>
      <c r="E270" s="87"/>
      <c r="F270" s="87"/>
      <c r="G270" s="87"/>
      <c r="H270" s="87"/>
      <c r="I270" s="87"/>
      <c r="J270" s="87"/>
      <c r="K270" s="87"/>
    </row>
    <row r="271" customFormat="false" ht="12.75" hidden="false" customHeight="false" outlineLevel="0" collapsed="false">
      <c r="D271" s="87"/>
      <c r="E271" s="87"/>
      <c r="F271" s="87"/>
      <c r="G271" s="87"/>
      <c r="H271" s="87"/>
      <c r="I271" s="87"/>
      <c r="J271" s="87"/>
      <c r="K271" s="87"/>
    </row>
    <row r="272" customFormat="false" ht="12.75" hidden="false" customHeight="false" outlineLevel="0" collapsed="false">
      <c r="D272" s="87"/>
      <c r="E272" s="87"/>
      <c r="F272" s="87"/>
      <c r="G272" s="87"/>
      <c r="H272" s="87"/>
      <c r="I272" s="87"/>
      <c r="J272" s="87"/>
      <c r="K272" s="87"/>
    </row>
    <row r="273" customFormat="false" ht="12.75" hidden="false" customHeight="false" outlineLevel="0" collapsed="false">
      <c r="D273" s="87"/>
      <c r="E273" s="87"/>
      <c r="F273" s="87"/>
      <c r="G273" s="87"/>
      <c r="H273" s="87"/>
      <c r="I273" s="87"/>
      <c r="J273" s="87"/>
      <c r="K273" s="87"/>
    </row>
    <row r="274" customFormat="false" ht="12.75" hidden="false" customHeight="false" outlineLevel="0" collapsed="false">
      <c r="D274" s="87"/>
      <c r="E274" s="87"/>
      <c r="F274" s="87"/>
      <c r="G274" s="87"/>
      <c r="H274" s="87"/>
      <c r="I274" s="87"/>
      <c r="J274" s="87"/>
      <c r="K274" s="87"/>
    </row>
    <row r="275" customFormat="false" ht="12.75" hidden="false" customHeight="false" outlineLevel="0" collapsed="false">
      <c r="D275" s="87"/>
      <c r="E275" s="87"/>
      <c r="F275" s="87"/>
      <c r="G275" s="87"/>
      <c r="H275" s="87"/>
      <c r="I275" s="87"/>
      <c r="J275" s="87"/>
      <c r="K275" s="87"/>
    </row>
    <row r="276" customFormat="false" ht="12.75" hidden="false" customHeight="false" outlineLevel="0" collapsed="false">
      <c r="D276" s="87"/>
      <c r="E276" s="87"/>
      <c r="F276" s="87"/>
      <c r="G276" s="87"/>
      <c r="H276" s="87"/>
      <c r="I276" s="87"/>
      <c r="J276" s="87"/>
      <c r="K276" s="87"/>
    </row>
    <row r="277" customFormat="false" ht="12.75" hidden="false" customHeight="false" outlineLevel="0" collapsed="false">
      <c r="D277" s="87"/>
      <c r="E277" s="87"/>
      <c r="F277" s="87"/>
      <c r="G277" s="87"/>
      <c r="H277" s="87"/>
      <c r="I277" s="87"/>
      <c r="J277" s="87"/>
      <c r="K277" s="87"/>
    </row>
    <row r="278" customFormat="false" ht="12.75" hidden="false" customHeight="false" outlineLevel="0" collapsed="false">
      <c r="D278" s="87"/>
      <c r="E278" s="87"/>
      <c r="F278" s="87"/>
      <c r="G278" s="87"/>
      <c r="H278" s="87"/>
      <c r="I278" s="87"/>
      <c r="J278" s="87"/>
      <c r="K278" s="87"/>
    </row>
    <row r="279" customFormat="false" ht="12.75" hidden="false" customHeight="false" outlineLevel="0" collapsed="false">
      <c r="D279" s="87"/>
      <c r="E279" s="87"/>
      <c r="F279" s="87"/>
      <c r="G279" s="87"/>
      <c r="H279" s="87"/>
      <c r="I279" s="87"/>
      <c r="J279" s="87"/>
      <c r="K279" s="87"/>
    </row>
    <row r="280" customFormat="false" ht="12.75" hidden="false" customHeight="false" outlineLevel="0" collapsed="false">
      <c r="D280" s="87"/>
      <c r="E280" s="87"/>
      <c r="F280" s="87"/>
      <c r="G280" s="87"/>
      <c r="H280" s="87"/>
      <c r="I280" s="87"/>
      <c r="J280" s="87"/>
      <c r="K280" s="87"/>
    </row>
    <row r="281" customFormat="false" ht="12.75" hidden="false" customHeight="false" outlineLevel="0" collapsed="false">
      <c r="D281" s="87"/>
      <c r="E281" s="87"/>
      <c r="F281" s="87"/>
      <c r="G281" s="87"/>
      <c r="H281" s="87"/>
      <c r="I281" s="87"/>
      <c r="J281" s="87"/>
      <c r="K281" s="87"/>
    </row>
    <row r="282" customFormat="false" ht="12.75" hidden="false" customHeight="false" outlineLevel="0" collapsed="false">
      <c r="D282" s="87"/>
      <c r="E282" s="87"/>
      <c r="F282" s="87"/>
      <c r="G282" s="87"/>
      <c r="H282" s="87"/>
      <c r="I282" s="87"/>
      <c r="J282" s="87"/>
      <c r="K282" s="87"/>
    </row>
    <row r="283" customFormat="false" ht="12.75" hidden="false" customHeight="false" outlineLevel="0" collapsed="false">
      <c r="D283" s="87"/>
      <c r="E283" s="87"/>
      <c r="F283" s="87"/>
      <c r="G283" s="87"/>
      <c r="H283" s="87"/>
      <c r="I283" s="87"/>
      <c r="J283" s="87"/>
      <c r="K283" s="87"/>
    </row>
    <row r="284" customFormat="false" ht="12.75" hidden="false" customHeight="false" outlineLevel="0" collapsed="false">
      <c r="D284" s="87"/>
      <c r="E284" s="87"/>
      <c r="F284" s="87"/>
      <c r="G284" s="87"/>
      <c r="H284" s="87"/>
      <c r="I284" s="87"/>
      <c r="J284" s="87"/>
      <c r="K284" s="87"/>
    </row>
    <row r="285" customFormat="false" ht="12.75" hidden="false" customHeight="false" outlineLevel="0" collapsed="false">
      <c r="D285" s="87"/>
      <c r="E285" s="87"/>
      <c r="F285" s="87"/>
      <c r="G285" s="87"/>
      <c r="H285" s="87"/>
      <c r="I285" s="87"/>
      <c r="J285" s="87"/>
      <c r="K285" s="87"/>
    </row>
    <row r="286" customFormat="false" ht="12.75" hidden="false" customHeight="false" outlineLevel="0" collapsed="false">
      <c r="D286" s="87"/>
      <c r="E286" s="87"/>
      <c r="F286" s="87"/>
      <c r="G286" s="87"/>
      <c r="H286" s="87"/>
      <c r="I286" s="87"/>
      <c r="J286" s="87"/>
      <c r="K286" s="87"/>
    </row>
    <row r="287" customFormat="false" ht="12.75" hidden="false" customHeight="false" outlineLevel="0" collapsed="false">
      <c r="D287" s="87"/>
      <c r="E287" s="87"/>
      <c r="F287" s="87"/>
      <c r="G287" s="87"/>
      <c r="H287" s="87"/>
      <c r="I287" s="87"/>
      <c r="J287" s="87"/>
      <c r="K287" s="87"/>
    </row>
    <row r="288" customFormat="false" ht="12.75" hidden="false" customHeight="false" outlineLevel="0" collapsed="false">
      <c r="D288" s="87"/>
      <c r="E288" s="87"/>
      <c r="F288" s="87"/>
      <c r="G288" s="87"/>
      <c r="H288" s="87"/>
      <c r="I288" s="87"/>
      <c r="J288" s="87"/>
      <c r="K288" s="87"/>
    </row>
    <row r="289" customFormat="false" ht="12.75" hidden="false" customHeight="false" outlineLevel="0" collapsed="false">
      <c r="D289" s="87"/>
      <c r="E289" s="87"/>
      <c r="F289" s="87"/>
      <c r="G289" s="87"/>
      <c r="H289" s="87"/>
      <c r="I289" s="87"/>
      <c r="J289" s="87"/>
      <c r="K289" s="87"/>
    </row>
    <row r="290" customFormat="false" ht="12.75" hidden="false" customHeight="false" outlineLevel="0" collapsed="false">
      <c r="D290" s="87"/>
      <c r="E290" s="87"/>
      <c r="F290" s="87"/>
      <c r="G290" s="87"/>
      <c r="H290" s="87"/>
      <c r="I290" s="87"/>
      <c r="J290" s="87"/>
      <c r="K290" s="87"/>
    </row>
    <row r="291" customFormat="false" ht="12.75" hidden="false" customHeight="false" outlineLevel="0" collapsed="false">
      <c r="D291" s="87"/>
      <c r="E291" s="87"/>
      <c r="F291" s="87"/>
      <c r="G291" s="87"/>
      <c r="H291" s="87"/>
      <c r="I291" s="87"/>
      <c r="J291" s="87"/>
      <c r="K291" s="87"/>
    </row>
    <row r="292" customFormat="false" ht="12.75" hidden="false" customHeight="false" outlineLevel="0" collapsed="false">
      <c r="D292" s="87"/>
      <c r="E292" s="87"/>
      <c r="F292" s="87"/>
      <c r="G292" s="87"/>
      <c r="H292" s="87"/>
      <c r="I292" s="87"/>
      <c r="J292" s="87"/>
      <c r="K292" s="87"/>
    </row>
    <row r="293" customFormat="false" ht="12.75" hidden="false" customHeight="false" outlineLevel="0" collapsed="false">
      <c r="D293" s="87"/>
      <c r="E293" s="87"/>
      <c r="F293" s="87"/>
      <c r="G293" s="87"/>
      <c r="H293" s="87"/>
      <c r="I293" s="87"/>
      <c r="J293" s="87"/>
      <c r="K293" s="87"/>
    </row>
    <row r="294" customFormat="false" ht="12.75" hidden="false" customHeight="false" outlineLevel="0" collapsed="false">
      <c r="D294" s="87"/>
      <c r="E294" s="87"/>
      <c r="F294" s="87"/>
      <c r="G294" s="87"/>
      <c r="H294" s="87"/>
      <c r="I294" s="87"/>
      <c r="J294" s="87"/>
      <c r="K294" s="87"/>
    </row>
    <row r="295" customFormat="false" ht="12.75" hidden="false" customHeight="false" outlineLevel="0" collapsed="false">
      <c r="D295" s="87"/>
      <c r="E295" s="87"/>
      <c r="F295" s="87"/>
      <c r="G295" s="87"/>
      <c r="H295" s="87"/>
      <c r="I295" s="87"/>
      <c r="J295" s="87"/>
      <c r="K295" s="87"/>
    </row>
    <row r="296" customFormat="false" ht="12.75" hidden="false" customHeight="false" outlineLevel="0" collapsed="false">
      <c r="D296" s="87"/>
      <c r="E296" s="87"/>
      <c r="F296" s="87"/>
      <c r="G296" s="87"/>
      <c r="H296" s="87"/>
      <c r="I296" s="87"/>
      <c r="J296" s="87"/>
      <c r="K296" s="87"/>
    </row>
    <row r="297" customFormat="false" ht="12.75" hidden="false" customHeight="false" outlineLevel="0" collapsed="false">
      <c r="D297" s="87"/>
      <c r="E297" s="87"/>
      <c r="F297" s="87"/>
      <c r="G297" s="87"/>
      <c r="H297" s="87"/>
      <c r="I297" s="87"/>
      <c r="J297" s="87"/>
      <c r="K297" s="87"/>
    </row>
    <row r="298" customFormat="false" ht="12.75" hidden="false" customHeight="false" outlineLevel="0" collapsed="false">
      <c r="D298" s="87"/>
      <c r="E298" s="87"/>
      <c r="F298" s="87"/>
      <c r="G298" s="87"/>
      <c r="H298" s="87"/>
      <c r="I298" s="87"/>
      <c r="J298" s="87"/>
      <c r="K298" s="87"/>
    </row>
    <row r="299" customFormat="false" ht="12.75" hidden="false" customHeight="false" outlineLevel="0" collapsed="false">
      <c r="D299" s="87"/>
      <c r="E299" s="87"/>
      <c r="F299" s="87"/>
      <c r="G299" s="87"/>
      <c r="H299" s="87"/>
      <c r="I299" s="87"/>
      <c r="J299" s="87"/>
      <c r="K299" s="87"/>
    </row>
    <row r="300" customFormat="false" ht="12.75" hidden="false" customHeight="false" outlineLevel="0" collapsed="false">
      <c r="D300" s="87"/>
      <c r="E300" s="87"/>
      <c r="F300" s="87"/>
      <c r="G300" s="87"/>
      <c r="H300" s="87"/>
      <c r="I300" s="87"/>
      <c r="J300" s="87"/>
      <c r="K300" s="87"/>
    </row>
    <row r="301" customFormat="false" ht="12.75" hidden="false" customHeight="false" outlineLevel="0" collapsed="false">
      <c r="D301" s="87"/>
      <c r="E301" s="87"/>
      <c r="F301" s="87"/>
      <c r="G301" s="87"/>
      <c r="H301" s="87"/>
      <c r="I301" s="87"/>
      <c r="J301" s="87"/>
      <c r="K301" s="87"/>
    </row>
    <row r="302" customFormat="false" ht="12.75" hidden="false" customHeight="false" outlineLevel="0" collapsed="false">
      <c r="D302" s="87"/>
      <c r="E302" s="87"/>
      <c r="F302" s="87"/>
      <c r="G302" s="87"/>
      <c r="H302" s="87"/>
      <c r="I302" s="87"/>
      <c r="J302" s="87"/>
      <c r="K302" s="87"/>
    </row>
    <row r="303" customFormat="false" ht="12.75" hidden="false" customHeight="false" outlineLevel="0" collapsed="false">
      <c r="D303" s="87"/>
      <c r="E303" s="87"/>
      <c r="F303" s="87"/>
      <c r="G303" s="87"/>
      <c r="H303" s="87"/>
      <c r="I303" s="87"/>
      <c r="J303" s="87"/>
      <c r="K303" s="87"/>
    </row>
    <row r="304" customFormat="false" ht="12.75" hidden="false" customHeight="false" outlineLevel="0" collapsed="false">
      <c r="D304" s="87"/>
      <c r="E304" s="87"/>
      <c r="F304" s="87"/>
      <c r="G304" s="87"/>
      <c r="H304" s="87"/>
      <c r="I304" s="87"/>
      <c r="J304" s="87"/>
      <c r="K304" s="87"/>
    </row>
    <row r="305" customFormat="false" ht="12.75" hidden="false" customHeight="false" outlineLevel="0" collapsed="false">
      <c r="D305" s="87"/>
      <c r="E305" s="87"/>
      <c r="F305" s="87"/>
      <c r="G305" s="87"/>
      <c r="H305" s="87"/>
      <c r="I305" s="87"/>
      <c r="J305" s="87"/>
      <c r="K305" s="87"/>
    </row>
    <row r="306" customFormat="false" ht="12.75" hidden="false" customHeight="false" outlineLevel="0" collapsed="false">
      <c r="D306" s="87"/>
      <c r="E306" s="87"/>
      <c r="F306" s="87"/>
      <c r="G306" s="87"/>
      <c r="H306" s="87"/>
      <c r="I306" s="87"/>
      <c r="J306" s="87"/>
      <c r="K306" s="87"/>
    </row>
    <row r="307" customFormat="false" ht="12.75" hidden="false" customHeight="false" outlineLevel="0" collapsed="false">
      <c r="D307" s="87"/>
      <c r="E307" s="87"/>
      <c r="F307" s="87"/>
      <c r="G307" s="87"/>
      <c r="H307" s="87"/>
      <c r="I307" s="87"/>
      <c r="J307" s="87"/>
      <c r="K307" s="87"/>
    </row>
    <row r="308" customFormat="false" ht="12.75" hidden="false" customHeight="false" outlineLevel="0" collapsed="false">
      <c r="D308" s="87"/>
      <c r="E308" s="87"/>
      <c r="F308" s="87"/>
      <c r="G308" s="87"/>
      <c r="H308" s="87"/>
      <c r="I308" s="87"/>
      <c r="J308" s="87"/>
      <c r="K308" s="87"/>
    </row>
    <row r="309" customFormat="false" ht="12.75" hidden="false" customHeight="false" outlineLevel="0" collapsed="false">
      <c r="D309" s="87"/>
      <c r="E309" s="87"/>
      <c r="F309" s="87"/>
      <c r="G309" s="87"/>
      <c r="H309" s="87"/>
      <c r="I309" s="87"/>
      <c r="J309" s="87"/>
      <c r="K309" s="87"/>
    </row>
    <row r="310" customFormat="false" ht="12.75" hidden="false" customHeight="false" outlineLevel="0" collapsed="false">
      <c r="D310" s="87"/>
      <c r="E310" s="87"/>
      <c r="F310" s="87"/>
      <c r="G310" s="87"/>
      <c r="H310" s="87"/>
      <c r="I310" s="87"/>
      <c r="J310" s="87"/>
      <c r="K310" s="87"/>
    </row>
  </sheetData>
  <printOptions headings="false" gridLines="false" gridLinesSet="true" horizontalCentered="false" verticalCentered="false"/>
  <pageMargins left="0.25" right="0.25" top="0.5" bottom="0.5" header="0.511811023622047" footer="0.511811023622047"/>
  <pageSetup paperSize="5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7" activeCellId="0" sqref="A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8.13"/>
    <col collapsed="false" customWidth="true" hidden="false" outlineLevel="0" max="2" min="2" style="0" width="3.7"/>
    <col collapsed="false" customWidth="true" hidden="false" outlineLevel="0" max="3" min="3" style="0" width="12.7"/>
    <col collapsed="false" customWidth="true" hidden="false" outlineLevel="0" max="4" min="4" style="0" width="17.14"/>
    <col collapsed="false" customWidth="true" hidden="false" outlineLevel="0" max="5" min="5" style="0" width="4.99"/>
    <col collapsed="false" customWidth="true" hidden="false" outlineLevel="0" max="6" min="6" style="0" width="4.41"/>
    <col collapsed="false" customWidth="true" hidden="false" outlineLevel="0" max="7" min="7" style="0" width="14.85"/>
    <col collapsed="false" customWidth="true" hidden="false" outlineLevel="0" max="8" min="8" style="0" width="2.28"/>
    <col collapsed="false" customWidth="true" hidden="false" outlineLevel="0" max="9" min="9" style="0" width="14.7"/>
    <col collapsed="false" customWidth="true" hidden="false" outlineLevel="0" max="10" min="10" style="0" width="2.56"/>
    <col collapsed="false" customWidth="true" hidden="false" outlineLevel="0" max="11" min="11" style="0" width="12.42"/>
  </cols>
  <sheetData>
    <row r="1" customFormat="false" ht="15.75" hidden="false" customHeight="false" outlineLevel="0" collapsed="false">
      <c r="A1" s="1" t="s">
        <v>207</v>
      </c>
    </row>
    <row r="2" customFormat="false" ht="15.75" hidden="false" customHeight="false" outlineLevel="0" collapsed="false">
      <c r="A2" s="1" t="s">
        <v>208</v>
      </c>
    </row>
    <row r="4" customFormat="false" ht="15.75" hidden="false" customHeight="false" outlineLevel="0" collapsed="false">
      <c r="A4" s="1"/>
      <c r="B4" s="49"/>
    </row>
    <row r="5" customFormat="false" ht="12.75" hidden="false" customHeight="false" outlineLevel="0" collapsed="false">
      <c r="A5" s="0" t="s">
        <v>111</v>
      </c>
    </row>
    <row r="6" customFormat="false" ht="12.75" hidden="true" customHeight="false" outlineLevel="0" collapsed="false">
      <c r="A6" s="0" t="s">
        <v>112</v>
      </c>
      <c r="C6" s="48" t="n">
        <v>2226.52</v>
      </c>
    </row>
    <row r="7" customFormat="false" ht="12.75" hidden="false" customHeight="false" outlineLevel="0" collapsed="false">
      <c r="A7" s="0" t="s">
        <v>113</v>
      </c>
      <c r="C7" s="48" t="n">
        <v>591.16</v>
      </c>
    </row>
    <row r="8" customFormat="false" ht="12.75" hidden="true" customHeight="false" outlineLevel="0" collapsed="false">
      <c r="A8" s="0" t="s">
        <v>114</v>
      </c>
      <c r="C8" s="0" t="n">
        <v>0</v>
      </c>
    </row>
    <row r="9" customFormat="false" ht="12.75" hidden="true" customHeight="false" outlineLevel="0" collapsed="false"/>
    <row r="10" customFormat="false" ht="12.75" hidden="true" customHeight="false" outlineLevel="0" collapsed="false"/>
    <row r="11" customFormat="false" ht="12.75" hidden="true" customHeight="false" outlineLevel="0" collapsed="false"/>
    <row r="12" customFormat="false" ht="14.25" hidden="true" customHeight="true" outlineLevel="0" collapsed="false">
      <c r="D12" s="11" t="s">
        <v>115</v>
      </c>
      <c r="G12" s="11"/>
    </row>
    <row r="13" customFormat="false" ht="12.75" hidden="true" customHeight="false" outlineLevel="0" collapsed="false">
      <c r="A13" s="49" t="s">
        <v>170</v>
      </c>
      <c r="D13" s="11" t="s">
        <v>118</v>
      </c>
      <c r="G13" s="11"/>
    </row>
    <row r="14" customFormat="false" ht="12.75" hidden="true" customHeight="false" outlineLevel="0" collapsed="false">
      <c r="A14" s="0" t="s">
        <v>171</v>
      </c>
      <c r="D14" s="63" t="n">
        <v>225000</v>
      </c>
      <c r="E14" s="63"/>
      <c r="G14" s="100"/>
    </row>
    <row r="15" customFormat="false" ht="12.75" hidden="true" customHeight="false" outlineLevel="0" collapsed="false">
      <c r="A15" s="0" t="s">
        <v>172</v>
      </c>
      <c r="D15" s="99" t="n">
        <v>75000</v>
      </c>
      <c r="E15" s="100"/>
      <c r="G15" s="100"/>
    </row>
    <row r="16" customFormat="false" ht="12.75" hidden="true" customHeight="false" outlineLevel="0" collapsed="false">
      <c r="D16" s="101" t="n">
        <f aca="false">SUM(D14:D15)</f>
        <v>300000</v>
      </c>
      <c r="E16" s="63"/>
      <c r="G16" s="100"/>
    </row>
    <row r="17" customFormat="false" ht="12.75" hidden="true" customHeight="false" outlineLevel="0" collapsed="false"/>
    <row r="18" customFormat="false" ht="12.75" hidden="true" customHeight="false" outlineLevel="0" collapsed="false"/>
    <row r="19" customFormat="false" ht="12.75" hidden="true" customHeight="false" outlineLevel="0" collapsed="false">
      <c r="D19" s="87"/>
      <c r="E19" s="87"/>
      <c r="F19" s="87"/>
      <c r="G19" s="87"/>
      <c r="H19" s="87"/>
      <c r="I19" s="87"/>
      <c r="J19" s="87"/>
      <c r="K19" s="87"/>
    </row>
    <row r="20" customFormat="false" ht="12.75" hidden="true" customHeight="false" outlineLevel="0" collapsed="false">
      <c r="D20" s="12"/>
      <c r="E20" s="87"/>
      <c r="F20" s="87"/>
      <c r="G20" s="87"/>
      <c r="H20" s="87"/>
      <c r="I20" s="87"/>
      <c r="J20" s="87"/>
      <c r="K20" s="87"/>
    </row>
    <row r="21" customFormat="false" ht="12.75" hidden="false" customHeight="false" outlineLevel="0" collapsed="false">
      <c r="D21" s="87"/>
      <c r="E21" s="87"/>
      <c r="F21" s="87"/>
      <c r="G21" s="87"/>
      <c r="H21" s="87"/>
      <c r="I21" s="87"/>
      <c r="J21" s="87"/>
      <c r="K21" s="87"/>
    </row>
    <row r="22" customFormat="false" ht="12.75" hidden="false" customHeight="false" outlineLevel="0" collapsed="false">
      <c r="A22" s="0" t="s">
        <v>209</v>
      </c>
      <c r="D22" s="12" t="n">
        <f aca="false">-D14*C7</f>
        <v>-133011000</v>
      </c>
      <c r="E22" s="87"/>
      <c r="F22" s="87"/>
      <c r="G22" s="87"/>
      <c r="H22" s="87"/>
      <c r="I22" s="87"/>
      <c r="J22" s="87"/>
      <c r="K22" s="87"/>
    </row>
    <row r="23" customFormat="false" ht="12.75" hidden="false" customHeight="false" outlineLevel="0" collapsed="false">
      <c r="A23" s="0" t="s">
        <v>210</v>
      </c>
      <c r="D23" s="12" t="n">
        <f aca="false">-14329*C7</f>
        <v>-8470731.64</v>
      </c>
      <c r="E23" s="87"/>
      <c r="F23" s="87"/>
      <c r="G23" s="87"/>
      <c r="H23" s="87"/>
      <c r="I23" s="87"/>
      <c r="J23" s="87"/>
      <c r="K23" s="87"/>
    </row>
    <row r="24" customFormat="false" ht="12.75" hidden="false" customHeight="false" outlineLevel="0" collapsed="false">
      <c r="A24" s="5" t="s">
        <v>95</v>
      </c>
      <c r="B24" s="7"/>
      <c r="C24" s="7"/>
      <c r="D24" s="9" t="n">
        <f aca="false">D22-D23</f>
        <v>-124540268.36</v>
      </c>
      <c r="E24" s="87"/>
      <c r="F24" s="87"/>
      <c r="G24" s="87"/>
      <c r="H24" s="87"/>
      <c r="I24" s="87"/>
      <c r="J24" s="87"/>
      <c r="K24" s="87"/>
    </row>
    <row r="25" customFormat="false" ht="12.75" hidden="false" customHeight="false" outlineLevel="0" collapsed="false">
      <c r="D25" s="12"/>
      <c r="E25" s="87"/>
      <c r="F25" s="87"/>
      <c r="G25" s="87"/>
      <c r="H25" s="87"/>
      <c r="I25" s="87"/>
      <c r="J25" s="87"/>
      <c r="K25" s="87"/>
    </row>
    <row r="26" customFormat="false" ht="12.75" hidden="false" customHeight="false" outlineLevel="0" collapsed="false">
      <c r="A26" s="108" t="s">
        <v>26</v>
      </c>
      <c r="D26" s="12" t="n">
        <v>0</v>
      </c>
      <c r="E26" s="87"/>
      <c r="F26" s="87"/>
      <c r="G26" s="87"/>
      <c r="H26" s="87"/>
      <c r="I26" s="87"/>
      <c r="J26" s="87"/>
      <c r="K26" s="87"/>
    </row>
    <row r="27" customFormat="false" ht="12.75" hidden="false" customHeight="false" outlineLevel="0" collapsed="false">
      <c r="D27" s="12"/>
      <c r="E27" s="87"/>
      <c r="F27" s="87"/>
      <c r="G27" s="87"/>
      <c r="H27" s="87"/>
      <c r="I27" s="87"/>
      <c r="J27" s="87"/>
      <c r="K27" s="87"/>
    </row>
    <row r="28" customFormat="false" ht="12.75" hidden="false" customHeight="false" outlineLevel="0" collapsed="false">
      <c r="A28" s="108" t="s">
        <v>32</v>
      </c>
      <c r="D28" s="12"/>
      <c r="E28" s="87"/>
      <c r="F28" s="87"/>
      <c r="G28" s="87"/>
      <c r="H28" s="87"/>
      <c r="I28" s="87"/>
      <c r="J28" s="87"/>
      <c r="K28" s="87"/>
    </row>
    <row r="29" customFormat="false" ht="12.75" hidden="false" customHeight="false" outlineLevel="0" collapsed="false">
      <c r="A29" s="0" t="s">
        <v>211</v>
      </c>
      <c r="D29" s="12" t="n">
        <f aca="false">-D24</f>
        <v>124540268.36</v>
      </c>
      <c r="E29" s="87"/>
      <c r="F29" s="87"/>
      <c r="G29" s="87"/>
      <c r="H29" s="87"/>
      <c r="I29" s="87"/>
      <c r="J29" s="87"/>
      <c r="K29" s="87"/>
    </row>
    <row r="30" customFormat="false" ht="12.75" hidden="false" customHeight="false" outlineLevel="0" collapsed="false">
      <c r="D30" s="87"/>
      <c r="E30" s="87"/>
      <c r="F30" s="87"/>
      <c r="G30" s="87"/>
      <c r="H30" s="87"/>
      <c r="I30" s="87"/>
      <c r="J30" s="87"/>
      <c r="K30" s="87"/>
    </row>
    <row r="31" customFormat="false" ht="12.75" hidden="false" customHeight="false" outlineLevel="0" collapsed="false">
      <c r="A31" s="7" t="s">
        <v>39</v>
      </c>
      <c r="B31" s="7"/>
      <c r="C31" s="7"/>
      <c r="D31" s="109" t="n">
        <f aca="false">SUM(D24:D29)</f>
        <v>0</v>
      </c>
      <c r="E31" s="87"/>
      <c r="F31" s="87"/>
      <c r="G31" s="87"/>
      <c r="H31" s="87"/>
      <c r="I31" s="87"/>
      <c r="J31" s="87"/>
      <c r="K31" s="87"/>
    </row>
    <row r="32" customFormat="false" ht="12.75" hidden="false" customHeight="false" outlineLevel="0" collapsed="false">
      <c r="D32" s="87"/>
      <c r="E32" s="87"/>
      <c r="F32" s="87"/>
      <c r="G32" s="87"/>
      <c r="H32" s="87"/>
      <c r="I32" s="87"/>
      <c r="J32" s="87"/>
      <c r="K32" s="87"/>
    </row>
    <row r="33" customFormat="false" ht="12.75" hidden="false" customHeight="false" outlineLevel="0" collapsed="false">
      <c r="A33" s="0" t="s">
        <v>212</v>
      </c>
      <c r="D33" s="87" t="n">
        <f aca="false">0.35*D31</f>
        <v>0</v>
      </c>
      <c r="E33" s="87"/>
      <c r="F33" s="87"/>
      <c r="G33" s="87"/>
      <c r="H33" s="87"/>
      <c r="I33" s="87"/>
      <c r="J33" s="87"/>
      <c r="K33" s="87"/>
    </row>
    <row r="34" customFormat="false" ht="12.75" hidden="false" customHeight="false" outlineLevel="0" collapsed="false">
      <c r="A34" s="0" t="s">
        <v>213</v>
      </c>
      <c r="D34" s="12" t="n">
        <f aca="false">0.35*D29</f>
        <v>43589093.926</v>
      </c>
      <c r="E34" s="87"/>
      <c r="F34" s="87"/>
      <c r="G34" s="87"/>
      <c r="H34" s="87"/>
      <c r="I34" s="87"/>
      <c r="J34" s="87"/>
      <c r="K34" s="87"/>
    </row>
    <row r="35" customFormat="false" ht="12.75" hidden="false" customHeight="false" outlineLevel="0" collapsed="false">
      <c r="A35" s="5" t="s">
        <v>97</v>
      </c>
      <c r="B35" s="7"/>
      <c r="C35" s="7"/>
      <c r="D35" s="9" t="n">
        <f aca="false">SUM(D33:D34)</f>
        <v>43589093.926</v>
      </c>
      <c r="E35" s="87"/>
      <c r="F35" s="87"/>
      <c r="G35" s="87"/>
      <c r="H35" s="87"/>
      <c r="I35" s="87"/>
      <c r="J35" s="87"/>
      <c r="K35" s="87"/>
    </row>
    <row r="36" customFormat="false" ht="12.75" hidden="false" customHeight="false" outlineLevel="0" collapsed="false">
      <c r="E36" s="87"/>
      <c r="F36" s="87"/>
      <c r="G36" s="87"/>
      <c r="H36" s="87"/>
      <c r="I36" s="87"/>
      <c r="J36" s="87"/>
      <c r="K36" s="87"/>
    </row>
    <row r="37" customFormat="false" ht="12.75" hidden="false" customHeight="false" outlineLevel="0" collapsed="false">
      <c r="D37" s="87"/>
      <c r="E37" s="87"/>
      <c r="F37" s="87"/>
      <c r="G37" s="87"/>
      <c r="H37" s="87"/>
      <c r="I37" s="87"/>
      <c r="J37" s="87"/>
      <c r="K37" s="87"/>
    </row>
    <row r="38" customFormat="false" ht="12.75" hidden="false" customHeight="false" outlineLevel="0" collapsed="false">
      <c r="D38" s="87"/>
      <c r="E38" s="87"/>
      <c r="F38" s="87"/>
      <c r="G38" s="87"/>
      <c r="H38" s="87"/>
      <c r="I38" s="87"/>
      <c r="J38" s="87"/>
      <c r="K38" s="87"/>
    </row>
    <row r="39" customFormat="false" ht="12.75" hidden="false" customHeight="false" outlineLevel="0" collapsed="false">
      <c r="D39" s="87"/>
      <c r="E39" s="87"/>
      <c r="F39" s="87"/>
      <c r="G39" s="87"/>
      <c r="H39" s="87"/>
      <c r="I39" s="87"/>
      <c r="J39" s="87"/>
      <c r="K39" s="87"/>
    </row>
    <row r="40" customFormat="false" ht="12.75" hidden="false" customHeight="false" outlineLevel="0" collapsed="false">
      <c r="D40" s="87"/>
      <c r="E40" s="87"/>
      <c r="F40" s="87"/>
      <c r="G40" s="87"/>
      <c r="H40" s="87"/>
      <c r="I40" s="87"/>
      <c r="J40" s="87"/>
      <c r="K40" s="87"/>
    </row>
    <row r="41" customFormat="false" ht="12.75" hidden="false" customHeight="false" outlineLevel="0" collapsed="false">
      <c r="A41" s="49"/>
      <c r="D41" s="12"/>
      <c r="E41" s="87"/>
      <c r="F41" s="87"/>
      <c r="G41" s="87"/>
      <c r="H41" s="87"/>
      <c r="I41" s="87"/>
      <c r="J41" s="87"/>
      <c r="K41" s="87"/>
    </row>
    <row r="42" customFormat="false" ht="12.75" hidden="false" customHeight="false" outlineLevel="0" collapsed="false">
      <c r="D42" s="87"/>
      <c r="E42" s="87"/>
      <c r="F42" s="87"/>
      <c r="G42" s="87"/>
      <c r="H42" s="87"/>
      <c r="I42" s="87"/>
      <c r="J42" s="87"/>
      <c r="K42" s="87"/>
    </row>
    <row r="43" customFormat="false" ht="12.75" hidden="false" customHeight="false" outlineLevel="0" collapsed="false">
      <c r="D43" s="87"/>
      <c r="E43" s="87"/>
      <c r="F43" s="87"/>
      <c r="G43" s="87"/>
      <c r="H43" s="87"/>
      <c r="I43" s="87"/>
      <c r="J43" s="87"/>
      <c r="K43" s="87"/>
    </row>
    <row r="44" customFormat="false" ht="12.75" hidden="false" customHeight="false" outlineLevel="0" collapsed="false">
      <c r="D44" s="87"/>
      <c r="E44" s="87"/>
      <c r="F44" s="87"/>
      <c r="G44" s="87"/>
      <c r="H44" s="87"/>
      <c r="I44" s="87"/>
      <c r="J44" s="87"/>
      <c r="K44" s="87"/>
    </row>
    <row r="45" customFormat="false" ht="12.75" hidden="false" customHeight="false" outlineLevel="0" collapsed="false">
      <c r="D45" s="87"/>
      <c r="E45" s="87"/>
      <c r="F45" s="87"/>
      <c r="G45" s="87"/>
      <c r="H45" s="87"/>
      <c r="I45" s="87"/>
      <c r="J45" s="87"/>
      <c r="K45" s="87"/>
    </row>
    <row r="46" customFormat="false" ht="12.75" hidden="false" customHeight="false" outlineLevel="0" collapsed="false">
      <c r="D46" s="87"/>
      <c r="E46" s="87"/>
      <c r="F46" s="87"/>
      <c r="G46" s="87"/>
      <c r="H46" s="87"/>
      <c r="I46" s="87"/>
      <c r="J46" s="87"/>
      <c r="K46" s="87"/>
    </row>
    <row r="47" customFormat="false" ht="12.75" hidden="false" customHeight="false" outlineLevel="0" collapsed="false">
      <c r="D47" s="87"/>
      <c r="E47" s="87"/>
      <c r="F47" s="87"/>
      <c r="G47" s="87"/>
      <c r="H47" s="87"/>
      <c r="I47" s="87"/>
      <c r="J47" s="87"/>
      <c r="K47" s="87"/>
    </row>
    <row r="48" customFormat="false" ht="12.75" hidden="false" customHeight="false" outlineLevel="0" collapsed="false">
      <c r="D48" s="87"/>
      <c r="E48" s="87"/>
      <c r="F48" s="87"/>
      <c r="G48" s="87"/>
      <c r="H48" s="87"/>
      <c r="I48" s="87"/>
      <c r="J48" s="87"/>
      <c r="K48" s="87"/>
    </row>
    <row r="49" customFormat="false" ht="12.75" hidden="false" customHeight="false" outlineLevel="0" collapsed="false">
      <c r="D49" s="87"/>
      <c r="E49" s="87"/>
      <c r="F49" s="87"/>
      <c r="G49" s="87"/>
      <c r="H49" s="87"/>
      <c r="I49" s="87"/>
      <c r="J49" s="87"/>
      <c r="K49" s="87"/>
    </row>
    <row r="50" customFormat="false" ht="12.75" hidden="false" customHeight="false" outlineLevel="0" collapsed="false">
      <c r="D50" s="87"/>
      <c r="E50" s="87"/>
      <c r="F50" s="87"/>
      <c r="G50" s="87"/>
      <c r="H50" s="87"/>
      <c r="I50" s="87"/>
      <c r="J50" s="87"/>
      <c r="K50" s="87"/>
    </row>
    <row r="51" customFormat="false" ht="12.75" hidden="false" customHeight="false" outlineLevel="0" collapsed="false">
      <c r="D51" s="87"/>
      <c r="E51" s="87"/>
      <c r="F51" s="87"/>
      <c r="G51" s="87"/>
      <c r="H51" s="87"/>
      <c r="I51" s="87"/>
      <c r="J51" s="87"/>
      <c r="K51" s="87"/>
    </row>
    <row r="52" customFormat="false" ht="12.75" hidden="false" customHeight="false" outlineLevel="0" collapsed="false">
      <c r="D52" s="87"/>
      <c r="E52" s="87"/>
      <c r="F52" s="87"/>
      <c r="G52" s="87"/>
      <c r="H52" s="87"/>
      <c r="I52" s="87"/>
      <c r="J52" s="87"/>
      <c r="K52" s="87"/>
    </row>
    <row r="53" customFormat="false" ht="12.75" hidden="false" customHeight="false" outlineLevel="0" collapsed="false">
      <c r="D53" s="87"/>
      <c r="E53" s="87"/>
      <c r="F53" s="87"/>
      <c r="G53" s="87"/>
      <c r="H53" s="87"/>
      <c r="I53" s="87"/>
      <c r="J53" s="87"/>
      <c r="K53" s="87"/>
    </row>
    <row r="54" customFormat="false" ht="12.75" hidden="false" customHeight="false" outlineLevel="0" collapsed="false">
      <c r="D54" s="87"/>
      <c r="E54" s="87"/>
      <c r="F54" s="87"/>
      <c r="G54" s="87"/>
      <c r="H54" s="87"/>
      <c r="I54" s="87"/>
      <c r="J54" s="87"/>
      <c r="K54" s="87"/>
    </row>
    <row r="55" customFormat="false" ht="12.75" hidden="false" customHeight="false" outlineLevel="0" collapsed="false">
      <c r="D55" s="87"/>
      <c r="E55" s="87"/>
      <c r="F55" s="87"/>
      <c r="G55" s="87"/>
      <c r="H55" s="87"/>
      <c r="I55" s="87"/>
      <c r="J55" s="87"/>
      <c r="K55" s="87"/>
    </row>
    <row r="56" customFormat="false" ht="12.75" hidden="false" customHeight="false" outlineLevel="0" collapsed="false">
      <c r="D56" s="87"/>
      <c r="E56" s="87"/>
      <c r="F56" s="87"/>
      <c r="G56" s="87"/>
      <c r="H56" s="87"/>
      <c r="I56" s="87"/>
      <c r="J56" s="87"/>
      <c r="K56" s="87"/>
    </row>
    <row r="57" customFormat="false" ht="12.75" hidden="false" customHeight="false" outlineLevel="0" collapsed="false">
      <c r="D57" s="87"/>
      <c r="E57" s="87"/>
      <c r="F57" s="87"/>
      <c r="G57" s="87"/>
      <c r="H57" s="87"/>
      <c r="I57" s="87"/>
      <c r="J57" s="87"/>
      <c r="K57" s="87"/>
    </row>
    <row r="58" customFormat="false" ht="12.75" hidden="false" customHeight="false" outlineLevel="0" collapsed="false">
      <c r="D58" s="87"/>
      <c r="E58" s="87"/>
      <c r="F58" s="87"/>
      <c r="G58" s="87"/>
      <c r="H58" s="87"/>
      <c r="I58" s="87"/>
      <c r="J58" s="87"/>
      <c r="K58" s="87"/>
    </row>
    <row r="59" customFormat="false" ht="12.75" hidden="false" customHeight="false" outlineLevel="0" collapsed="false">
      <c r="D59" s="87"/>
      <c r="E59" s="87"/>
      <c r="F59" s="87"/>
      <c r="G59" s="87"/>
      <c r="H59" s="87"/>
      <c r="I59" s="87"/>
      <c r="J59" s="87"/>
      <c r="K59" s="87"/>
    </row>
    <row r="60" customFormat="false" ht="12.75" hidden="false" customHeight="false" outlineLevel="0" collapsed="false">
      <c r="D60" s="87"/>
      <c r="E60" s="87"/>
      <c r="F60" s="87"/>
      <c r="G60" s="87"/>
      <c r="H60" s="87"/>
      <c r="I60" s="87"/>
      <c r="J60" s="87"/>
      <c r="K60" s="87"/>
    </row>
    <row r="61" customFormat="false" ht="12.75" hidden="false" customHeight="false" outlineLevel="0" collapsed="false">
      <c r="D61" s="87"/>
      <c r="E61" s="87"/>
      <c r="F61" s="87"/>
      <c r="G61" s="87"/>
      <c r="H61" s="87"/>
      <c r="I61" s="87"/>
      <c r="J61" s="87"/>
      <c r="K61" s="87"/>
    </row>
    <row r="62" customFormat="false" ht="12.75" hidden="false" customHeight="false" outlineLevel="0" collapsed="false">
      <c r="D62" s="87"/>
      <c r="E62" s="87"/>
      <c r="F62" s="87"/>
      <c r="G62" s="87"/>
      <c r="H62" s="87"/>
      <c r="I62" s="87"/>
      <c r="J62" s="87"/>
      <c r="K62" s="87"/>
    </row>
    <row r="63" customFormat="false" ht="12.75" hidden="false" customHeight="false" outlineLevel="0" collapsed="false">
      <c r="D63" s="87"/>
      <c r="E63" s="87"/>
      <c r="F63" s="87"/>
      <c r="G63" s="87"/>
      <c r="H63" s="87"/>
      <c r="I63" s="87"/>
      <c r="J63" s="87"/>
      <c r="K63" s="87"/>
    </row>
    <row r="64" customFormat="false" ht="12.75" hidden="false" customHeight="false" outlineLevel="0" collapsed="false">
      <c r="D64" s="87"/>
      <c r="E64" s="87"/>
      <c r="F64" s="87"/>
      <c r="G64" s="87"/>
      <c r="H64" s="87"/>
      <c r="I64" s="87"/>
      <c r="J64" s="87"/>
      <c r="K64" s="87"/>
    </row>
    <row r="65" customFormat="false" ht="12.75" hidden="false" customHeight="false" outlineLevel="0" collapsed="false">
      <c r="D65" s="87"/>
      <c r="E65" s="87"/>
      <c r="F65" s="87"/>
      <c r="G65" s="87"/>
      <c r="H65" s="87"/>
      <c r="I65" s="87"/>
      <c r="J65" s="87"/>
      <c r="K65" s="87"/>
    </row>
    <row r="66" customFormat="false" ht="12.75" hidden="false" customHeight="false" outlineLevel="0" collapsed="false">
      <c r="D66" s="87"/>
      <c r="E66" s="87"/>
      <c r="F66" s="87"/>
      <c r="G66" s="87"/>
      <c r="H66" s="87"/>
      <c r="I66" s="87"/>
      <c r="J66" s="87"/>
      <c r="K66" s="87"/>
    </row>
    <row r="67" customFormat="false" ht="12.75" hidden="false" customHeight="false" outlineLevel="0" collapsed="false">
      <c r="D67" s="87"/>
      <c r="E67" s="87"/>
      <c r="F67" s="87"/>
      <c r="G67" s="87"/>
      <c r="H67" s="87"/>
      <c r="I67" s="87"/>
      <c r="J67" s="87"/>
      <c r="K67" s="87"/>
    </row>
    <row r="68" customFormat="false" ht="12.75" hidden="false" customHeight="false" outlineLevel="0" collapsed="false">
      <c r="D68" s="87"/>
      <c r="E68" s="87"/>
      <c r="F68" s="87"/>
      <c r="G68" s="87"/>
      <c r="H68" s="87"/>
      <c r="I68" s="87"/>
      <c r="J68" s="87"/>
      <c r="K68" s="87"/>
    </row>
    <row r="69" customFormat="false" ht="12.75" hidden="false" customHeight="false" outlineLevel="0" collapsed="false">
      <c r="D69" s="87"/>
      <c r="E69" s="87"/>
      <c r="F69" s="87"/>
      <c r="G69" s="87"/>
      <c r="H69" s="87"/>
      <c r="I69" s="87"/>
      <c r="J69" s="87"/>
      <c r="K69" s="87"/>
    </row>
    <row r="70" customFormat="false" ht="12.75" hidden="false" customHeight="false" outlineLevel="0" collapsed="false">
      <c r="D70" s="87"/>
      <c r="E70" s="87"/>
      <c r="F70" s="87"/>
      <c r="G70" s="87"/>
      <c r="H70" s="87"/>
      <c r="I70" s="87"/>
      <c r="J70" s="87"/>
      <c r="K70" s="87"/>
    </row>
    <row r="71" customFormat="false" ht="12.75" hidden="false" customHeight="false" outlineLevel="0" collapsed="false">
      <c r="D71" s="87"/>
      <c r="E71" s="87"/>
      <c r="F71" s="87"/>
      <c r="G71" s="87"/>
      <c r="H71" s="87"/>
      <c r="I71" s="87"/>
      <c r="J71" s="87"/>
      <c r="K71" s="87"/>
    </row>
    <row r="72" customFormat="false" ht="12.75" hidden="false" customHeight="false" outlineLevel="0" collapsed="false">
      <c r="D72" s="87"/>
      <c r="E72" s="87"/>
      <c r="F72" s="87"/>
      <c r="G72" s="87"/>
      <c r="H72" s="87"/>
      <c r="I72" s="87"/>
      <c r="J72" s="87"/>
      <c r="K72" s="87"/>
    </row>
    <row r="73" customFormat="false" ht="12.75" hidden="false" customHeight="false" outlineLevel="0" collapsed="false">
      <c r="D73" s="87"/>
      <c r="E73" s="87"/>
      <c r="F73" s="87"/>
      <c r="G73" s="87"/>
      <c r="H73" s="87"/>
      <c r="I73" s="87"/>
      <c r="J73" s="87"/>
      <c r="K73" s="87"/>
    </row>
    <row r="74" customFormat="false" ht="12.75" hidden="false" customHeight="false" outlineLevel="0" collapsed="false">
      <c r="D74" s="87"/>
      <c r="E74" s="87"/>
      <c r="F74" s="87"/>
      <c r="G74" s="87"/>
      <c r="H74" s="87"/>
      <c r="I74" s="87"/>
      <c r="J74" s="87"/>
      <c r="K74" s="87"/>
    </row>
    <row r="75" customFormat="false" ht="12.75" hidden="false" customHeight="false" outlineLevel="0" collapsed="false">
      <c r="D75" s="87"/>
      <c r="E75" s="87"/>
      <c r="F75" s="87"/>
      <c r="G75" s="87"/>
      <c r="H75" s="87"/>
      <c r="I75" s="87"/>
      <c r="J75" s="87"/>
      <c r="K75" s="87"/>
    </row>
    <row r="76" customFormat="false" ht="12.75" hidden="false" customHeight="false" outlineLevel="0" collapsed="false">
      <c r="D76" s="87"/>
      <c r="E76" s="87"/>
      <c r="F76" s="87"/>
      <c r="G76" s="87"/>
      <c r="H76" s="87"/>
      <c r="I76" s="87"/>
      <c r="J76" s="87"/>
      <c r="K76" s="87"/>
    </row>
    <row r="77" customFormat="false" ht="12.75" hidden="false" customHeight="false" outlineLevel="0" collapsed="false">
      <c r="D77" s="87"/>
      <c r="E77" s="87"/>
      <c r="F77" s="87"/>
      <c r="G77" s="87"/>
      <c r="H77" s="87"/>
      <c r="I77" s="87"/>
      <c r="J77" s="87"/>
      <c r="K77" s="87"/>
    </row>
    <row r="78" customFormat="false" ht="12.75" hidden="false" customHeight="false" outlineLevel="0" collapsed="false">
      <c r="D78" s="87"/>
      <c r="E78" s="87"/>
      <c r="F78" s="87"/>
      <c r="G78" s="87"/>
      <c r="H78" s="87"/>
      <c r="I78" s="87"/>
      <c r="J78" s="87"/>
      <c r="K78" s="87"/>
    </row>
    <row r="79" customFormat="false" ht="12.75" hidden="false" customHeight="false" outlineLevel="0" collapsed="false">
      <c r="D79" s="87"/>
      <c r="E79" s="87"/>
      <c r="F79" s="87"/>
      <c r="G79" s="87"/>
      <c r="H79" s="87"/>
      <c r="I79" s="87"/>
      <c r="J79" s="87"/>
      <c r="K79" s="87"/>
    </row>
    <row r="80" customFormat="false" ht="12.75" hidden="false" customHeight="false" outlineLevel="0" collapsed="false">
      <c r="D80" s="87"/>
      <c r="E80" s="87"/>
      <c r="F80" s="87"/>
      <c r="G80" s="87"/>
      <c r="H80" s="87"/>
      <c r="I80" s="87"/>
      <c r="J80" s="87"/>
      <c r="K80" s="87"/>
    </row>
    <row r="81" customFormat="false" ht="12.75" hidden="false" customHeight="false" outlineLevel="0" collapsed="false">
      <c r="D81" s="87"/>
      <c r="E81" s="87"/>
      <c r="F81" s="87"/>
      <c r="G81" s="87"/>
      <c r="H81" s="87"/>
      <c r="I81" s="87"/>
      <c r="J81" s="87"/>
      <c r="K81" s="87"/>
    </row>
    <row r="82" customFormat="false" ht="12.75" hidden="false" customHeight="false" outlineLevel="0" collapsed="false">
      <c r="D82" s="87"/>
      <c r="E82" s="87"/>
      <c r="F82" s="87"/>
      <c r="G82" s="87"/>
      <c r="H82" s="87"/>
      <c r="I82" s="87"/>
      <c r="J82" s="87"/>
      <c r="K82" s="87"/>
    </row>
    <row r="83" customFormat="false" ht="12.75" hidden="false" customHeight="false" outlineLevel="0" collapsed="false">
      <c r="D83" s="87"/>
      <c r="E83" s="87"/>
      <c r="F83" s="87"/>
      <c r="G83" s="87"/>
      <c r="H83" s="87"/>
      <c r="I83" s="87"/>
      <c r="J83" s="87"/>
      <c r="K83" s="87"/>
    </row>
    <row r="84" customFormat="false" ht="12.75" hidden="false" customHeight="false" outlineLevel="0" collapsed="false">
      <c r="D84" s="87"/>
      <c r="E84" s="87"/>
      <c r="F84" s="87"/>
      <c r="G84" s="87"/>
      <c r="H84" s="87"/>
      <c r="I84" s="87"/>
      <c r="J84" s="87"/>
      <c r="K84" s="87"/>
    </row>
    <row r="85" customFormat="false" ht="12.75" hidden="false" customHeight="false" outlineLevel="0" collapsed="false">
      <c r="D85" s="87"/>
      <c r="E85" s="87"/>
      <c r="F85" s="87"/>
      <c r="G85" s="87"/>
      <c r="H85" s="87"/>
      <c r="I85" s="87"/>
      <c r="J85" s="87"/>
      <c r="K85" s="87"/>
    </row>
    <row r="86" customFormat="false" ht="12.75" hidden="false" customHeight="false" outlineLevel="0" collapsed="false">
      <c r="D86" s="87"/>
      <c r="E86" s="87"/>
      <c r="F86" s="87"/>
      <c r="G86" s="87"/>
      <c r="H86" s="87"/>
      <c r="I86" s="87"/>
      <c r="J86" s="87"/>
      <c r="K86" s="87"/>
    </row>
    <row r="87" customFormat="false" ht="12.75" hidden="false" customHeight="false" outlineLevel="0" collapsed="false">
      <c r="D87" s="87"/>
      <c r="E87" s="87"/>
      <c r="F87" s="87"/>
      <c r="G87" s="87"/>
      <c r="H87" s="87"/>
      <c r="I87" s="87"/>
      <c r="J87" s="87"/>
      <c r="K87" s="87"/>
    </row>
    <row r="88" customFormat="false" ht="12.75" hidden="false" customHeight="false" outlineLevel="0" collapsed="false">
      <c r="D88" s="87"/>
      <c r="E88" s="87"/>
      <c r="F88" s="87"/>
      <c r="G88" s="87"/>
      <c r="H88" s="87"/>
      <c r="I88" s="87"/>
      <c r="J88" s="87"/>
      <c r="K88" s="87"/>
    </row>
    <row r="89" customFormat="false" ht="12.75" hidden="false" customHeight="false" outlineLevel="0" collapsed="false">
      <c r="D89" s="87"/>
      <c r="E89" s="87"/>
      <c r="F89" s="87"/>
      <c r="G89" s="87"/>
      <c r="H89" s="87"/>
      <c r="I89" s="87"/>
      <c r="J89" s="87"/>
      <c r="K89" s="87"/>
    </row>
    <row r="90" customFormat="false" ht="12.75" hidden="false" customHeight="false" outlineLevel="0" collapsed="false">
      <c r="D90" s="87"/>
      <c r="E90" s="87"/>
      <c r="F90" s="87"/>
      <c r="G90" s="87"/>
      <c r="H90" s="87"/>
      <c r="I90" s="87"/>
      <c r="J90" s="87"/>
      <c r="K90" s="87"/>
    </row>
    <row r="91" customFormat="false" ht="12.75" hidden="false" customHeight="false" outlineLevel="0" collapsed="false">
      <c r="D91" s="87"/>
      <c r="E91" s="87"/>
      <c r="F91" s="87"/>
      <c r="G91" s="87"/>
      <c r="H91" s="87"/>
      <c r="I91" s="87"/>
      <c r="J91" s="87"/>
      <c r="K91" s="87"/>
    </row>
    <row r="92" customFormat="false" ht="12.75" hidden="false" customHeight="false" outlineLevel="0" collapsed="false">
      <c r="D92" s="87"/>
      <c r="E92" s="87"/>
      <c r="F92" s="87"/>
      <c r="G92" s="87"/>
      <c r="H92" s="87"/>
      <c r="I92" s="87"/>
      <c r="J92" s="87"/>
      <c r="K92" s="87"/>
    </row>
    <row r="93" customFormat="false" ht="12.75" hidden="false" customHeight="false" outlineLevel="0" collapsed="false">
      <c r="D93" s="87"/>
      <c r="E93" s="87"/>
      <c r="F93" s="87"/>
      <c r="G93" s="87"/>
      <c r="H93" s="87"/>
      <c r="I93" s="87"/>
      <c r="J93" s="87"/>
      <c r="K93" s="87"/>
    </row>
    <row r="94" customFormat="false" ht="12.75" hidden="false" customHeight="false" outlineLevel="0" collapsed="false">
      <c r="D94" s="87"/>
      <c r="E94" s="87"/>
      <c r="F94" s="87"/>
      <c r="G94" s="87"/>
      <c r="H94" s="87"/>
      <c r="I94" s="87"/>
      <c r="J94" s="87"/>
      <c r="K94" s="87"/>
    </row>
    <row r="95" customFormat="false" ht="12.75" hidden="false" customHeight="false" outlineLevel="0" collapsed="false">
      <c r="D95" s="87"/>
      <c r="E95" s="87"/>
      <c r="F95" s="87"/>
      <c r="G95" s="87"/>
      <c r="H95" s="87"/>
      <c r="I95" s="87"/>
      <c r="J95" s="87"/>
      <c r="K95" s="87"/>
    </row>
    <row r="96" customFormat="false" ht="12.75" hidden="false" customHeight="false" outlineLevel="0" collapsed="false">
      <c r="D96" s="87"/>
      <c r="E96" s="87"/>
      <c r="F96" s="87"/>
      <c r="G96" s="87"/>
      <c r="H96" s="87"/>
      <c r="I96" s="87"/>
      <c r="J96" s="87"/>
      <c r="K96" s="87"/>
    </row>
    <row r="97" customFormat="false" ht="12.75" hidden="false" customHeight="false" outlineLevel="0" collapsed="false">
      <c r="D97" s="87"/>
      <c r="E97" s="87"/>
      <c r="F97" s="87"/>
      <c r="G97" s="87"/>
      <c r="H97" s="87"/>
      <c r="I97" s="87"/>
      <c r="J97" s="87"/>
      <c r="K97" s="87"/>
    </row>
    <row r="98" customFormat="false" ht="12.75" hidden="false" customHeight="false" outlineLevel="0" collapsed="false">
      <c r="D98" s="87"/>
      <c r="E98" s="87"/>
      <c r="F98" s="87"/>
      <c r="G98" s="87"/>
      <c r="H98" s="87"/>
      <c r="I98" s="87"/>
      <c r="J98" s="87"/>
      <c r="K98" s="87"/>
    </row>
    <row r="99" customFormat="false" ht="12.75" hidden="false" customHeight="false" outlineLevel="0" collapsed="false">
      <c r="D99" s="87"/>
      <c r="E99" s="87"/>
      <c r="F99" s="87"/>
      <c r="G99" s="87"/>
      <c r="H99" s="87"/>
      <c r="I99" s="87"/>
      <c r="J99" s="87"/>
      <c r="K99" s="87"/>
    </row>
    <row r="100" customFormat="false" ht="12.75" hidden="false" customHeight="false" outlineLevel="0" collapsed="false">
      <c r="D100" s="87"/>
      <c r="E100" s="87"/>
      <c r="F100" s="87"/>
      <c r="G100" s="87"/>
      <c r="H100" s="87"/>
      <c r="I100" s="87"/>
      <c r="J100" s="87"/>
      <c r="K100" s="87"/>
    </row>
    <row r="101" customFormat="false" ht="12.75" hidden="false" customHeight="false" outlineLevel="0" collapsed="false">
      <c r="D101" s="87"/>
      <c r="E101" s="87"/>
      <c r="F101" s="87"/>
      <c r="G101" s="87"/>
      <c r="H101" s="87"/>
      <c r="I101" s="87"/>
      <c r="J101" s="87"/>
      <c r="K101" s="87"/>
    </row>
    <row r="102" customFormat="false" ht="12.75" hidden="false" customHeight="false" outlineLevel="0" collapsed="false">
      <c r="D102" s="87"/>
      <c r="E102" s="87"/>
      <c r="F102" s="87"/>
      <c r="G102" s="87"/>
      <c r="H102" s="87"/>
      <c r="I102" s="87"/>
      <c r="J102" s="87"/>
      <c r="K102" s="87"/>
    </row>
    <row r="103" customFormat="false" ht="12.75" hidden="false" customHeight="false" outlineLevel="0" collapsed="false">
      <c r="D103" s="87"/>
      <c r="E103" s="87"/>
      <c r="F103" s="87"/>
      <c r="G103" s="87"/>
      <c r="H103" s="87"/>
      <c r="I103" s="87"/>
      <c r="J103" s="87"/>
      <c r="K103" s="87"/>
    </row>
    <row r="104" customFormat="false" ht="12.75" hidden="false" customHeight="false" outlineLevel="0" collapsed="false">
      <c r="D104" s="87"/>
      <c r="E104" s="87"/>
      <c r="F104" s="87"/>
      <c r="G104" s="87"/>
      <c r="H104" s="87"/>
      <c r="I104" s="87"/>
      <c r="J104" s="87"/>
      <c r="K104" s="87"/>
    </row>
    <row r="105" customFormat="false" ht="12.75" hidden="false" customHeight="false" outlineLevel="0" collapsed="false">
      <c r="D105" s="87"/>
      <c r="E105" s="87"/>
      <c r="F105" s="87"/>
      <c r="G105" s="87"/>
      <c r="H105" s="87"/>
      <c r="I105" s="87"/>
      <c r="J105" s="87"/>
      <c r="K105" s="87"/>
    </row>
    <row r="106" customFormat="false" ht="12.75" hidden="false" customHeight="false" outlineLevel="0" collapsed="false">
      <c r="D106" s="87"/>
      <c r="E106" s="87"/>
      <c r="F106" s="87"/>
      <c r="G106" s="87"/>
      <c r="H106" s="87"/>
      <c r="I106" s="87"/>
      <c r="J106" s="87"/>
      <c r="K106" s="87"/>
    </row>
    <row r="107" customFormat="false" ht="12.75" hidden="false" customHeight="false" outlineLevel="0" collapsed="false">
      <c r="D107" s="87"/>
      <c r="E107" s="87"/>
      <c r="F107" s="87"/>
      <c r="G107" s="87"/>
      <c r="H107" s="87"/>
      <c r="I107" s="87"/>
      <c r="J107" s="87"/>
      <c r="K107" s="87"/>
    </row>
    <row r="108" customFormat="false" ht="12.75" hidden="false" customHeight="false" outlineLevel="0" collapsed="false">
      <c r="D108" s="87"/>
      <c r="E108" s="87"/>
      <c r="F108" s="87"/>
      <c r="G108" s="87"/>
      <c r="H108" s="87"/>
      <c r="I108" s="87"/>
      <c r="J108" s="87"/>
      <c r="K108" s="87"/>
    </row>
    <row r="109" customFormat="false" ht="12.75" hidden="false" customHeight="false" outlineLevel="0" collapsed="false">
      <c r="D109" s="87"/>
      <c r="E109" s="87"/>
      <c r="F109" s="87"/>
      <c r="G109" s="87"/>
      <c r="H109" s="87"/>
      <c r="I109" s="87"/>
      <c r="J109" s="87"/>
      <c r="K109" s="87"/>
    </row>
    <row r="110" customFormat="false" ht="12.75" hidden="false" customHeight="false" outlineLevel="0" collapsed="false">
      <c r="D110" s="87"/>
      <c r="E110" s="87"/>
      <c r="F110" s="87"/>
      <c r="G110" s="87"/>
      <c r="H110" s="87"/>
      <c r="I110" s="87"/>
      <c r="J110" s="87"/>
      <c r="K110" s="87"/>
    </row>
    <row r="111" customFormat="false" ht="12.75" hidden="false" customHeight="false" outlineLevel="0" collapsed="false">
      <c r="D111" s="87"/>
      <c r="E111" s="87"/>
      <c r="F111" s="87"/>
      <c r="G111" s="87"/>
      <c r="H111" s="87"/>
      <c r="I111" s="87"/>
      <c r="J111" s="87"/>
      <c r="K111" s="87"/>
    </row>
    <row r="112" customFormat="false" ht="12.75" hidden="false" customHeight="false" outlineLevel="0" collapsed="false">
      <c r="D112" s="87"/>
      <c r="E112" s="87"/>
      <c r="F112" s="87"/>
      <c r="G112" s="87"/>
      <c r="H112" s="87"/>
      <c r="I112" s="87"/>
      <c r="J112" s="87"/>
      <c r="K112" s="87"/>
    </row>
    <row r="113" customFormat="false" ht="12.75" hidden="false" customHeight="false" outlineLevel="0" collapsed="false">
      <c r="D113" s="87"/>
      <c r="E113" s="87"/>
      <c r="F113" s="87"/>
      <c r="G113" s="87"/>
      <c r="H113" s="87"/>
      <c r="I113" s="87"/>
      <c r="J113" s="87"/>
      <c r="K113" s="87"/>
    </row>
    <row r="114" customFormat="false" ht="12.75" hidden="false" customHeight="false" outlineLevel="0" collapsed="false">
      <c r="D114" s="87"/>
      <c r="E114" s="87"/>
      <c r="F114" s="87"/>
      <c r="G114" s="87"/>
      <c r="H114" s="87"/>
      <c r="I114" s="87"/>
      <c r="J114" s="87"/>
      <c r="K114" s="87"/>
    </row>
    <row r="115" customFormat="false" ht="12.75" hidden="false" customHeight="false" outlineLevel="0" collapsed="false">
      <c r="D115" s="87"/>
      <c r="E115" s="87"/>
      <c r="F115" s="87"/>
      <c r="G115" s="87"/>
      <c r="H115" s="87"/>
      <c r="I115" s="87"/>
      <c r="J115" s="87"/>
      <c r="K115" s="87"/>
    </row>
    <row r="116" customFormat="false" ht="12.75" hidden="false" customHeight="false" outlineLevel="0" collapsed="false">
      <c r="D116" s="87"/>
      <c r="E116" s="87"/>
      <c r="F116" s="87"/>
      <c r="G116" s="87"/>
      <c r="H116" s="87"/>
      <c r="I116" s="87"/>
      <c r="J116" s="87"/>
      <c r="K116" s="87"/>
    </row>
    <row r="117" customFormat="false" ht="12.75" hidden="false" customHeight="false" outlineLevel="0" collapsed="false">
      <c r="D117" s="87"/>
      <c r="E117" s="87"/>
      <c r="F117" s="87"/>
      <c r="G117" s="87"/>
      <c r="H117" s="87"/>
      <c r="I117" s="87"/>
      <c r="J117" s="87"/>
      <c r="K117" s="87"/>
    </row>
    <row r="118" customFormat="false" ht="12.75" hidden="false" customHeight="false" outlineLevel="0" collapsed="false">
      <c r="D118" s="87"/>
      <c r="E118" s="87"/>
      <c r="F118" s="87"/>
      <c r="G118" s="87"/>
      <c r="H118" s="87"/>
      <c r="I118" s="87"/>
      <c r="J118" s="87"/>
      <c r="K118" s="87"/>
    </row>
    <row r="119" customFormat="false" ht="12.75" hidden="false" customHeight="false" outlineLevel="0" collapsed="false">
      <c r="D119" s="87"/>
      <c r="E119" s="87"/>
      <c r="F119" s="87"/>
      <c r="G119" s="87"/>
      <c r="H119" s="87"/>
      <c r="I119" s="87"/>
      <c r="J119" s="87"/>
      <c r="K119" s="87"/>
    </row>
    <row r="120" customFormat="false" ht="12.75" hidden="false" customHeight="false" outlineLevel="0" collapsed="false">
      <c r="D120" s="87"/>
      <c r="E120" s="87"/>
      <c r="F120" s="87"/>
      <c r="G120" s="87"/>
      <c r="H120" s="87"/>
      <c r="I120" s="87"/>
      <c r="J120" s="87"/>
      <c r="K120" s="87"/>
    </row>
    <row r="121" customFormat="false" ht="12.75" hidden="false" customHeight="false" outlineLevel="0" collapsed="false">
      <c r="D121" s="87"/>
      <c r="E121" s="87"/>
      <c r="F121" s="87"/>
      <c r="G121" s="87"/>
      <c r="H121" s="87"/>
      <c r="I121" s="87"/>
      <c r="J121" s="87"/>
      <c r="K121" s="87"/>
    </row>
    <row r="122" customFormat="false" ht="12.75" hidden="false" customHeight="false" outlineLevel="0" collapsed="false">
      <c r="D122" s="87"/>
      <c r="E122" s="87"/>
      <c r="F122" s="87"/>
      <c r="G122" s="87"/>
      <c r="H122" s="87"/>
      <c r="I122" s="87"/>
      <c r="J122" s="87"/>
      <c r="K122" s="87"/>
    </row>
    <row r="123" customFormat="false" ht="12.75" hidden="false" customHeight="false" outlineLevel="0" collapsed="false">
      <c r="D123" s="87"/>
      <c r="E123" s="87"/>
      <c r="F123" s="87"/>
      <c r="G123" s="87"/>
      <c r="H123" s="87"/>
      <c r="I123" s="87"/>
      <c r="J123" s="87"/>
      <c r="K123" s="87"/>
    </row>
    <row r="124" customFormat="false" ht="12.75" hidden="false" customHeight="false" outlineLevel="0" collapsed="false">
      <c r="D124" s="87"/>
      <c r="E124" s="87"/>
      <c r="F124" s="87"/>
      <c r="G124" s="87"/>
      <c r="H124" s="87"/>
      <c r="I124" s="87"/>
      <c r="J124" s="87"/>
      <c r="K124" s="87"/>
    </row>
    <row r="125" customFormat="false" ht="12.75" hidden="false" customHeight="false" outlineLevel="0" collapsed="false">
      <c r="D125" s="87"/>
      <c r="E125" s="87"/>
      <c r="F125" s="87"/>
      <c r="G125" s="87"/>
      <c r="H125" s="87"/>
      <c r="I125" s="87"/>
      <c r="J125" s="87"/>
      <c r="K125" s="87"/>
    </row>
    <row r="126" customFormat="false" ht="12.75" hidden="false" customHeight="false" outlineLevel="0" collapsed="false">
      <c r="D126" s="87"/>
      <c r="E126" s="87"/>
      <c r="F126" s="87"/>
      <c r="G126" s="87"/>
      <c r="H126" s="87"/>
      <c r="I126" s="87"/>
      <c r="J126" s="87"/>
      <c r="K126" s="87"/>
    </row>
    <row r="127" customFormat="false" ht="12.75" hidden="false" customHeight="false" outlineLevel="0" collapsed="false">
      <c r="D127" s="87"/>
      <c r="E127" s="87"/>
      <c r="F127" s="87"/>
      <c r="G127" s="87"/>
      <c r="H127" s="87"/>
      <c r="I127" s="87"/>
      <c r="J127" s="87"/>
      <c r="K127" s="87"/>
    </row>
    <row r="128" customFormat="false" ht="12.75" hidden="false" customHeight="false" outlineLevel="0" collapsed="false">
      <c r="D128" s="87"/>
      <c r="E128" s="87"/>
      <c r="F128" s="87"/>
      <c r="G128" s="87"/>
      <c r="H128" s="87"/>
      <c r="I128" s="87"/>
      <c r="J128" s="87"/>
      <c r="K128" s="87"/>
    </row>
    <row r="129" customFormat="false" ht="12.75" hidden="false" customHeight="false" outlineLevel="0" collapsed="false">
      <c r="D129" s="87"/>
      <c r="E129" s="87"/>
      <c r="F129" s="87"/>
      <c r="G129" s="87"/>
      <c r="H129" s="87"/>
      <c r="I129" s="87"/>
      <c r="J129" s="87"/>
      <c r="K129" s="87"/>
    </row>
    <row r="130" customFormat="false" ht="12.75" hidden="false" customHeight="false" outlineLevel="0" collapsed="false">
      <c r="D130" s="87"/>
      <c r="E130" s="87"/>
      <c r="F130" s="87"/>
      <c r="G130" s="87"/>
      <c r="H130" s="87"/>
      <c r="I130" s="87"/>
      <c r="J130" s="87"/>
      <c r="K130" s="87"/>
    </row>
    <row r="131" customFormat="false" ht="12.75" hidden="false" customHeight="false" outlineLevel="0" collapsed="false">
      <c r="D131" s="87"/>
      <c r="E131" s="87"/>
      <c r="F131" s="87"/>
      <c r="G131" s="87"/>
      <c r="H131" s="87"/>
      <c r="I131" s="87"/>
      <c r="J131" s="87"/>
      <c r="K131" s="87"/>
    </row>
    <row r="132" customFormat="false" ht="12.75" hidden="false" customHeight="false" outlineLevel="0" collapsed="false">
      <c r="D132" s="87"/>
      <c r="E132" s="87"/>
      <c r="F132" s="87"/>
      <c r="G132" s="87"/>
      <c r="H132" s="87"/>
      <c r="I132" s="87"/>
      <c r="J132" s="87"/>
      <c r="K132" s="87"/>
    </row>
    <row r="133" customFormat="false" ht="12.75" hidden="false" customHeight="false" outlineLevel="0" collapsed="false">
      <c r="D133" s="87"/>
      <c r="E133" s="87"/>
      <c r="F133" s="87"/>
      <c r="G133" s="87"/>
      <c r="H133" s="87"/>
      <c r="I133" s="87"/>
      <c r="J133" s="87"/>
      <c r="K133" s="87"/>
    </row>
    <row r="134" customFormat="false" ht="12.75" hidden="false" customHeight="false" outlineLevel="0" collapsed="false">
      <c r="D134" s="87"/>
      <c r="E134" s="87"/>
      <c r="F134" s="87"/>
      <c r="G134" s="87"/>
      <c r="H134" s="87"/>
      <c r="I134" s="87"/>
      <c r="J134" s="87"/>
      <c r="K134" s="87"/>
    </row>
    <row r="135" customFormat="false" ht="12.75" hidden="false" customHeight="false" outlineLevel="0" collapsed="false">
      <c r="D135" s="87"/>
      <c r="E135" s="87"/>
      <c r="F135" s="87"/>
      <c r="G135" s="87"/>
      <c r="H135" s="87"/>
      <c r="I135" s="87"/>
      <c r="J135" s="87"/>
      <c r="K135" s="87"/>
    </row>
    <row r="136" customFormat="false" ht="12.75" hidden="false" customHeight="false" outlineLevel="0" collapsed="false">
      <c r="D136" s="87"/>
      <c r="E136" s="87"/>
      <c r="F136" s="87"/>
      <c r="G136" s="87"/>
      <c r="H136" s="87"/>
      <c r="I136" s="87"/>
      <c r="J136" s="87"/>
      <c r="K136" s="87"/>
    </row>
    <row r="137" customFormat="false" ht="12.75" hidden="false" customHeight="false" outlineLevel="0" collapsed="false">
      <c r="D137" s="87"/>
      <c r="E137" s="87"/>
      <c r="F137" s="87"/>
      <c r="G137" s="87"/>
      <c r="H137" s="87"/>
      <c r="I137" s="87"/>
      <c r="J137" s="87"/>
      <c r="K137" s="87"/>
    </row>
    <row r="138" customFormat="false" ht="12.75" hidden="false" customHeight="false" outlineLevel="0" collapsed="false">
      <c r="D138" s="87"/>
      <c r="E138" s="87"/>
      <c r="F138" s="87"/>
      <c r="G138" s="87"/>
      <c r="H138" s="87"/>
      <c r="I138" s="87"/>
      <c r="J138" s="87"/>
      <c r="K138" s="87"/>
    </row>
    <row r="139" customFormat="false" ht="12.75" hidden="false" customHeight="false" outlineLevel="0" collapsed="false">
      <c r="D139" s="87"/>
      <c r="E139" s="87"/>
      <c r="F139" s="87"/>
      <c r="G139" s="87"/>
      <c r="H139" s="87"/>
      <c r="I139" s="87"/>
      <c r="J139" s="87"/>
      <c r="K139" s="87"/>
    </row>
    <row r="140" customFormat="false" ht="12.75" hidden="false" customHeight="false" outlineLevel="0" collapsed="false">
      <c r="D140" s="87"/>
      <c r="E140" s="87"/>
      <c r="F140" s="87"/>
      <c r="G140" s="87"/>
      <c r="H140" s="87"/>
      <c r="I140" s="87"/>
      <c r="J140" s="87"/>
      <c r="K140" s="87"/>
    </row>
    <row r="141" customFormat="false" ht="12.75" hidden="false" customHeight="false" outlineLevel="0" collapsed="false">
      <c r="D141" s="87"/>
      <c r="E141" s="87"/>
      <c r="F141" s="87"/>
      <c r="G141" s="87"/>
      <c r="H141" s="87"/>
      <c r="I141" s="87"/>
      <c r="J141" s="87"/>
      <c r="K141" s="87"/>
    </row>
    <row r="142" customFormat="false" ht="12.75" hidden="false" customHeight="false" outlineLevel="0" collapsed="false">
      <c r="D142" s="87"/>
      <c r="E142" s="87"/>
      <c r="F142" s="87"/>
      <c r="G142" s="87"/>
      <c r="H142" s="87"/>
      <c r="I142" s="87"/>
      <c r="J142" s="87"/>
      <c r="K142" s="87"/>
    </row>
    <row r="143" customFormat="false" ht="12.75" hidden="false" customHeight="false" outlineLevel="0" collapsed="false">
      <c r="D143" s="87"/>
      <c r="E143" s="87"/>
      <c r="F143" s="87"/>
      <c r="G143" s="87"/>
      <c r="H143" s="87"/>
      <c r="I143" s="87"/>
      <c r="J143" s="87"/>
      <c r="K143" s="87"/>
    </row>
    <row r="144" customFormat="false" ht="12.75" hidden="false" customHeight="false" outlineLevel="0" collapsed="false">
      <c r="D144" s="87"/>
      <c r="E144" s="87"/>
      <c r="F144" s="87"/>
      <c r="G144" s="87"/>
      <c r="H144" s="87"/>
      <c r="I144" s="87"/>
      <c r="J144" s="87"/>
      <c r="K144" s="87"/>
    </row>
    <row r="145" customFormat="false" ht="12.75" hidden="false" customHeight="false" outlineLevel="0" collapsed="false">
      <c r="D145" s="87"/>
      <c r="E145" s="87"/>
      <c r="F145" s="87"/>
      <c r="G145" s="87"/>
      <c r="H145" s="87"/>
      <c r="I145" s="87"/>
      <c r="J145" s="87"/>
      <c r="K145" s="87"/>
    </row>
    <row r="146" customFormat="false" ht="12.75" hidden="false" customHeight="false" outlineLevel="0" collapsed="false">
      <c r="D146" s="87"/>
      <c r="E146" s="87"/>
      <c r="F146" s="87"/>
      <c r="G146" s="87"/>
      <c r="H146" s="87"/>
      <c r="I146" s="87"/>
      <c r="J146" s="87"/>
      <c r="K146" s="87"/>
    </row>
    <row r="147" customFormat="false" ht="12.75" hidden="false" customHeight="false" outlineLevel="0" collapsed="false">
      <c r="D147" s="87"/>
      <c r="E147" s="87"/>
      <c r="F147" s="87"/>
      <c r="G147" s="87"/>
      <c r="H147" s="87"/>
      <c r="I147" s="87"/>
      <c r="J147" s="87"/>
      <c r="K147" s="87"/>
    </row>
    <row r="148" customFormat="false" ht="12.75" hidden="false" customHeight="false" outlineLevel="0" collapsed="false">
      <c r="D148" s="87"/>
      <c r="E148" s="87"/>
      <c r="F148" s="87"/>
      <c r="G148" s="87"/>
      <c r="H148" s="87"/>
      <c r="I148" s="87"/>
      <c r="J148" s="87"/>
      <c r="K148" s="87"/>
    </row>
    <row r="149" customFormat="false" ht="12.75" hidden="false" customHeight="false" outlineLevel="0" collapsed="false">
      <c r="D149" s="87"/>
      <c r="E149" s="87"/>
      <c r="F149" s="87"/>
      <c r="G149" s="87"/>
      <c r="H149" s="87"/>
      <c r="I149" s="87"/>
      <c r="J149" s="87"/>
      <c r="K149" s="87"/>
    </row>
    <row r="150" customFormat="false" ht="12.75" hidden="false" customHeight="false" outlineLevel="0" collapsed="false">
      <c r="D150" s="87"/>
      <c r="E150" s="87"/>
      <c r="F150" s="87"/>
      <c r="G150" s="87"/>
      <c r="H150" s="87"/>
      <c r="I150" s="87"/>
      <c r="J150" s="87"/>
      <c r="K150" s="87"/>
    </row>
    <row r="151" customFormat="false" ht="12.75" hidden="false" customHeight="false" outlineLevel="0" collapsed="false">
      <c r="D151" s="87"/>
      <c r="E151" s="87"/>
      <c r="F151" s="87"/>
      <c r="G151" s="87"/>
      <c r="H151" s="87"/>
      <c r="I151" s="87"/>
      <c r="J151" s="87"/>
      <c r="K151" s="87"/>
    </row>
    <row r="152" customFormat="false" ht="12.75" hidden="false" customHeight="false" outlineLevel="0" collapsed="false">
      <c r="D152" s="87"/>
      <c r="E152" s="87"/>
      <c r="F152" s="87"/>
      <c r="G152" s="87"/>
      <c r="H152" s="87"/>
      <c r="I152" s="87"/>
      <c r="J152" s="87"/>
      <c r="K152" s="87"/>
    </row>
    <row r="153" customFormat="false" ht="12.75" hidden="false" customHeight="false" outlineLevel="0" collapsed="false">
      <c r="D153" s="87"/>
      <c r="E153" s="87"/>
      <c r="F153" s="87"/>
      <c r="G153" s="87"/>
      <c r="H153" s="87"/>
      <c r="I153" s="87"/>
      <c r="J153" s="87"/>
      <c r="K153" s="87"/>
    </row>
    <row r="154" customFormat="false" ht="12.75" hidden="false" customHeight="false" outlineLevel="0" collapsed="false">
      <c r="D154" s="87"/>
      <c r="E154" s="87"/>
      <c r="F154" s="87"/>
      <c r="G154" s="87"/>
      <c r="H154" s="87"/>
      <c r="I154" s="87"/>
      <c r="J154" s="87"/>
      <c r="K154" s="87"/>
    </row>
    <row r="155" customFormat="false" ht="12.75" hidden="false" customHeight="false" outlineLevel="0" collapsed="false">
      <c r="D155" s="87"/>
      <c r="E155" s="87"/>
      <c r="F155" s="87"/>
      <c r="G155" s="87"/>
      <c r="H155" s="87"/>
      <c r="I155" s="87"/>
      <c r="J155" s="87"/>
      <c r="K155" s="87"/>
    </row>
    <row r="156" customFormat="false" ht="12.75" hidden="false" customHeight="false" outlineLevel="0" collapsed="false">
      <c r="D156" s="87"/>
      <c r="E156" s="87"/>
      <c r="F156" s="87"/>
      <c r="G156" s="87"/>
      <c r="H156" s="87"/>
      <c r="I156" s="87"/>
      <c r="J156" s="87"/>
      <c r="K156" s="87"/>
    </row>
    <row r="157" customFormat="false" ht="12.75" hidden="false" customHeight="false" outlineLevel="0" collapsed="false">
      <c r="D157" s="87"/>
      <c r="E157" s="87"/>
      <c r="F157" s="87"/>
      <c r="G157" s="87"/>
      <c r="H157" s="87"/>
      <c r="I157" s="87"/>
      <c r="J157" s="87"/>
      <c r="K157" s="87"/>
    </row>
    <row r="158" customFormat="false" ht="12.75" hidden="false" customHeight="false" outlineLevel="0" collapsed="false">
      <c r="D158" s="87"/>
      <c r="E158" s="87"/>
      <c r="F158" s="87"/>
      <c r="G158" s="87"/>
      <c r="H158" s="87"/>
      <c r="I158" s="87"/>
      <c r="J158" s="87"/>
      <c r="K158" s="87"/>
    </row>
    <row r="159" customFormat="false" ht="12.75" hidden="false" customHeight="false" outlineLevel="0" collapsed="false">
      <c r="D159" s="87"/>
      <c r="E159" s="87"/>
      <c r="F159" s="87"/>
      <c r="G159" s="87"/>
      <c r="H159" s="87"/>
      <c r="I159" s="87"/>
      <c r="J159" s="87"/>
      <c r="K159" s="87"/>
    </row>
    <row r="160" customFormat="false" ht="12.75" hidden="false" customHeight="false" outlineLevel="0" collapsed="false">
      <c r="D160" s="87"/>
      <c r="E160" s="87"/>
      <c r="F160" s="87"/>
      <c r="G160" s="87"/>
      <c r="H160" s="87"/>
      <c r="I160" s="87"/>
      <c r="J160" s="87"/>
      <c r="K160" s="87"/>
    </row>
    <row r="161" customFormat="false" ht="12.75" hidden="false" customHeight="false" outlineLevel="0" collapsed="false">
      <c r="D161" s="87"/>
      <c r="E161" s="87"/>
      <c r="F161" s="87"/>
      <c r="G161" s="87"/>
      <c r="H161" s="87"/>
      <c r="I161" s="87"/>
      <c r="J161" s="87"/>
      <c r="K161" s="87"/>
    </row>
    <row r="162" customFormat="false" ht="12.75" hidden="false" customHeight="false" outlineLevel="0" collapsed="false">
      <c r="D162" s="87"/>
      <c r="E162" s="87"/>
      <c r="F162" s="87"/>
      <c r="G162" s="87"/>
      <c r="H162" s="87"/>
      <c r="I162" s="87"/>
      <c r="J162" s="87"/>
      <c r="K162" s="87"/>
    </row>
    <row r="163" customFormat="false" ht="12.75" hidden="false" customHeight="false" outlineLevel="0" collapsed="false">
      <c r="D163" s="87"/>
      <c r="E163" s="87"/>
      <c r="F163" s="87"/>
      <c r="G163" s="87"/>
      <c r="H163" s="87"/>
      <c r="I163" s="87"/>
      <c r="J163" s="87"/>
      <c r="K163" s="87"/>
    </row>
    <row r="164" customFormat="false" ht="12.75" hidden="false" customHeight="false" outlineLevel="0" collapsed="false">
      <c r="D164" s="87"/>
      <c r="E164" s="87"/>
      <c r="F164" s="87"/>
      <c r="G164" s="87"/>
      <c r="H164" s="87"/>
      <c r="I164" s="87"/>
      <c r="J164" s="87"/>
      <c r="K164" s="87"/>
    </row>
    <row r="165" customFormat="false" ht="12.75" hidden="false" customHeight="false" outlineLevel="0" collapsed="false">
      <c r="D165" s="87"/>
      <c r="E165" s="87"/>
      <c r="F165" s="87"/>
      <c r="G165" s="87"/>
      <c r="H165" s="87"/>
      <c r="I165" s="87"/>
      <c r="J165" s="87"/>
      <c r="K165" s="87"/>
    </row>
    <row r="166" customFormat="false" ht="12.75" hidden="false" customHeight="false" outlineLevel="0" collapsed="false">
      <c r="D166" s="87"/>
      <c r="E166" s="87"/>
      <c r="F166" s="87"/>
      <c r="G166" s="87"/>
      <c r="H166" s="87"/>
      <c r="I166" s="87"/>
      <c r="J166" s="87"/>
      <c r="K166" s="87"/>
    </row>
    <row r="167" customFormat="false" ht="12.75" hidden="false" customHeight="false" outlineLevel="0" collapsed="false">
      <c r="D167" s="87"/>
      <c r="E167" s="87"/>
      <c r="F167" s="87"/>
      <c r="G167" s="87"/>
      <c r="H167" s="87"/>
      <c r="I167" s="87"/>
      <c r="J167" s="87"/>
      <c r="K167" s="87"/>
    </row>
    <row r="168" customFormat="false" ht="12.75" hidden="false" customHeight="false" outlineLevel="0" collapsed="false">
      <c r="D168" s="87"/>
      <c r="E168" s="87"/>
      <c r="F168" s="87"/>
      <c r="G168" s="87"/>
      <c r="H168" s="87"/>
      <c r="I168" s="87"/>
      <c r="J168" s="87"/>
      <c r="K168" s="87"/>
    </row>
    <row r="169" customFormat="false" ht="12.75" hidden="false" customHeight="false" outlineLevel="0" collapsed="false">
      <c r="D169" s="87"/>
      <c r="E169" s="87"/>
      <c r="F169" s="87"/>
      <c r="G169" s="87"/>
      <c r="H169" s="87"/>
      <c r="I169" s="87"/>
      <c r="J169" s="87"/>
      <c r="K169" s="87"/>
    </row>
    <row r="170" customFormat="false" ht="12.75" hidden="false" customHeight="false" outlineLevel="0" collapsed="false">
      <c r="D170" s="87"/>
      <c r="E170" s="87"/>
      <c r="F170" s="87"/>
      <c r="G170" s="87"/>
      <c r="H170" s="87"/>
      <c r="I170" s="87"/>
      <c r="J170" s="87"/>
      <c r="K170" s="87"/>
    </row>
    <row r="171" customFormat="false" ht="12.75" hidden="false" customHeight="false" outlineLevel="0" collapsed="false">
      <c r="D171" s="87"/>
      <c r="E171" s="87"/>
      <c r="F171" s="87"/>
      <c r="G171" s="87"/>
      <c r="H171" s="87"/>
      <c r="I171" s="87"/>
      <c r="J171" s="87"/>
      <c r="K171" s="87"/>
    </row>
    <row r="172" customFormat="false" ht="12.75" hidden="false" customHeight="false" outlineLevel="0" collapsed="false">
      <c r="D172" s="87"/>
      <c r="E172" s="87"/>
      <c r="F172" s="87"/>
      <c r="G172" s="87"/>
      <c r="H172" s="87"/>
      <c r="I172" s="87"/>
      <c r="J172" s="87"/>
      <c r="K172" s="87"/>
    </row>
    <row r="173" customFormat="false" ht="12.75" hidden="false" customHeight="false" outlineLevel="0" collapsed="false">
      <c r="D173" s="87"/>
      <c r="E173" s="87"/>
      <c r="F173" s="87"/>
      <c r="G173" s="87"/>
      <c r="H173" s="87"/>
      <c r="I173" s="87"/>
      <c r="J173" s="87"/>
      <c r="K173" s="87"/>
    </row>
    <row r="174" customFormat="false" ht="12.75" hidden="false" customHeight="false" outlineLevel="0" collapsed="false">
      <c r="D174" s="87"/>
      <c r="E174" s="87"/>
      <c r="F174" s="87"/>
      <c r="G174" s="87"/>
      <c r="H174" s="87"/>
      <c r="I174" s="87"/>
      <c r="J174" s="87"/>
      <c r="K174" s="87"/>
    </row>
    <row r="175" customFormat="false" ht="12.75" hidden="false" customHeight="false" outlineLevel="0" collapsed="false">
      <c r="D175" s="87"/>
      <c r="E175" s="87"/>
      <c r="F175" s="87"/>
      <c r="G175" s="87"/>
      <c r="H175" s="87"/>
      <c r="I175" s="87"/>
      <c r="J175" s="87"/>
      <c r="K175" s="87"/>
    </row>
    <row r="176" customFormat="false" ht="12.75" hidden="false" customHeight="false" outlineLevel="0" collapsed="false">
      <c r="D176" s="87"/>
      <c r="E176" s="87"/>
      <c r="F176" s="87"/>
      <c r="G176" s="87"/>
      <c r="H176" s="87"/>
      <c r="I176" s="87"/>
      <c r="J176" s="87"/>
      <c r="K176" s="87"/>
    </row>
    <row r="177" customFormat="false" ht="12.75" hidden="false" customHeight="false" outlineLevel="0" collapsed="false">
      <c r="D177" s="87"/>
      <c r="E177" s="87"/>
      <c r="F177" s="87"/>
      <c r="G177" s="87"/>
      <c r="H177" s="87"/>
      <c r="I177" s="87"/>
      <c r="J177" s="87"/>
      <c r="K177" s="87"/>
    </row>
    <row r="178" customFormat="false" ht="12.75" hidden="false" customHeight="false" outlineLevel="0" collapsed="false">
      <c r="D178" s="87"/>
      <c r="E178" s="87"/>
      <c r="F178" s="87"/>
      <c r="G178" s="87"/>
      <c r="H178" s="87"/>
      <c r="I178" s="87"/>
      <c r="J178" s="87"/>
      <c r="K178" s="87"/>
    </row>
    <row r="179" customFormat="false" ht="12.75" hidden="false" customHeight="false" outlineLevel="0" collapsed="false">
      <c r="D179" s="87"/>
      <c r="E179" s="87"/>
      <c r="F179" s="87"/>
      <c r="G179" s="87"/>
      <c r="H179" s="87"/>
      <c r="I179" s="87"/>
      <c r="J179" s="87"/>
      <c r="K179" s="87"/>
    </row>
    <row r="180" customFormat="false" ht="12.75" hidden="false" customHeight="false" outlineLevel="0" collapsed="false">
      <c r="D180" s="87"/>
      <c r="E180" s="87"/>
      <c r="F180" s="87"/>
      <c r="G180" s="87"/>
      <c r="H180" s="87"/>
      <c r="I180" s="87"/>
      <c r="J180" s="87"/>
      <c r="K180" s="87"/>
    </row>
    <row r="181" customFormat="false" ht="12.75" hidden="false" customHeight="false" outlineLevel="0" collapsed="false">
      <c r="D181" s="87"/>
      <c r="E181" s="87"/>
      <c r="F181" s="87"/>
      <c r="G181" s="87"/>
      <c r="H181" s="87"/>
      <c r="I181" s="87"/>
      <c r="J181" s="87"/>
      <c r="K181" s="87"/>
    </row>
    <row r="182" customFormat="false" ht="12.75" hidden="false" customHeight="false" outlineLevel="0" collapsed="false">
      <c r="D182" s="87"/>
      <c r="E182" s="87"/>
      <c r="F182" s="87"/>
      <c r="G182" s="87"/>
      <c r="H182" s="87"/>
      <c r="I182" s="87"/>
      <c r="J182" s="87"/>
      <c r="K182" s="87"/>
    </row>
    <row r="183" customFormat="false" ht="12.75" hidden="false" customHeight="false" outlineLevel="0" collapsed="false">
      <c r="D183" s="87"/>
      <c r="E183" s="87"/>
      <c r="F183" s="87"/>
      <c r="G183" s="87"/>
      <c r="H183" s="87"/>
      <c r="I183" s="87"/>
      <c r="J183" s="87"/>
      <c r="K183" s="87"/>
    </row>
    <row r="184" customFormat="false" ht="12.75" hidden="false" customHeight="false" outlineLevel="0" collapsed="false">
      <c r="D184" s="87"/>
      <c r="E184" s="87"/>
      <c r="F184" s="87"/>
      <c r="G184" s="87"/>
      <c r="H184" s="87"/>
      <c r="I184" s="87"/>
      <c r="J184" s="87"/>
      <c r="K184" s="87"/>
    </row>
    <row r="185" customFormat="false" ht="12.75" hidden="false" customHeight="false" outlineLevel="0" collapsed="false">
      <c r="D185" s="87"/>
      <c r="E185" s="87"/>
      <c r="F185" s="87"/>
      <c r="G185" s="87"/>
      <c r="H185" s="87"/>
      <c r="I185" s="87"/>
      <c r="J185" s="87"/>
      <c r="K185" s="87"/>
    </row>
    <row r="186" customFormat="false" ht="12.75" hidden="false" customHeight="false" outlineLevel="0" collapsed="false">
      <c r="D186" s="87"/>
      <c r="E186" s="87"/>
      <c r="F186" s="87"/>
      <c r="G186" s="87"/>
      <c r="H186" s="87"/>
      <c r="I186" s="87"/>
      <c r="J186" s="87"/>
      <c r="K186" s="87"/>
    </row>
    <row r="187" customFormat="false" ht="12.75" hidden="false" customHeight="false" outlineLevel="0" collapsed="false">
      <c r="D187" s="87"/>
      <c r="E187" s="87"/>
      <c r="F187" s="87"/>
      <c r="G187" s="87"/>
      <c r="H187" s="87"/>
      <c r="I187" s="87"/>
      <c r="J187" s="87"/>
      <c r="K187" s="87"/>
    </row>
    <row r="188" customFormat="false" ht="12.75" hidden="false" customHeight="false" outlineLevel="0" collapsed="false">
      <c r="D188" s="87"/>
      <c r="E188" s="87"/>
      <c r="F188" s="87"/>
      <c r="G188" s="87"/>
      <c r="H188" s="87"/>
      <c r="I188" s="87"/>
      <c r="J188" s="87"/>
      <c r="K188" s="87"/>
    </row>
    <row r="189" customFormat="false" ht="12.75" hidden="false" customHeight="false" outlineLevel="0" collapsed="false">
      <c r="D189" s="87"/>
      <c r="E189" s="87"/>
      <c r="F189" s="87"/>
      <c r="G189" s="87"/>
      <c r="H189" s="87"/>
      <c r="I189" s="87"/>
      <c r="J189" s="87"/>
      <c r="K189" s="87"/>
    </row>
    <row r="190" customFormat="false" ht="12.75" hidden="false" customHeight="false" outlineLevel="0" collapsed="false">
      <c r="D190" s="87"/>
      <c r="E190" s="87"/>
      <c r="F190" s="87"/>
      <c r="G190" s="87"/>
      <c r="H190" s="87"/>
      <c r="I190" s="87"/>
      <c r="J190" s="87"/>
      <c r="K190" s="87"/>
    </row>
    <row r="191" customFormat="false" ht="12.75" hidden="false" customHeight="false" outlineLevel="0" collapsed="false">
      <c r="D191" s="87"/>
      <c r="E191" s="87"/>
      <c r="F191" s="87"/>
      <c r="G191" s="87"/>
      <c r="H191" s="87"/>
      <c r="I191" s="87"/>
      <c r="J191" s="87"/>
      <c r="K191" s="87"/>
    </row>
    <row r="192" customFormat="false" ht="12.75" hidden="false" customHeight="false" outlineLevel="0" collapsed="false">
      <c r="D192" s="87"/>
      <c r="E192" s="87"/>
      <c r="F192" s="87"/>
      <c r="G192" s="87"/>
      <c r="H192" s="87"/>
      <c r="I192" s="87"/>
      <c r="J192" s="87"/>
      <c r="K192" s="87"/>
    </row>
    <row r="193" customFormat="false" ht="12.75" hidden="false" customHeight="false" outlineLevel="0" collapsed="false">
      <c r="D193" s="87"/>
      <c r="E193" s="87"/>
      <c r="F193" s="87"/>
      <c r="G193" s="87"/>
      <c r="H193" s="87"/>
      <c r="I193" s="87"/>
      <c r="J193" s="87"/>
      <c r="K193" s="87"/>
    </row>
    <row r="194" customFormat="false" ht="12.75" hidden="false" customHeight="false" outlineLevel="0" collapsed="false">
      <c r="D194" s="87"/>
      <c r="E194" s="87"/>
      <c r="F194" s="87"/>
      <c r="G194" s="87"/>
      <c r="H194" s="87"/>
      <c r="I194" s="87"/>
      <c r="J194" s="87"/>
      <c r="K194" s="87"/>
    </row>
    <row r="195" customFormat="false" ht="12.75" hidden="false" customHeight="false" outlineLevel="0" collapsed="false">
      <c r="D195" s="87"/>
      <c r="E195" s="87"/>
      <c r="F195" s="87"/>
      <c r="G195" s="87"/>
      <c r="H195" s="87"/>
      <c r="I195" s="87"/>
      <c r="J195" s="87"/>
      <c r="K195" s="87"/>
    </row>
    <row r="196" customFormat="false" ht="12.75" hidden="false" customHeight="false" outlineLevel="0" collapsed="false">
      <c r="D196" s="87"/>
      <c r="E196" s="87"/>
      <c r="F196" s="87"/>
      <c r="G196" s="87"/>
      <c r="H196" s="87"/>
      <c r="I196" s="87"/>
      <c r="J196" s="87"/>
      <c r="K196" s="87"/>
    </row>
    <row r="197" customFormat="false" ht="12.75" hidden="false" customHeight="false" outlineLevel="0" collapsed="false">
      <c r="D197" s="87"/>
      <c r="E197" s="87"/>
      <c r="F197" s="87"/>
      <c r="G197" s="87"/>
      <c r="H197" s="87"/>
      <c r="I197" s="87"/>
      <c r="J197" s="87"/>
      <c r="K197" s="87"/>
    </row>
    <row r="198" customFormat="false" ht="12.75" hidden="false" customHeight="false" outlineLevel="0" collapsed="false">
      <c r="D198" s="87"/>
      <c r="E198" s="87"/>
      <c r="F198" s="87"/>
      <c r="G198" s="87"/>
      <c r="H198" s="87"/>
      <c r="I198" s="87"/>
      <c r="J198" s="87"/>
      <c r="K198" s="87"/>
    </row>
    <row r="199" customFormat="false" ht="12.75" hidden="false" customHeight="false" outlineLevel="0" collapsed="false">
      <c r="D199" s="87"/>
      <c r="E199" s="87"/>
      <c r="F199" s="87"/>
      <c r="G199" s="87"/>
      <c r="H199" s="87"/>
      <c r="I199" s="87"/>
      <c r="J199" s="87"/>
      <c r="K199" s="87"/>
    </row>
    <row r="200" customFormat="false" ht="12.75" hidden="false" customHeight="false" outlineLevel="0" collapsed="false">
      <c r="D200" s="87"/>
      <c r="E200" s="87"/>
      <c r="F200" s="87"/>
      <c r="G200" s="87"/>
      <c r="H200" s="87"/>
      <c r="I200" s="87"/>
      <c r="J200" s="87"/>
      <c r="K200" s="87"/>
    </row>
    <row r="201" customFormat="false" ht="12.75" hidden="false" customHeight="false" outlineLevel="0" collapsed="false">
      <c r="D201" s="87"/>
      <c r="E201" s="87"/>
      <c r="F201" s="87"/>
      <c r="G201" s="87"/>
      <c r="H201" s="87"/>
      <c r="I201" s="87"/>
      <c r="J201" s="87"/>
      <c r="K201" s="87"/>
    </row>
    <row r="202" customFormat="false" ht="12.75" hidden="false" customHeight="false" outlineLevel="0" collapsed="false">
      <c r="D202" s="87"/>
      <c r="E202" s="87"/>
      <c r="F202" s="87"/>
      <c r="G202" s="87"/>
      <c r="H202" s="87"/>
      <c r="I202" s="87"/>
      <c r="J202" s="87"/>
      <c r="K202" s="87"/>
    </row>
    <row r="203" customFormat="false" ht="12.75" hidden="false" customHeight="false" outlineLevel="0" collapsed="false">
      <c r="D203" s="87"/>
      <c r="E203" s="87"/>
      <c r="F203" s="87"/>
      <c r="G203" s="87"/>
      <c r="H203" s="87"/>
      <c r="I203" s="87"/>
      <c r="J203" s="87"/>
      <c r="K203" s="87"/>
    </row>
    <row r="204" customFormat="false" ht="12.75" hidden="false" customHeight="false" outlineLevel="0" collapsed="false">
      <c r="D204" s="87"/>
      <c r="E204" s="87"/>
      <c r="F204" s="87"/>
      <c r="G204" s="87"/>
      <c r="H204" s="87"/>
      <c r="I204" s="87"/>
      <c r="J204" s="87"/>
      <c r="K204" s="87"/>
    </row>
    <row r="205" customFormat="false" ht="12.75" hidden="false" customHeight="false" outlineLevel="0" collapsed="false">
      <c r="D205" s="87"/>
      <c r="E205" s="87"/>
      <c r="F205" s="87"/>
      <c r="G205" s="87"/>
      <c r="H205" s="87"/>
      <c r="I205" s="87"/>
      <c r="J205" s="87"/>
      <c r="K205" s="87"/>
    </row>
    <row r="206" customFormat="false" ht="12.75" hidden="false" customHeight="false" outlineLevel="0" collapsed="false">
      <c r="D206" s="87"/>
      <c r="E206" s="87"/>
      <c r="F206" s="87"/>
      <c r="G206" s="87"/>
      <c r="H206" s="87"/>
      <c r="I206" s="87"/>
      <c r="J206" s="87"/>
      <c r="K206" s="87"/>
    </row>
    <row r="207" customFormat="false" ht="12.75" hidden="false" customHeight="false" outlineLevel="0" collapsed="false">
      <c r="D207" s="87"/>
      <c r="E207" s="87"/>
      <c r="F207" s="87"/>
      <c r="G207" s="87"/>
      <c r="H207" s="87"/>
      <c r="I207" s="87"/>
      <c r="J207" s="87"/>
      <c r="K207" s="87"/>
    </row>
    <row r="208" customFormat="false" ht="12.75" hidden="false" customHeight="false" outlineLevel="0" collapsed="false">
      <c r="D208" s="87"/>
      <c r="E208" s="87"/>
      <c r="F208" s="87"/>
      <c r="G208" s="87"/>
      <c r="H208" s="87"/>
      <c r="I208" s="87"/>
      <c r="J208" s="87"/>
      <c r="K208" s="87"/>
    </row>
    <row r="209" customFormat="false" ht="12.75" hidden="false" customHeight="false" outlineLevel="0" collapsed="false">
      <c r="D209" s="87"/>
      <c r="E209" s="87"/>
      <c r="F209" s="87"/>
      <c r="G209" s="87"/>
      <c r="H209" s="87"/>
      <c r="I209" s="87"/>
      <c r="J209" s="87"/>
      <c r="K209" s="87"/>
    </row>
    <row r="210" customFormat="false" ht="12.75" hidden="false" customHeight="false" outlineLevel="0" collapsed="false">
      <c r="D210" s="87"/>
      <c r="E210" s="87"/>
      <c r="F210" s="87"/>
      <c r="G210" s="87"/>
      <c r="H210" s="87"/>
      <c r="I210" s="87"/>
      <c r="J210" s="87"/>
      <c r="K210" s="87"/>
    </row>
    <row r="211" customFormat="false" ht="12.75" hidden="false" customHeight="false" outlineLevel="0" collapsed="false">
      <c r="D211" s="87"/>
      <c r="E211" s="87"/>
      <c r="F211" s="87"/>
      <c r="G211" s="87"/>
      <c r="H211" s="87"/>
      <c r="I211" s="87"/>
      <c r="J211" s="87"/>
      <c r="K211" s="87"/>
    </row>
    <row r="212" customFormat="false" ht="12.75" hidden="false" customHeight="false" outlineLevel="0" collapsed="false">
      <c r="D212" s="87"/>
      <c r="E212" s="87"/>
      <c r="F212" s="87"/>
      <c r="G212" s="87"/>
      <c r="H212" s="87"/>
      <c r="I212" s="87"/>
      <c r="J212" s="87"/>
      <c r="K212" s="87"/>
    </row>
    <row r="213" customFormat="false" ht="12.75" hidden="false" customHeight="false" outlineLevel="0" collapsed="false">
      <c r="D213" s="87"/>
      <c r="E213" s="87"/>
      <c r="F213" s="87"/>
      <c r="G213" s="87"/>
      <c r="H213" s="87"/>
      <c r="I213" s="87"/>
      <c r="J213" s="87"/>
      <c r="K213" s="87"/>
    </row>
    <row r="214" customFormat="false" ht="12.75" hidden="false" customHeight="false" outlineLevel="0" collapsed="false">
      <c r="D214" s="87"/>
      <c r="E214" s="87"/>
      <c r="F214" s="87"/>
      <c r="G214" s="87"/>
      <c r="H214" s="87"/>
      <c r="I214" s="87"/>
      <c r="J214" s="87"/>
      <c r="K214" s="87"/>
    </row>
    <row r="215" customFormat="false" ht="12.75" hidden="false" customHeight="false" outlineLevel="0" collapsed="false">
      <c r="D215" s="87"/>
      <c r="E215" s="87"/>
      <c r="F215" s="87"/>
      <c r="G215" s="87"/>
      <c r="H215" s="87"/>
      <c r="I215" s="87"/>
      <c r="J215" s="87"/>
      <c r="K215" s="87"/>
    </row>
    <row r="216" customFormat="false" ht="12.75" hidden="false" customHeight="false" outlineLevel="0" collapsed="false">
      <c r="D216" s="87"/>
      <c r="E216" s="87"/>
      <c r="F216" s="87"/>
      <c r="G216" s="87"/>
      <c r="H216" s="87"/>
      <c r="I216" s="87"/>
      <c r="J216" s="87"/>
      <c r="K216" s="87"/>
    </row>
  </sheetData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N20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4" activeCellId="0" sqref="B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8.13"/>
    <col collapsed="false" customWidth="true" hidden="false" outlineLevel="0" max="2" min="2" style="0" width="3.7"/>
    <col collapsed="false" customWidth="true" hidden="false" outlineLevel="0" max="3" min="3" style="0" width="12.7"/>
    <col collapsed="false" customWidth="true" hidden="false" outlineLevel="0" max="4" min="4" style="0" width="17.14"/>
    <col collapsed="false" customWidth="true" hidden="false" outlineLevel="0" max="5" min="5" style="0" width="4.99"/>
    <col collapsed="false" customWidth="true" hidden="false" outlineLevel="0" max="6" min="6" style="0" width="4.41"/>
    <col collapsed="false" customWidth="true" hidden="false" outlineLevel="0" max="7" min="7" style="0" width="14.85"/>
    <col collapsed="false" customWidth="true" hidden="false" outlineLevel="0" max="8" min="8" style="0" width="2.28"/>
    <col collapsed="false" customWidth="true" hidden="false" outlineLevel="0" max="9" min="9" style="0" width="14.7"/>
    <col collapsed="false" customWidth="true" hidden="false" outlineLevel="0" max="10" min="10" style="0" width="2.56"/>
    <col collapsed="false" customWidth="true" hidden="false" outlineLevel="0" max="11" min="11" style="0" width="12.42"/>
  </cols>
  <sheetData>
    <row r="1" customFormat="false" ht="15.75" hidden="false" customHeight="false" outlineLevel="0" collapsed="false">
      <c r="A1" s="1" t="s">
        <v>207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15.75" hidden="false" customHeight="false" outlineLevel="0" collapsed="false">
      <c r="A2" s="1" t="s">
        <v>214</v>
      </c>
    </row>
    <row r="4" customFormat="false" ht="12.75" hidden="false" customHeight="false" outlineLevel="0" collapsed="false">
      <c r="A4" s="0" t="s">
        <v>165</v>
      </c>
    </row>
    <row r="5" customFormat="false" ht="12.75" hidden="false" customHeight="false" outlineLevel="0" collapsed="false">
      <c r="A5" s="0" t="s">
        <v>166</v>
      </c>
    </row>
    <row r="6" customFormat="false" ht="12.75" hidden="false" customHeight="false" outlineLevel="0" collapsed="false">
      <c r="A6" s="0" t="s">
        <v>167</v>
      </c>
    </row>
    <row r="9" customFormat="false" ht="12.75" hidden="false" customHeight="false" outlineLevel="0" collapsed="false">
      <c r="A9" s="0" t="s">
        <v>215</v>
      </c>
      <c r="B9" s="49"/>
    </row>
    <row r="10" customFormat="false" ht="12.75" hidden="false" customHeight="false" outlineLevel="0" collapsed="false">
      <c r="A10" s="0" t="s">
        <v>169</v>
      </c>
    </row>
    <row r="11" customFormat="false" ht="12.75" hidden="false" customHeight="false" outlineLevel="0" collapsed="false">
      <c r="A11" s="0" t="s">
        <v>216</v>
      </c>
    </row>
    <row r="12" customFormat="false" ht="12.75" hidden="false" customHeight="false" outlineLevel="0" collapsed="false">
      <c r="A12" s="0" t="s">
        <v>112</v>
      </c>
      <c r="C12" s="48" t="n">
        <v>2226.52</v>
      </c>
    </row>
    <row r="13" customFormat="false" ht="12.75" hidden="false" customHeight="false" outlineLevel="0" collapsed="false">
      <c r="A13" s="0" t="s">
        <v>113</v>
      </c>
      <c r="C13" s="48" t="n">
        <v>591.16</v>
      </c>
    </row>
    <row r="14" customFormat="false" ht="12.75" hidden="false" customHeight="false" outlineLevel="0" collapsed="false">
      <c r="A14" s="0" t="s">
        <v>114</v>
      </c>
      <c r="C14" s="0" t="n">
        <v>0</v>
      </c>
    </row>
    <row r="18" customFormat="false" ht="12.75" hidden="false" customHeight="false" outlineLevel="0" collapsed="false">
      <c r="D18" s="11" t="s">
        <v>115</v>
      </c>
      <c r="G18" s="14" t="s">
        <v>116</v>
      </c>
    </row>
    <row r="19" customFormat="false" ht="12.75" hidden="false" customHeight="false" outlineLevel="0" collapsed="false">
      <c r="A19" s="49" t="s">
        <v>170</v>
      </c>
      <c r="D19" s="10" t="s">
        <v>118</v>
      </c>
      <c r="G19" s="10" t="s">
        <v>118</v>
      </c>
    </row>
    <row r="20" customFormat="false" ht="12.75" hidden="false" customHeight="false" outlineLevel="0" collapsed="false">
      <c r="A20" s="49"/>
      <c r="D20" s="11"/>
      <c r="G20" s="11"/>
    </row>
    <row r="21" customFormat="false" ht="12.75" hidden="false" customHeight="false" outlineLevel="0" collapsed="false">
      <c r="A21" s="0" t="s">
        <v>171</v>
      </c>
      <c r="D21" s="63" t="n">
        <v>225000</v>
      </c>
      <c r="E21" s="63"/>
      <c r="G21" s="63" t="n">
        <v>75000</v>
      </c>
    </row>
    <row r="22" customFormat="false" ht="12.75" hidden="false" customHeight="false" outlineLevel="0" collapsed="false">
      <c r="A22" s="0" t="s">
        <v>172</v>
      </c>
      <c r="D22" s="99" t="n">
        <v>75000</v>
      </c>
      <c r="E22" s="100"/>
      <c r="G22" s="99" t="n">
        <v>25000</v>
      </c>
    </row>
    <row r="23" customFormat="false" ht="12.75" hidden="false" customHeight="false" outlineLevel="0" collapsed="false">
      <c r="D23" s="101" t="n">
        <f aca="false">SUM(D21:D22)</f>
        <v>300000</v>
      </c>
      <c r="E23" s="63"/>
      <c r="G23" s="101" t="n">
        <f aca="false">SUM(G21:G22)</f>
        <v>100000</v>
      </c>
    </row>
    <row r="25" customFormat="false" ht="12.75" hidden="false" customHeight="false" outlineLevel="0" collapsed="false">
      <c r="A25" s="49" t="s">
        <v>217</v>
      </c>
    </row>
    <row r="26" customFormat="false" ht="12.75" hidden="false" customHeight="false" outlineLevel="0" collapsed="false">
      <c r="A26" s="49" t="s">
        <v>173</v>
      </c>
      <c r="B26" s="49"/>
    </row>
    <row r="27" customFormat="false" ht="12.75" hidden="false" customHeight="false" outlineLevel="0" collapsed="false">
      <c r="A27" s="102" t="s">
        <v>174</v>
      </c>
      <c r="B27" s="102"/>
    </row>
    <row r="28" customFormat="false" ht="12.75" hidden="false" customHeight="false" outlineLevel="0" collapsed="false">
      <c r="A28" s="0" t="s">
        <v>175</v>
      </c>
      <c r="G28" s="103" t="n">
        <f aca="false">G22*C12</f>
        <v>55663000</v>
      </c>
    </row>
    <row r="29" customFormat="false" ht="12.75" hidden="false" customHeight="false" outlineLevel="0" collapsed="false">
      <c r="A29" s="0" t="s">
        <v>176</v>
      </c>
      <c r="G29" s="104" t="n">
        <v>0.75</v>
      </c>
    </row>
    <row r="30" customFormat="false" ht="12.75" hidden="false" customHeight="false" outlineLevel="0" collapsed="false">
      <c r="G30" s="105" t="n">
        <f aca="false">G28*G29</f>
        <v>41747250</v>
      </c>
    </row>
    <row r="31" customFormat="false" ht="12.75" hidden="false" customHeight="false" outlineLevel="0" collapsed="false">
      <c r="A31" s="0" t="s">
        <v>177</v>
      </c>
      <c r="G31" s="30" t="n">
        <v>433250</v>
      </c>
    </row>
    <row r="32" customFormat="false" ht="12" hidden="false" customHeight="true" outlineLevel="0" collapsed="false">
      <c r="A32" s="0" t="s">
        <v>178</v>
      </c>
      <c r="E32" s="87"/>
      <c r="F32" s="87"/>
      <c r="G32" s="105" t="n">
        <f aca="false">G30-G31</f>
        <v>41314000</v>
      </c>
      <c r="H32" s="87"/>
      <c r="I32" s="87"/>
      <c r="J32" s="87"/>
      <c r="K32" s="87"/>
    </row>
    <row r="33" customFormat="false" ht="12.75" hidden="false" customHeight="false" outlineLevel="0" collapsed="false">
      <c r="A33" s="0" t="s">
        <v>179</v>
      </c>
      <c r="E33" s="12"/>
      <c r="F33" s="12"/>
      <c r="G33" s="12" t="n">
        <v>1500000</v>
      </c>
      <c r="H33" s="12"/>
      <c r="I33" s="12"/>
      <c r="J33" s="12"/>
      <c r="K33" s="12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</row>
    <row r="34" customFormat="false" ht="13.5" hidden="false" customHeight="false" outlineLevel="0" collapsed="false">
      <c r="A34" s="0" t="s">
        <v>180</v>
      </c>
      <c r="D34" s="110" t="n">
        <v>0</v>
      </c>
      <c r="E34" s="12"/>
      <c r="F34" s="12"/>
      <c r="G34" s="106" t="n">
        <f aca="false">G30-G31-G33</f>
        <v>39814000</v>
      </c>
      <c r="H34" s="12"/>
      <c r="I34" s="12"/>
      <c r="J34" s="12"/>
      <c r="K34" s="12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</row>
    <row r="35" customFormat="false" ht="13.5" hidden="false" customHeight="false" outlineLevel="0" collapsed="false">
      <c r="D35" s="12"/>
      <c r="E35" s="12"/>
      <c r="F35" s="12"/>
      <c r="G35" s="12"/>
      <c r="H35" s="12"/>
      <c r="I35" s="12"/>
      <c r="J35" s="12"/>
      <c r="K35" s="12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</row>
    <row r="36" customFormat="false" ht="12.75" hidden="false" customHeight="false" outlineLevel="0" collapsed="false">
      <c r="D36" s="12"/>
      <c r="E36" s="12"/>
      <c r="F36" s="12"/>
      <c r="G36" s="12"/>
      <c r="H36" s="12"/>
      <c r="I36" s="12"/>
      <c r="J36" s="12"/>
      <c r="K36" s="12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</row>
    <row r="37" customFormat="false" ht="12.75" hidden="false" customHeight="false" outlineLevel="0" collapsed="false">
      <c r="A37" s="49" t="s">
        <v>183</v>
      </c>
      <c r="B37" s="49"/>
      <c r="D37" s="12"/>
      <c r="E37" s="12"/>
      <c r="F37" s="12"/>
      <c r="G37" s="12"/>
      <c r="H37" s="12"/>
      <c r="I37" s="12"/>
      <c r="J37" s="12"/>
      <c r="K37" s="12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</row>
    <row r="38" customFormat="false" ht="12.75" hidden="false" customHeight="false" outlineLevel="0" collapsed="false">
      <c r="A38" s="102" t="s">
        <v>218</v>
      </c>
      <c r="B38" s="49"/>
      <c r="D38" s="12"/>
      <c r="E38" s="12"/>
      <c r="F38" s="12"/>
      <c r="G38" s="12"/>
      <c r="H38" s="12"/>
      <c r="I38" s="12"/>
      <c r="J38" s="12"/>
      <c r="K38" s="12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</row>
    <row r="39" customFormat="false" ht="12.75" hidden="false" customHeight="false" outlineLevel="0" collapsed="false">
      <c r="A39" s="0" t="s">
        <v>219</v>
      </c>
      <c r="B39" s="49"/>
      <c r="D39" s="12"/>
      <c r="E39" s="12"/>
      <c r="F39" s="12"/>
      <c r="G39" s="12"/>
      <c r="H39" s="12"/>
      <c r="I39" s="12"/>
      <c r="J39" s="12"/>
      <c r="K39" s="12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</row>
    <row r="40" customFormat="false" ht="12.75" hidden="false" customHeight="false" outlineLevel="0" collapsed="false">
      <c r="A40" s="83" t="s">
        <v>220</v>
      </c>
      <c r="D40" s="12"/>
      <c r="E40" s="12"/>
      <c r="F40" s="12"/>
      <c r="G40" s="12"/>
      <c r="H40" s="12"/>
      <c r="I40" s="12"/>
      <c r="J40" s="12"/>
      <c r="K40" s="12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</row>
    <row r="41" customFormat="false" ht="12.75" hidden="false" customHeight="false" outlineLevel="0" collapsed="false">
      <c r="A41" s="83"/>
      <c r="D41" s="12"/>
      <c r="E41" s="12"/>
      <c r="F41" s="12"/>
      <c r="G41" s="12"/>
      <c r="H41" s="12"/>
      <c r="I41" s="12"/>
      <c r="J41" s="12"/>
      <c r="K41" s="12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</row>
    <row r="42" customFormat="false" ht="12.75" hidden="false" customHeight="false" outlineLevel="0" collapsed="false">
      <c r="A42" s="83"/>
      <c r="D42" s="12"/>
      <c r="E42" s="12"/>
      <c r="F42" s="12"/>
      <c r="G42" s="12"/>
      <c r="H42" s="12"/>
      <c r="I42" s="12"/>
      <c r="J42" s="12"/>
      <c r="K42" s="12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</row>
    <row r="43" customFormat="false" ht="12.75" hidden="false" customHeight="false" outlineLevel="0" collapsed="false">
      <c r="A43" s="102" t="s">
        <v>221</v>
      </c>
      <c r="D43" s="12"/>
      <c r="E43" s="12"/>
      <c r="F43" s="12"/>
      <c r="G43" s="12"/>
      <c r="H43" s="12"/>
      <c r="I43" s="12"/>
      <c r="J43" s="12"/>
      <c r="K43" s="12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</row>
    <row r="44" customFormat="false" ht="13.5" hidden="false" customHeight="false" outlineLevel="0" collapsed="false">
      <c r="A44" s="83" t="s">
        <v>222</v>
      </c>
      <c r="D44" s="88" t="n">
        <f aca="false">D21*C13</f>
        <v>133011000</v>
      </c>
      <c r="E44" s="12"/>
      <c r="F44" s="12"/>
      <c r="G44" s="110" t="n">
        <v>0</v>
      </c>
      <c r="H44" s="12"/>
      <c r="I44" s="12"/>
      <c r="J44" s="12"/>
      <c r="K44" s="12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</row>
    <row r="45" customFormat="false" ht="13.5" hidden="false" customHeight="false" outlineLevel="0" collapsed="false">
      <c r="A45" s="102"/>
      <c r="D45" s="12"/>
      <c r="E45" s="12"/>
      <c r="F45" s="12"/>
      <c r="G45" s="12"/>
      <c r="H45" s="12"/>
      <c r="I45" s="12"/>
      <c r="J45" s="12"/>
      <c r="K45" s="12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</row>
    <row r="46" customFormat="false" ht="12.75" hidden="false" customHeight="false" outlineLevel="0" collapsed="false">
      <c r="A46" s="102"/>
      <c r="D46" s="12"/>
      <c r="E46" s="12"/>
      <c r="F46" s="12"/>
      <c r="G46" s="12"/>
      <c r="H46" s="12"/>
      <c r="I46" s="12"/>
      <c r="J46" s="12"/>
      <c r="K46" s="12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</row>
    <row r="47" customFormat="false" ht="12.75" hidden="false" customHeight="false" outlineLevel="0" collapsed="false">
      <c r="A47" s="0" t="s">
        <v>223</v>
      </c>
      <c r="D47" s="12"/>
      <c r="E47" s="12"/>
      <c r="F47" s="12"/>
      <c r="G47" s="12"/>
      <c r="H47" s="12"/>
      <c r="I47" s="12"/>
      <c r="J47" s="12"/>
      <c r="K47" s="12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</row>
    <row r="48" customFormat="false" ht="12.75" hidden="false" customHeight="false" outlineLevel="0" collapsed="false">
      <c r="A48" s="0" t="s">
        <v>224</v>
      </c>
      <c r="D48" s="12"/>
      <c r="E48" s="12"/>
      <c r="F48" s="12"/>
      <c r="G48" s="12"/>
      <c r="H48" s="12"/>
      <c r="I48" s="12"/>
      <c r="J48" s="12"/>
      <c r="K48" s="12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</row>
    <row r="49" customFormat="false" ht="12.75" hidden="false" customHeight="false" outlineLevel="0" collapsed="false">
      <c r="D49" s="12"/>
      <c r="E49" s="12"/>
      <c r="F49" s="12"/>
      <c r="G49" s="12"/>
      <c r="H49" s="12"/>
      <c r="I49" s="12"/>
      <c r="J49" s="12"/>
      <c r="K49" s="12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</row>
    <row r="50" customFormat="false" ht="12.75" hidden="false" customHeight="false" outlineLevel="0" collapsed="false">
      <c r="A50" s="0" t="s">
        <v>185</v>
      </c>
      <c r="D50" s="12"/>
      <c r="E50" s="12"/>
      <c r="F50" s="12"/>
      <c r="G50" s="12"/>
      <c r="H50" s="12"/>
      <c r="I50" s="12"/>
      <c r="J50" s="12"/>
      <c r="K50" s="12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</row>
    <row r="51" customFormat="false" ht="12.75" hidden="false" customHeight="false" outlineLevel="0" collapsed="false">
      <c r="A51" s="0" t="s">
        <v>186</v>
      </c>
      <c r="D51" s="12"/>
      <c r="E51" s="12"/>
      <c r="F51" s="12"/>
      <c r="G51" s="12"/>
      <c r="H51" s="12"/>
      <c r="I51" s="12"/>
      <c r="J51" s="12"/>
      <c r="K51" s="12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</row>
    <row r="52" customFormat="false" ht="12.75" hidden="false" customHeight="false" outlineLevel="0" collapsed="false">
      <c r="A52" s="0" t="s">
        <v>187</v>
      </c>
      <c r="D52" s="12"/>
      <c r="E52" s="12"/>
      <c r="F52" s="12"/>
      <c r="G52" s="12"/>
      <c r="H52" s="12"/>
      <c r="I52" s="12"/>
      <c r="J52" s="12"/>
      <c r="K52" s="12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</row>
    <row r="53" customFormat="false" ht="12.75" hidden="false" customHeight="false" outlineLevel="0" collapsed="false">
      <c r="A53" s="102"/>
      <c r="D53" s="12"/>
      <c r="E53" s="12"/>
      <c r="F53" s="12"/>
      <c r="G53" s="12"/>
      <c r="H53" s="12"/>
      <c r="I53" s="12"/>
      <c r="J53" s="12"/>
      <c r="K53" s="12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</row>
    <row r="54" customFormat="false" ht="12.75" hidden="false" customHeight="false" outlineLevel="0" collapsed="false">
      <c r="A54" s="83" t="s">
        <v>225</v>
      </c>
      <c r="D54" s="12"/>
      <c r="E54" s="12"/>
      <c r="F54" s="12"/>
      <c r="G54" s="12"/>
      <c r="H54" s="12"/>
      <c r="I54" s="12"/>
      <c r="J54" s="12"/>
      <c r="K54" s="12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</row>
    <row r="55" customFormat="false" ht="12.75" hidden="false" customHeight="false" outlineLevel="0" collapsed="false">
      <c r="A55" s="102"/>
      <c r="D55" s="12"/>
      <c r="E55" s="12"/>
      <c r="F55" s="12"/>
      <c r="G55" s="12"/>
      <c r="H55" s="12"/>
      <c r="I55" s="12"/>
      <c r="J55" s="12"/>
      <c r="K55" s="12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</row>
    <row r="56" customFormat="false" ht="12.75" hidden="false" customHeight="false" outlineLevel="0" collapsed="false">
      <c r="A56" s="0" t="s">
        <v>226</v>
      </c>
      <c r="D56" s="12"/>
      <c r="E56" s="12"/>
      <c r="F56" s="12"/>
      <c r="G56" s="12"/>
      <c r="H56" s="12"/>
      <c r="I56" s="12"/>
      <c r="J56" s="12"/>
      <c r="K56" s="12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</row>
    <row r="57" customFormat="false" ht="12.75" hidden="false" customHeight="false" outlineLevel="0" collapsed="false">
      <c r="A57" s="83" t="s">
        <v>224</v>
      </c>
      <c r="D57" s="12"/>
      <c r="E57" s="12"/>
      <c r="F57" s="12"/>
      <c r="G57" s="12"/>
      <c r="H57" s="12"/>
      <c r="I57" s="12"/>
      <c r="J57" s="12"/>
      <c r="K57" s="12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</row>
    <row r="58" customFormat="false" ht="12.75" hidden="false" customHeight="false" outlineLevel="0" collapsed="false">
      <c r="D58" s="12"/>
      <c r="E58" s="12"/>
      <c r="F58" s="12"/>
      <c r="G58" s="12"/>
      <c r="H58" s="12"/>
      <c r="I58" s="12"/>
      <c r="J58" s="12"/>
      <c r="K58" s="12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</row>
    <row r="59" customFormat="false" ht="12.75" hidden="false" customHeight="false" outlineLevel="0" collapsed="false">
      <c r="D59" s="12"/>
      <c r="E59" s="12"/>
      <c r="F59" s="12"/>
      <c r="G59" s="12"/>
      <c r="H59" s="12"/>
      <c r="I59" s="12"/>
      <c r="J59" s="12"/>
      <c r="K59" s="12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</row>
    <row r="60" customFormat="false" ht="12.75" hidden="false" customHeight="false" outlineLevel="0" collapsed="false">
      <c r="D60" s="12"/>
      <c r="E60" s="12"/>
      <c r="F60" s="12"/>
      <c r="G60" s="12"/>
      <c r="H60" s="12"/>
      <c r="I60" s="12"/>
      <c r="J60" s="12"/>
      <c r="K60" s="12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</row>
    <row r="61" customFormat="false" ht="12.75" hidden="false" customHeight="false" outlineLevel="0" collapsed="false">
      <c r="E61" s="12"/>
      <c r="F61" s="12"/>
      <c r="G61" s="12"/>
      <c r="H61" s="12"/>
      <c r="I61" s="12"/>
      <c r="J61" s="12"/>
      <c r="K61" s="12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</row>
    <row r="62" customFormat="false" ht="12.75" hidden="false" customHeight="false" outlineLevel="0" collapsed="false">
      <c r="E62" s="12"/>
      <c r="F62" s="12"/>
      <c r="G62" s="12"/>
      <c r="H62" s="12"/>
      <c r="I62" s="12"/>
      <c r="J62" s="12"/>
      <c r="K62" s="12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</row>
    <row r="63" customFormat="false" ht="12.75" hidden="false" customHeight="false" outlineLevel="0" collapsed="false">
      <c r="E63" s="12"/>
      <c r="F63" s="12"/>
      <c r="G63" s="12"/>
      <c r="H63" s="12"/>
      <c r="I63" s="12"/>
      <c r="J63" s="12"/>
      <c r="K63" s="12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</row>
    <row r="64" customFormat="false" ht="12.75" hidden="false" customHeight="false" outlineLevel="0" collapsed="false">
      <c r="E64" s="12"/>
      <c r="F64" s="12"/>
      <c r="G64" s="12"/>
      <c r="H64" s="12"/>
      <c r="I64" s="12"/>
      <c r="J64" s="12"/>
      <c r="K64" s="12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</row>
    <row r="65" customFormat="false" ht="12.75" hidden="false" customHeight="false" outlineLevel="0" collapsed="false">
      <c r="E65" s="12"/>
      <c r="F65" s="12"/>
      <c r="G65" s="12"/>
      <c r="H65" s="12"/>
      <c r="I65" s="12"/>
      <c r="J65" s="12"/>
      <c r="K65" s="12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</row>
    <row r="66" customFormat="false" ht="12.75" hidden="true" customHeight="false" outlineLevel="0" collapsed="false">
      <c r="D66" s="12"/>
      <c r="E66" s="12"/>
      <c r="F66" s="12"/>
      <c r="G66" s="12"/>
      <c r="H66" s="12"/>
      <c r="I66" s="12"/>
      <c r="J66" s="12"/>
      <c r="K66" s="12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</row>
    <row r="67" customFormat="false" ht="12.75" hidden="true" customHeight="false" outlineLevel="0" collapsed="false">
      <c r="A67" s="89" t="s">
        <v>151</v>
      </c>
      <c r="B67" s="89"/>
      <c r="C67" s="89"/>
      <c r="D67" s="89"/>
      <c r="E67" s="87"/>
      <c r="F67" s="87"/>
      <c r="G67" s="87"/>
      <c r="H67" s="87"/>
      <c r="I67" s="87"/>
      <c r="J67" s="87"/>
      <c r="K67" s="87"/>
    </row>
    <row r="68" customFormat="false" ht="12.75" hidden="true" customHeight="false" outlineLevel="0" collapsed="false">
      <c r="A68" s="65"/>
      <c r="B68" s="4"/>
      <c r="C68" s="4"/>
      <c r="D68" s="90"/>
      <c r="E68" s="87"/>
      <c r="F68" s="87"/>
      <c r="G68" s="87"/>
      <c r="H68" s="87"/>
      <c r="I68" s="87"/>
      <c r="J68" s="87"/>
      <c r="K68" s="87"/>
    </row>
    <row r="69" customFormat="false" ht="12.75" hidden="true" customHeight="false" outlineLevel="0" collapsed="false">
      <c r="A69" s="65"/>
      <c r="B69" s="4"/>
      <c r="C69" s="4"/>
      <c r="D69" s="111"/>
      <c r="E69" s="87"/>
      <c r="F69" s="87"/>
      <c r="G69" s="87"/>
      <c r="H69" s="87"/>
      <c r="I69" s="87"/>
      <c r="J69" s="87"/>
      <c r="K69" s="87"/>
    </row>
    <row r="70" customFormat="false" ht="12.75" hidden="true" customHeight="false" outlineLevel="0" collapsed="false">
      <c r="A70" s="91" t="s">
        <v>227</v>
      </c>
      <c r="B70" s="4"/>
      <c r="C70" s="4"/>
      <c r="D70" s="93" t="n">
        <f aca="false">-G32</f>
        <v>-41314000</v>
      </c>
      <c r="E70" s="87"/>
      <c r="F70" s="87"/>
      <c r="G70" s="87"/>
      <c r="H70" s="87"/>
      <c r="I70" s="87"/>
      <c r="J70" s="87"/>
      <c r="K70" s="87"/>
    </row>
    <row r="71" customFormat="false" ht="12.75" hidden="true" customHeight="false" outlineLevel="0" collapsed="false">
      <c r="A71" s="92" t="s">
        <v>26</v>
      </c>
      <c r="B71" s="4"/>
      <c r="C71" s="4"/>
      <c r="D71" s="93" t="n">
        <v>0</v>
      </c>
      <c r="E71" s="87"/>
      <c r="F71" s="87"/>
      <c r="G71" s="87"/>
      <c r="H71" s="87"/>
      <c r="I71" s="87"/>
      <c r="J71" s="87"/>
      <c r="K71" s="87"/>
    </row>
    <row r="72" customFormat="false" ht="12.75" hidden="true" customHeight="false" outlineLevel="0" collapsed="false">
      <c r="A72" s="65"/>
      <c r="B72" s="4"/>
      <c r="C72" s="4"/>
      <c r="D72" s="93"/>
      <c r="E72" s="87"/>
      <c r="F72" s="87"/>
      <c r="G72" s="87"/>
      <c r="H72" s="87"/>
      <c r="I72" s="87"/>
      <c r="J72" s="87"/>
      <c r="K72" s="87"/>
    </row>
    <row r="73" customFormat="false" ht="12.75" hidden="true" customHeight="false" outlineLevel="0" collapsed="false">
      <c r="A73" s="92" t="s">
        <v>32</v>
      </c>
      <c r="B73" s="4"/>
      <c r="C73" s="4"/>
      <c r="D73" s="93"/>
      <c r="E73" s="87"/>
      <c r="F73" s="87"/>
      <c r="G73" s="87"/>
      <c r="H73" s="87"/>
      <c r="I73" s="87"/>
      <c r="J73" s="87"/>
      <c r="K73" s="87"/>
    </row>
    <row r="74" customFormat="false" ht="12.75" hidden="true" customHeight="false" outlineLevel="0" collapsed="false">
      <c r="A74" s="65" t="s">
        <v>158</v>
      </c>
      <c r="B74" s="4"/>
      <c r="C74" s="4"/>
      <c r="D74" s="93" t="n">
        <f aca="false">-D70</f>
        <v>41314000</v>
      </c>
      <c r="E74" s="87"/>
      <c r="F74" s="87"/>
      <c r="G74" s="87"/>
      <c r="H74" s="87"/>
      <c r="I74" s="87"/>
      <c r="J74" s="87"/>
      <c r="K74" s="87"/>
    </row>
    <row r="75" customFormat="false" ht="12.75" hidden="true" customHeight="false" outlineLevel="0" collapsed="false">
      <c r="A75" s="65" t="s">
        <v>228</v>
      </c>
      <c r="B75" s="4"/>
      <c r="C75" s="4"/>
      <c r="D75" s="93" t="n">
        <f aca="false">-D44</f>
        <v>-133011000</v>
      </c>
      <c r="E75" s="87"/>
      <c r="F75" s="87"/>
      <c r="G75" s="87"/>
      <c r="H75" s="87"/>
      <c r="I75" s="87"/>
      <c r="J75" s="87"/>
      <c r="K75" s="87"/>
    </row>
    <row r="76" customFormat="false" ht="12.75" hidden="true" customHeight="false" outlineLevel="0" collapsed="false">
      <c r="A76" s="65" t="s">
        <v>36</v>
      </c>
      <c r="B76" s="4"/>
      <c r="C76" s="4"/>
      <c r="D76" s="98" t="n">
        <v>1500000</v>
      </c>
      <c r="E76" s="87"/>
      <c r="F76" s="87"/>
      <c r="G76" s="87"/>
      <c r="H76" s="87"/>
      <c r="I76" s="87"/>
      <c r="J76" s="87"/>
      <c r="K76" s="87"/>
    </row>
    <row r="77" customFormat="false" ht="12.75" hidden="true" customHeight="false" outlineLevel="0" collapsed="false">
      <c r="A77" s="65" t="s">
        <v>229</v>
      </c>
      <c r="B77" s="4"/>
      <c r="C77" s="4"/>
      <c r="D77" s="93" t="n">
        <f aca="false">SUM(D74:D76)</f>
        <v>-90197000</v>
      </c>
      <c r="E77" s="87"/>
      <c r="F77" s="87"/>
      <c r="G77" s="87"/>
      <c r="H77" s="87"/>
      <c r="I77" s="87"/>
      <c r="J77" s="87"/>
      <c r="K77" s="87"/>
    </row>
    <row r="78" customFormat="false" ht="12.75" hidden="true" customHeight="false" outlineLevel="0" collapsed="false">
      <c r="A78" s="65"/>
      <c r="B78" s="4"/>
      <c r="C78" s="4"/>
      <c r="D78" s="93"/>
      <c r="E78" s="87"/>
      <c r="F78" s="87"/>
      <c r="G78" s="87"/>
      <c r="H78" s="87"/>
      <c r="I78" s="87"/>
      <c r="J78" s="87"/>
      <c r="K78" s="87"/>
    </row>
    <row r="79" customFormat="false" ht="13.5" hidden="true" customHeight="false" outlineLevel="0" collapsed="false">
      <c r="A79" s="65" t="s">
        <v>39</v>
      </c>
      <c r="B79" s="4"/>
      <c r="C79" s="4"/>
      <c r="D79" s="112" t="n">
        <f aca="false">D70+D71+D77</f>
        <v>-131511000</v>
      </c>
      <c r="E79" s="87"/>
      <c r="F79" s="87"/>
      <c r="G79" s="87"/>
      <c r="H79" s="87"/>
      <c r="I79" s="87"/>
      <c r="J79" s="87"/>
      <c r="K79" s="87"/>
    </row>
    <row r="80" customFormat="false" ht="13.5" hidden="true" customHeight="false" outlineLevel="0" collapsed="false">
      <c r="A80" s="65"/>
      <c r="B80" s="4"/>
      <c r="C80" s="4"/>
      <c r="D80" s="90"/>
      <c r="E80" s="87"/>
      <c r="F80" s="87"/>
      <c r="G80" s="87"/>
      <c r="H80" s="87"/>
      <c r="I80" s="87"/>
      <c r="J80" s="87"/>
      <c r="K80" s="87"/>
    </row>
    <row r="81" customFormat="false" ht="12.75" hidden="true" customHeight="false" outlineLevel="0" collapsed="false">
      <c r="A81" s="65"/>
      <c r="B81" s="4"/>
      <c r="C81" s="4"/>
      <c r="D81" s="90"/>
      <c r="E81" s="87"/>
      <c r="F81" s="87"/>
      <c r="G81" s="87"/>
      <c r="H81" s="87"/>
      <c r="I81" s="87"/>
      <c r="J81" s="87"/>
      <c r="K81" s="87"/>
    </row>
    <row r="82" customFormat="false" ht="12.75" hidden="true" customHeight="false" outlineLevel="0" collapsed="false">
      <c r="A82" s="91" t="s">
        <v>157</v>
      </c>
      <c r="B82" s="42"/>
      <c r="C82" s="4"/>
      <c r="D82" s="93"/>
      <c r="E82" s="87"/>
      <c r="F82" s="87"/>
      <c r="G82" s="87"/>
      <c r="H82" s="87"/>
      <c r="I82" s="87"/>
      <c r="J82" s="87"/>
      <c r="K82" s="87"/>
    </row>
    <row r="83" customFormat="false" ht="12.75" hidden="true" customHeight="false" outlineLevel="0" collapsed="false">
      <c r="A83" s="65" t="s">
        <v>158</v>
      </c>
      <c r="B83" s="4"/>
      <c r="C83" s="4"/>
      <c r="D83" s="113" t="n">
        <f aca="false">-(G34*0.35)</f>
        <v>-13934900</v>
      </c>
      <c r="E83" s="87"/>
      <c r="F83" s="87"/>
      <c r="G83" s="87"/>
      <c r="H83" s="87"/>
      <c r="I83" s="87"/>
      <c r="J83" s="87"/>
      <c r="K83" s="87"/>
    </row>
    <row r="84" customFormat="false" ht="12.75" hidden="true" customHeight="false" outlineLevel="0" collapsed="false">
      <c r="A84" s="65" t="s">
        <v>230</v>
      </c>
      <c r="B84" s="4"/>
      <c r="C84" s="4"/>
      <c r="D84" s="113" t="n">
        <f aca="false">D44*0.35</f>
        <v>46553850</v>
      </c>
      <c r="E84" s="87"/>
      <c r="F84" s="87"/>
      <c r="G84" s="87"/>
      <c r="H84" s="87"/>
      <c r="I84" s="87"/>
      <c r="J84" s="87"/>
      <c r="K84" s="87"/>
    </row>
    <row r="85" customFormat="false" ht="12.75" hidden="true" customHeight="false" outlineLevel="0" collapsed="false">
      <c r="A85" s="65" t="s">
        <v>36</v>
      </c>
      <c r="B85" s="4"/>
      <c r="C85" s="4"/>
      <c r="D85" s="114" t="n">
        <f aca="false">-(G33*0.35)</f>
        <v>-525000</v>
      </c>
      <c r="E85" s="87"/>
      <c r="F85" s="87"/>
      <c r="G85" s="87"/>
      <c r="H85" s="87"/>
      <c r="I85" s="87"/>
      <c r="J85" s="87"/>
      <c r="K85" s="87"/>
    </row>
    <row r="86" customFormat="false" ht="12.75" hidden="true" customHeight="false" outlineLevel="0" collapsed="false">
      <c r="A86" s="95"/>
      <c r="B86" s="3"/>
      <c r="C86" s="3"/>
      <c r="D86" s="98" t="n">
        <f aca="false">SUM(D83:D85)</f>
        <v>32093950</v>
      </c>
      <c r="E86" s="87"/>
      <c r="F86" s="87"/>
      <c r="G86" s="87"/>
      <c r="H86" s="87"/>
      <c r="I86" s="87"/>
      <c r="J86" s="87"/>
      <c r="K86" s="87"/>
    </row>
    <row r="87" customFormat="false" ht="12.75" hidden="false" customHeight="false" outlineLevel="0" collapsed="false">
      <c r="D87" s="87"/>
      <c r="E87" s="87"/>
      <c r="F87" s="87"/>
      <c r="G87" s="87"/>
      <c r="H87" s="87"/>
      <c r="I87" s="87"/>
      <c r="J87" s="87"/>
      <c r="K87" s="87"/>
    </row>
    <row r="88" customFormat="false" ht="12.75" hidden="false" customHeight="false" outlineLevel="0" collapsed="false">
      <c r="D88" s="87"/>
      <c r="E88" s="87"/>
      <c r="F88" s="87"/>
      <c r="G88" s="87"/>
      <c r="H88" s="87"/>
      <c r="I88" s="87"/>
      <c r="J88" s="87"/>
      <c r="K88" s="87"/>
    </row>
    <row r="89" customFormat="false" ht="12.75" hidden="false" customHeight="false" outlineLevel="0" collapsed="false">
      <c r="D89" s="87"/>
      <c r="E89" s="87"/>
      <c r="F89" s="87"/>
      <c r="G89" s="87"/>
      <c r="H89" s="87"/>
      <c r="I89" s="87"/>
      <c r="J89" s="87"/>
      <c r="K89" s="87"/>
    </row>
    <row r="90" customFormat="false" ht="12.75" hidden="false" customHeight="false" outlineLevel="0" collapsed="false">
      <c r="D90" s="87"/>
      <c r="E90" s="87"/>
      <c r="F90" s="87"/>
      <c r="G90" s="87"/>
      <c r="H90" s="87"/>
      <c r="I90" s="87"/>
      <c r="J90" s="87"/>
      <c r="K90" s="87"/>
    </row>
    <row r="91" customFormat="false" ht="12.75" hidden="false" customHeight="false" outlineLevel="0" collapsed="false">
      <c r="D91" s="87"/>
      <c r="E91" s="87"/>
      <c r="F91" s="87"/>
      <c r="G91" s="87"/>
      <c r="H91" s="87"/>
      <c r="I91" s="87"/>
      <c r="J91" s="87"/>
      <c r="K91" s="87"/>
    </row>
    <row r="92" customFormat="false" ht="12.75" hidden="false" customHeight="false" outlineLevel="0" collapsed="false">
      <c r="D92" s="87"/>
      <c r="E92" s="87"/>
      <c r="F92" s="87"/>
      <c r="G92" s="87"/>
      <c r="H92" s="87"/>
      <c r="I92" s="87"/>
      <c r="J92" s="87"/>
      <c r="K92" s="87"/>
    </row>
    <row r="93" customFormat="false" ht="12.75" hidden="false" customHeight="false" outlineLevel="0" collapsed="false">
      <c r="D93" s="87"/>
      <c r="E93" s="87"/>
      <c r="F93" s="87"/>
      <c r="G93" s="87"/>
      <c r="H93" s="87"/>
      <c r="I93" s="87"/>
      <c r="J93" s="87"/>
      <c r="K93" s="87"/>
    </row>
    <row r="94" customFormat="false" ht="12.75" hidden="false" customHeight="false" outlineLevel="0" collapsed="false">
      <c r="D94" s="87"/>
      <c r="E94" s="87"/>
      <c r="F94" s="87"/>
      <c r="G94" s="87"/>
      <c r="H94" s="87"/>
      <c r="I94" s="87"/>
      <c r="J94" s="87"/>
      <c r="K94" s="87"/>
    </row>
    <row r="95" customFormat="false" ht="12.75" hidden="false" customHeight="false" outlineLevel="0" collapsed="false">
      <c r="D95" s="87"/>
      <c r="E95" s="87"/>
      <c r="F95" s="87"/>
      <c r="G95" s="87"/>
      <c r="H95" s="87"/>
      <c r="I95" s="87"/>
      <c r="J95" s="87"/>
      <c r="K95" s="87"/>
    </row>
    <row r="96" customFormat="false" ht="12.75" hidden="false" customHeight="false" outlineLevel="0" collapsed="false">
      <c r="D96" s="87"/>
      <c r="E96" s="87"/>
      <c r="F96" s="87"/>
      <c r="G96" s="87"/>
      <c r="H96" s="87"/>
      <c r="I96" s="87"/>
      <c r="J96" s="87"/>
      <c r="K96" s="87"/>
    </row>
    <row r="97" customFormat="false" ht="12.75" hidden="false" customHeight="false" outlineLevel="0" collapsed="false">
      <c r="D97" s="87"/>
      <c r="E97" s="87"/>
      <c r="F97" s="87"/>
      <c r="G97" s="87"/>
      <c r="H97" s="87"/>
      <c r="I97" s="87"/>
      <c r="J97" s="87"/>
      <c r="K97" s="87"/>
    </row>
    <row r="98" customFormat="false" ht="12.75" hidden="false" customHeight="false" outlineLevel="0" collapsed="false">
      <c r="D98" s="87"/>
      <c r="E98" s="87"/>
      <c r="F98" s="87"/>
      <c r="G98" s="87"/>
      <c r="H98" s="87"/>
      <c r="I98" s="87"/>
      <c r="J98" s="87"/>
      <c r="K98" s="87"/>
    </row>
    <row r="99" customFormat="false" ht="12.75" hidden="false" customHeight="false" outlineLevel="0" collapsed="false">
      <c r="D99" s="87"/>
      <c r="E99" s="87"/>
      <c r="F99" s="87"/>
      <c r="G99" s="87"/>
      <c r="H99" s="87"/>
      <c r="I99" s="87"/>
      <c r="J99" s="87"/>
      <c r="K99" s="87"/>
    </row>
    <row r="100" customFormat="false" ht="12.75" hidden="false" customHeight="false" outlineLevel="0" collapsed="false">
      <c r="D100" s="87"/>
      <c r="E100" s="87"/>
      <c r="F100" s="87"/>
      <c r="G100" s="87"/>
      <c r="H100" s="87"/>
      <c r="I100" s="87"/>
      <c r="J100" s="87"/>
      <c r="K100" s="87"/>
    </row>
    <row r="101" customFormat="false" ht="12.75" hidden="false" customHeight="false" outlineLevel="0" collapsed="false">
      <c r="D101" s="87"/>
      <c r="E101" s="87"/>
      <c r="F101" s="87"/>
      <c r="G101" s="87"/>
      <c r="H101" s="87"/>
      <c r="I101" s="87"/>
      <c r="J101" s="87"/>
      <c r="K101" s="87"/>
    </row>
    <row r="102" customFormat="false" ht="12.75" hidden="false" customHeight="false" outlineLevel="0" collapsed="false">
      <c r="D102" s="87"/>
      <c r="E102" s="87"/>
      <c r="F102" s="87"/>
      <c r="G102" s="87"/>
      <c r="H102" s="87"/>
      <c r="I102" s="87"/>
      <c r="J102" s="87"/>
      <c r="K102" s="87"/>
    </row>
    <row r="103" customFormat="false" ht="12.75" hidden="false" customHeight="false" outlineLevel="0" collapsed="false">
      <c r="D103" s="87"/>
      <c r="E103" s="87"/>
      <c r="F103" s="87"/>
      <c r="G103" s="87"/>
      <c r="H103" s="87"/>
      <c r="I103" s="87"/>
      <c r="J103" s="87"/>
      <c r="K103" s="87"/>
    </row>
    <row r="104" customFormat="false" ht="12.75" hidden="false" customHeight="false" outlineLevel="0" collapsed="false">
      <c r="D104" s="87"/>
      <c r="E104" s="87"/>
      <c r="F104" s="87"/>
      <c r="G104" s="87"/>
      <c r="H104" s="87"/>
      <c r="I104" s="87"/>
      <c r="J104" s="87"/>
      <c r="K104" s="87"/>
    </row>
    <row r="105" customFormat="false" ht="12.75" hidden="false" customHeight="false" outlineLevel="0" collapsed="false">
      <c r="D105" s="87"/>
      <c r="E105" s="87"/>
      <c r="F105" s="87"/>
      <c r="G105" s="87"/>
      <c r="H105" s="87"/>
      <c r="I105" s="87"/>
      <c r="J105" s="87"/>
      <c r="K105" s="87"/>
    </row>
    <row r="106" customFormat="false" ht="12.75" hidden="false" customHeight="false" outlineLevel="0" collapsed="false">
      <c r="D106" s="87"/>
      <c r="E106" s="87"/>
      <c r="F106" s="87"/>
      <c r="G106" s="87"/>
      <c r="H106" s="87"/>
      <c r="I106" s="87"/>
      <c r="J106" s="87"/>
      <c r="K106" s="87"/>
    </row>
    <row r="107" customFormat="false" ht="12.75" hidden="false" customHeight="false" outlineLevel="0" collapsed="false">
      <c r="D107" s="87"/>
      <c r="E107" s="87"/>
      <c r="F107" s="87"/>
      <c r="G107" s="87"/>
      <c r="H107" s="87"/>
      <c r="I107" s="87"/>
      <c r="J107" s="87"/>
      <c r="K107" s="87"/>
    </row>
    <row r="108" customFormat="false" ht="12.75" hidden="false" customHeight="false" outlineLevel="0" collapsed="false">
      <c r="D108" s="87"/>
      <c r="E108" s="87"/>
      <c r="F108" s="87"/>
      <c r="G108" s="87"/>
      <c r="H108" s="87"/>
      <c r="I108" s="87"/>
      <c r="J108" s="87"/>
      <c r="K108" s="87"/>
    </row>
    <row r="109" customFormat="false" ht="12.75" hidden="false" customHeight="false" outlineLevel="0" collapsed="false">
      <c r="D109" s="87"/>
      <c r="E109" s="87"/>
      <c r="F109" s="87"/>
      <c r="G109" s="87"/>
      <c r="H109" s="87"/>
      <c r="I109" s="87"/>
      <c r="J109" s="87"/>
      <c r="K109" s="87"/>
    </row>
    <row r="110" customFormat="false" ht="12.75" hidden="false" customHeight="false" outlineLevel="0" collapsed="false">
      <c r="D110" s="87"/>
      <c r="E110" s="87"/>
      <c r="F110" s="87"/>
      <c r="G110" s="87"/>
      <c r="H110" s="87"/>
      <c r="I110" s="87"/>
      <c r="J110" s="87"/>
      <c r="K110" s="87"/>
    </row>
    <row r="111" customFormat="false" ht="12.75" hidden="false" customHeight="false" outlineLevel="0" collapsed="false">
      <c r="D111" s="87"/>
      <c r="E111" s="87"/>
      <c r="F111" s="87"/>
      <c r="G111" s="87"/>
      <c r="H111" s="87"/>
      <c r="I111" s="87"/>
      <c r="J111" s="87"/>
      <c r="K111" s="87"/>
    </row>
    <row r="112" customFormat="false" ht="12.75" hidden="false" customHeight="false" outlineLevel="0" collapsed="false">
      <c r="D112" s="87"/>
      <c r="E112" s="87"/>
      <c r="F112" s="87"/>
      <c r="G112" s="87"/>
      <c r="H112" s="87"/>
      <c r="I112" s="87"/>
      <c r="J112" s="87"/>
      <c r="K112" s="87"/>
    </row>
    <row r="113" customFormat="false" ht="12.75" hidden="false" customHeight="false" outlineLevel="0" collapsed="false">
      <c r="D113" s="87"/>
      <c r="E113" s="87"/>
      <c r="F113" s="87"/>
      <c r="G113" s="87"/>
      <c r="H113" s="87"/>
      <c r="I113" s="87"/>
      <c r="J113" s="87"/>
      <c r="K113" s="87"/>
    </row>
    <row r="114" customFormat="false" ht="12.75" hidden="false" customHeight="false" outlineLevel="0" collapsed="false">
      <c r="D114" s="87"/>
      <c r="E114" s="87"/>
      <c r="F114" s="87"/>
      <c r="G114" s="87"/>
      <c r="H114" s="87"/>
      <c r="I114" s="87"/>
      <c r="J114" s="87"/>
      <c r="K114" s="87"/>
    </row>
    <row r="115" customFormat="false" ht="12.75" hidden="false" customHeight="false" outlineLevel="0" collapsed="false">
      <c r="D115" s="87"/>
      <c r="E115" s="87"/>
      <c r="F115" s="87"/>
      <c r="G115" s="87"/>
      <c r="H115" s="87"/>
      <c r="I115" s="87"/>
      <c r="J115" s="87"/>
      <c r="K115" s="87"/>
    </row>
    <row r="116" customFormat="false" ht="12.75" hidden="false" customHeight="false" outlineLevel="0" collapsed="false">
      <c r="D116" s="87"/>
      <c r="E116" s="87"/>
      <c r="F116" s="87"/>
      <c r="G116" s="87"/>
      <c r="H116" s="87"/>
      <c r="I116" s="87"/>
      <c r="J116" s="87"/>
      <c r="K116" s="87"/>
    </row>
    <row r="117" customFormat="false" ht="12.75" hidden="false" customHeight="false" outlineLevel="0" collapsed="false">
      <c r="D117" s="87"/>
      <c r="E117" s="87"/>
      <c r="F117" s="87"/>
      <c r="G117" s="87"/>
      <c r="H117" s="87"/>
      <c r="I117" s="87"/>
      <c r="J117" s="87"/>
      <c r="K117" s="87"/>
    </row>
    <row r="118" customFormat="false" ht="12.75" hidden="false" customHeight="false" outlineLevel="0" collapsed="false">
      <c r="D118" s="87"/>
      <c r="E118" s="87"/>
      <c r="F118" s="87"/>
      <c r="G118" s="87"/>
      <c r="H118" s="87"/>
      <c r="I118" s="87"/>
      <c r="J118" s="87"/>
      <c r="K118" s="87"/>
    </row>
    <row r="119" customFormat="false" ht="12.75" hidden="false" customHeight="false" outlineLevel="0" collapsed="false">
      <c r="D119" s="87"/>
      <c r="E119" s="87"/>
      <c r="F119" s="87"/>
      <c r="G119" s="87"/>
      <c r="H119" s="87"/>
      <c r="I119" s="87"/>
      <c r="J119" s="87"/>
      <c r="K119" s="87"/>
    </row>
    <row r="120" customFormat="false" ht="12.75" hidden="false" customHeight="false" outlineLevel="0" collapsed="false">
      <c r="D120" s="87"/>
      <c r="E120" s="87"/>
      <c r="F120" s="87"/>
      <c r="G120" s="87"/>
      <c r="H120" s="87"/>
      <c r="I120" s="87"/>
      <c r="J120" s="87"/>
      <c r="K120" s="87"/>
    </row>
    <row r="121" customFormat="false" ht="12.75" hidden="false" customHeight="false" outlineLevel="0" collapsed="false">
      <c r="D121" s="87"/>
      <c r="E121" s="87"/>
      <c r="F121" s="87"/>
      <c r="G121" s="87"/>
      <c r="H121" s="87"/>
      <c r="I121" s="87"/>
      <c r="J121" s="87"/>
      <c r="K121" s="87"/>
    </row>
    <row r="122" customFormat="false" ht="12.75" hidden="false" customHeight="false" outlineLevel="0" collapsed="false">
      <c r="D122" s="87"/>
      <c r="E122" s="87"/>
      <c r="F122" s="87"/>
      <c r="G122" s="87"/>
      <c r="H122" s="87"/>
      <c r="I122" s="87"/>
      <c r="J122" s="87"/>
      <c r="K122" s="87"/>
    </row>
    <row r="123" customFormat="false" ht="12.75" hidden="false" customHeight="false" outlineLevel="0" collapsed="false">
      <c r="D123" s="87"/>
      <c r="E123" s="87"/>
      <c r="F123" s="87"/>
      <c r="G123" s="87"/>
      <c r="H123" s="87"/>
      <c r="I123" s="87"/>
      <c r="J123" s="87"/>
      <c r="K123" s="87"/>
    </row>
    <row r="124" customFormat="false" ht="12.75" hidden="false" customHeight="false" outlineLevel="0" collapsed="false">
      <c r="D124" s="87"/>
      <c r="E124" s="87"/>
      <c r="F124" s="87"/>
      <c r="G124" s="87"/>
      <c r="H124" s="87"/>
      <c r="I124" s="87"/>
      <c r="J124" s="87"/>
      <c r="K124" s="87"/>
    </row>
    <row r="125" customFormat="false" ht="12.75" hidden="false" customHeight="false" outlineLevel="0" collapsed="false">
      <c r="D125" s="87"/>
      <c r="E125" s="87"/>
      <c r="F125" s="87"/>
      <c r="G125" s="87"/>
      <c r="H125" s="87"/>
      <c r="I125" s="87"/>
      <c r="J125" s="87"/>
      <c r="K125" s="87"/>
    </row>
    <row r="126" customFormat="false" ht="12.75" hidden="false" customHeight="false" outlineLevel="0" collapsed="false">
      <c r="D126" s="87"/>
      <c r="E126" s="87"/>
      <c r="F126" s="87"/>
      <c r="G126" s="87"/>
      <c r="H126" s="87"/>
      <c r="I126" s="87"/>
      <c r="J126" s="87"/>
      <c r="K126" s="87"/>
    </row>
    <row r="127" customFormat="false" ht="12.75" hidden="false" customHeight="false" outlineLevel="0" collapsed="false">
      <c r="D127" s="87"/>
      <c r="E127" s="87"/>
      <c r="F127" s="87"/>
      <c r="G127" s="87"/>
      <c r="H127" s="87"/>
      <c r="I127" s="87"/>
      <c r="J127" s="87"/>
      <c r="K127" s="87"/>
    </row>
    <row r="128" customFormat="false" ht="12.75" hidden="false" customHeight="false" outlineLevel="0" collapsed="false">
      <c r="D128" s="87"/>
      <c r="E128" s="87"/>
      <c r="F128" s="87"/>
      <c r="G128" s="87"/>
      <c r="H128" s="87"/>
      <c r="I128" s="87"/>
      <c r="J128" s="87"/>
      <c r="K128" s="87"/>
    </row>
    <row r="129" customFormat="false" ht="12.75" hidden="false" customHeight="false" outlineLevel="0" collapsed="false">
      <c r="D129" s="87"/>
      <c r="E129" s="87"/>
      <c r="F129" s="87"/>
      <c r="G129" s="87"/>
      <c r="H129" s="87"/>
      <c r="I129" s="87"/>
      <c r="J129" s="87"/>
      <c r="K129" s="87"/>
    </row>
    <row r="130" customFormat="false" ht="12.75" hidden="false" customHeight="false" outlineLevel="0" collapsed="false">
      <c r="D130" s="87"/>
      <c r="E130" s="87"/>
      <c r="F130" s="87"/>
      <c r="G130" s="87"/>
      <c r="H130" s="87"/>
      <c r="I130" s="87"/>
      <c r="J130" s="87"/>
      <c r="K130" s="87"/>
    </row>
    <row r="131" customFormat="false" ht="12.75" hidden="false" customHeight="false" outlineLevel="0" collapsed="false">
      <c r="D131" s="87"/>
      <c r="E131" s="87"/>
      <c r="F131" s="87"/>
      <c r="G131" s="87"/>
      <c r="H131" s="87"/>
      <c r="I131" s="87"/>
      <c r="J131" s="87"/>
      <c r="K131" s="87"/>
    </row>
    <row r="132" customFormat="false" ht="12.75" hidden="false" customHeight="false" outlineLevel="0" collapsed="false">
      <c r="D132" s="87"/>
      <c r="E132" s="87"/>
      <c r="F132" s="87"/>
      <c r="G132" s="87"/>
      <c r="H132" s="87"/>
      <c r="I132" s="87"/>
      <c r="J132" s="87"/>
      <c r="K132" s="87"/>
    </row>
    <row r="133" customFormat="false" ht="12.75" hidden="false" customHeight="false" outlineLevel="0" collapsed="false">
      <c r="D133" s="87"/>
      <c r="E133" s="87"/>
      <c r="F133" s="87"/>
      <c r="G133" s="87"/>
      <c r="H133" s="87"/>
      <c r="I133" s="87"/>
      <c r="J133" s="87"/>
      <c r="K133" s="87"/>
    </row>
    <row r="134" customFormat="false" ht="12.75" hidden="false" customHeight="false" outlineLevel="0" collapsed="false">
      <c r="D134" s="87"/>
      <c r="E134" s="87"/>
      <c r="F134" s="87"/>
      <c r="G134" s="87"/>
      <c r="H134" s="87"/>
      <c r="I134" s="87"/>
      <c r="J134" s="87"/>
      <c r="K134" s="87"/>
    </row>
    <row r="135" customFormat="false" ht="12.75" hidden="false" customHeight="false" outlineLevel="0" collapsed="false">
      <c r="D135" s="87"/>
      <c r="E135" s="87"/>
      <c r="F135" s="87"/>
      <c r="G135" s="87"/>
      <c r="H135" s="87"/>
      <c r="I135" s="87"/>
      <c r="J135" s="87"/>
      <c r="K135" s="87"/>
    </row>
    <row r="136" customFormat="false" ht="12.75" hidden="false" customHeight="false" outlineLevel="0" collapsed="false">
      <c r="D136" s="87"/>
      <c r="E136" s="87"/>
      <c r="F136" s="87"/>
      <c r="G136" s="87"/>
      <c r="H136" s="87"/>
      <c r="I136" s="87"/>
      <c r="J136" s="87"/>
      <c r="K136" s="87"/>
    </row>
    <row r="137" customFormat="false" ht="12.75" hidden="false" customHeight="false" outlineLevel="0" collapsed="false">
      <c r="D137" s="87"/>
      <c r="E137" s="87"/>
      <c r="F137" s="87"/>
      <c r="G137" s="87"/>
      <c r="H137" s="87"/>
      <c r="I137" s="87"/>
      <c r="J137" s="87"/>
      <c r="K137" s="87"/>
    </row>
    <row r="138" customFormat="false" ht="12.75" hidden="false" customHeight="false" outlineLevel="0" collapsed="false">
      <c r="D138" s="87"/>
      <c r="E138" s="87"/>
      <c r="F138" s="87"/>
      <c r="G138" s="87"/>
      <c r="H138" s="87"/>
      <c r="I138" s="87"/>
      <c r="J138" s="87"/>
      <c r="K138" s="87"/>
    </row>
    <row r="139" customFormat="false" ht="12.75" hidden="false" customHeight="false" outlineLevel="0" collapsed="false">
      <c r="D139" s="87"/>
      <c r="E139" s="87"/>
      <c r="F139" s="87"/>
      <c r="G139" s="87"/>
      <c r="H139" s="87"/>
      <c r="I139" s="87"/>
      <c r="J139" s="87"/>
      <c r="K139" s="87"/>
    </row>
    <row r="140" customFormat="false" ht="12.75" hidden="false" customHeight="false" outlineLevel="0" collapsed="false">
      <c r="D140" s="87"/>
      <c r="E140" s="87"/>
      <c r="F140" s="87"/>
      <c r="G140" s="87"/>
      <c r="H140" s="87"/>
      <c r="I140" s="87"/>
      <c r="J140" s="87"/>
      <c r="K140" s="87"/>
    </row>
    <row r="141" customFormat="false" ht="12.75" hidden="false" customHeight="false" outlineLevel="0" collapsed="false">
      <c r="D141" s="87"/>
      <c r="E141" s="87"/>
      <c r="F141" s="87"/>
      <c r="G141" s="87"/>
      <c r="H141" s="87"/>
      <c r="I141" s="87"/>
      <c r="J141" s="87"/>
      <c r="K141" s="87"/>
    </row>
    <row r="142" customFormat="false" ht="12.75" hidden="false" customHeight="false" outlineLevel="0" collapsed="false">
      <c r="D142" s="87"/>
      <c r="E142" s="87"/>
      <c r="F142" s="87"/>
      <c r="G142" s="87"/>
      <c r="H142" s="87"/>
      <c r="I142" s="87"/>
      <c r="J142" s="87"/>
      <c r="K142" s="87"/>
    </row>
    <row r="143" customFormat="false" ht="12.75" hidden="false" customHeight="false" outlineLevel="0" collapsed="false">
      <c r="D143" s="87"/>
      <c r="E143" s="87"/>
      <c r="F143" s="87"/>
      <c r="G143" s="87"/>
      <c r="H143" s="87"/>
      <c r="I143" s="87"/>
      <c r="J143" s="87"/>
      <c r="K143" s="87"/>
    </row>
    <row r="144" customFormat="false" ht="12.75" hidden="false" customHeight="false" outlineLevel="0" collapsed="false">
      <c r="D144" s="87"/>
      <c r="E144" s="87"/>
      <c r="F144" s="87"/>
      <c r="G144" s="87"/>
      <c r="H144" s="87"/>
      <c r="I144" s="87"/>
      <c r="J144" s="87"/>
      <c r="K144" s="87"/>
    </row>
    <row r="145" customFormat="false" ht="12.75" hidden="false" customHeight="false" outlineLevel="0" collapsed="false">
      <c r="D145" s="87"/>
      <c r="E145" s="87"/>
      <c r="F145" s="87"/>
      <c r="G145" s="87"/>
      <c r="H145" s="87"/>
      <c r="I145" s="87"/>
      <c r="J145" s="87"/>
      <c r="K145" s="87"/>
    </row>
    <row r="146" customFormat="false" ht="12.75" hidden="false" customHeight="false" outlineLevel="0" collapsed="false">
      <c r="D146" s="87"/>
      <c r="E146" s="87"/>
      <c r="F146" s="87"/>
      <c r="G146" s="87"/>
      <c r="H146" s="87"/>
      <c r="I146" s="87"/>
      <c r="J146" s="87"/>
      <c r="K146" s="87"/>
    </row>
    <row r="147" customFormat="false" ht="12.75" hidden="false" customHeight="false" outlineLevel="0" collapsed="false">
      <c r="D147" s="87"/>
      <c r="E147" s="87"/>
      <c r="F147" s="87"/>
      <c r="G147" s="87"/>
      <c r="H147" s="87"/>
      <c r="I147" s="87"/>
      <c r="J147" s="87"/>
      <c r="K147" s="87"/>
    </row>
    <row r="148" customFormat="false" ht="12.75" hidden="false" customHeight="false" outlineLevel="0" collapsed="false">
      <c r="D148" s="87"/>
      <c r="E148" s="87"/>
      <c r="F148" s="87"/>
      <c r="G148" s="87"/>
      <c r="H148" s="87"/>
      <c r="I148" s="87"/>
      <c r="J148" s="87"/>
      <c r="K148" s="87"/>
    </row>
    <row r="149" customFormat="false" ht="12.75" hidden="false" customHeight="false" outlineLevel="0" collapsed="false">
      <c r="D149" s="87"/>
      <c r="E149" s="87"/>
      <c r="F149" s="87"/>
      <c r="G149" s="87"/>
      <c r="H149" s="87"/>
      <c r="I149" s="87"/>
      <c r="J149" s="87"/>
      <c r="K149" s="87"/>
    </row>
    <row r="150" customFormat="false" ht="12.75" hidden="false" customHeight="false" outlineLevel="0" collapsed="false">
      <c r="D150" s="87"/>
      <c r="E150" s="87"/>
      <c r="F150" s="87"/>
      <c r="G150" s="87"/>
      <c r="H150" s="87"/>
      <c r="I150" s="87"/>
      <c r="J150" s="87"/>
      <c r="K150" s="87"/>
    </row>
    <row r="151" customFormat="false" ht="12.75" hidden="false" customHeight="false" outlineLevel="0" collapsed="false">
      <c r="D151" s="87"/>
      <c r="E151" s="87"/>
      <c r="F151" s="87"/>
      <c r="G151" s="87"/>
      <c r="H151" s="87"/>
      <c r="I151" s="87"/>
      <c r="J151" s="87"/>
      <c r="K151" s="87"/>
    </row>
    <row r="152" customFormat="false" ht="12.75" hidden="false" customHeight="false" outlineLevel="0" collapsed="false">
      <c r="D152" s="87"/>
      <c r="E152" s="87"/>
      <c r="F152" s="87"/>
      <c r="G152" s="87"/>
      <c r="H152" s="87"/>
      <c r="I152" s="87"/>
      <c r="J152" s="87"/>
      <c r="K152" s="87"/>
    </row>
    <row r="153" customFormat="false" ht="12.75" hidden="false" customHeight="false" outlineLevel="0" collapsed="false">
      <c r="D153" s="87"/>
      <c r="E153" s="87"/>
      <c r="F153" s="87"/>
      <c r="G153" s="87"/>
      <c r="H153" s="87"/>
      <c r="I153" s="87"/>
      <c r="J153" s="87"/>
      <c r="K153" s="87"/>
    </row>
    <row r="154" customFormat="false" ht="12.75" hidden="false" customHeight="false" outlineLevel="0" collapsed="false">
      <c r="D154" s="87"/>
      <c r="E154" s="87"/>
      <c r="F154" s="87"/>
      <c r="G154" s="87"/>
      <c r="H154" s="87"/>
      <c r="I154" s="87"/>
      <c r="J154" s="87"/>
      <c r="K154" s="87"/>
    </row>
    <row r="155" customFormat="false" ht="12.75" hidden="false" customHeight="false" outlineLevel="0" collapsed="false">
      <c r="D155" s="87"/>
      <c r="E155" s="87"/>
      <c r="F155" s="87"/>
      <c r="G155" s="87"/>
      <c r="H155" s="87"/>
      <c r="I155" s="87"/>
      <c r="J155" s="87"/>
      <c r="K155" s="87"/>
    </row>
    <row r="156" customFormat="false" ht="12.75" hidden="false" customHeight="false" outlineLevel="0" collapsed="false">
      <c r="D156" s="87"/>
      <c r="E156" s="87"/>
      <c r="F156" s="87"/>
      <c r="G156" s="87"/>
      <c r="H156" s="87"/>
      <c r="I156" s="87"/>
      <c r="J156" s="87"/>
      <c r="K156" s="87"/>
    </row>
    <row r="157" customFormat="false" ht="12.75" hidden="false" customHeight="false" outlineLevel="0" collapsed="false">
      <c r="D157" s="87"/>
      <c r="E157" s="87"/>
      <c r="F157" s="87"/>
      <c r="G157" s="87"/>
      <c r="H157" s="87"/>
      <c r="I157" s="87"/>
      <c r="J157" s="87"/>
      <c r="K157" s="87"/>
    </row>
    <row r="158" customFormat="false" ht="12.75" hidden="false" customHeight="false" outlineLevel="0" collapsed="false">
      <c r="D158" s="87"/>
      <c r="E158" s="87"/>
      <c r="F158" s="87"/>
      <c r="G158" s="87"/>
      <c r="H158" s="87"/>
      <c r="I158" s="87"/>
      <c r="J158" s="87"/>
      <c r="K158" s="87"/>
    </row>
    <row r="159" customFormat="false" ht="12.75" hidden="false" customHeight="false" outlineLevel="0" collapsed="false">
      <c r="D159" s="87"/>
      <c r="E159" s="87"/>
      <c r="F159" s="87"/>
      <c r="G159" s="87"/>
      <c r="H159" s="87"/>
      <c r="I159" s="87"/>
      <c r="J159" s="87"/>
      <c r="K159" s="87"/>
    </row>
    <row r="160" customFormat="false" ht="12.75" hidden="false" customHeight="false" outlineLevel="0" collapsed="false">
      <c r="D160" s="87"/>
      <c r="E160" s="87"/>
      <c r="F160" s="87"/>
      <c r="G160" s="87"/>
      <c r="H160" s="87"/>
      <c r="I160" s="87"/>
      <c r="J160" s="87"/>
      <c r="K160" s="87"/>
    </row>
    <row r="161" customFormat="false" ht="12.75" hidden="false" customHeight="false" outlineLevel="0" collapsed="false">
      <c r="D161" s="87"/>
      <c r="E161" s="87"/>
      <c r="F161" s="87"/>
      <c r="G161" s="87"/>
      <c r="H161" s="87"/>
      <c r="I161" s="87"/>
      <c r="J161" s="87"/>
      <c r="K161" s="87"/>
    </row>
    <row r="162" customFormat="false" ht="12.75" hidden="false" customHeight="false" outlineLevel="0" collapsed="false">
      <c r="D162" s="87"/>
      <c r="E162" s="87"/>
      <c r="F162" s="87"/>
      <c r="G162" s="87"/>
      <c r="H162" s="87"/>
      <c r="I162" s="87"/>
      <c r="J162" s="87"/>
      <c r="K162" s="87"/>
    </row>
    <row r="163" customFormat="false" ht="12.75" hidden="false" customHeight="false" outlineLevel="0" collapsed="false">
      <c r="D163" s="87"/>
      <c r="E163" s="87"/>
      <c r="F163" s="87"/>
      <c r="G163" s="87"/>
      <c r="H163" s="87"/>
      <c r="I163" s="87"/>
      <c r="J163" s="87"/>
      <c r="K163" s="87"/>
    </row>
    <row r="164" customFormat="false" ht="12.75" hidden="false" customHeight="false" outlineLevel="0" collapsed="false">
      <c r="D164" s="87"/>
      <c r="E164" s="87"/>
      <c r="F164" s="87"/>
      <c r="G164" s="87"/>
      <c r="H164" s="87"/>
      <c r="I164" s="87"/>
      <c r="J164" s="87"/>
      <c r="K164" s="87"/>
    </row>
    <row r="165" customFormat="false" ht="12.75" hidden="false" customHeight="false" outlineLevel="0" collapsed="false">
      <c r="D165" s="87"/>
      <c r="E165" s="87"/>
      <c r="F165" s="87"/>
      <c r="G165" s="87"/>
      <c r="H165" s="87"/>
      <c r="I165" s="87"/>
      <c r="J165" s="87"/>
      <c r="K165" s="87"/>
    </row>
    <row r="166" customFormat="false" ht="12.75" hidden="false" customHeight="false" outlineLevel="0" collapsed="false">
      <c r="D166" s="87"/>
      <c r="E166" s="87"/>
      <c r="F166" s="87"/>
      <c r="G166" s="87"/>
      <c r="H166" s="87"/>
      <c r="I166" s="87"/>
      <c r="J166" s="87"/>
      <c r="K166" s="87"/>
    </row>
    <row r="167" customFormat="false" ht="12.75" hidden="false" customHeight="false" outlineLevel="0" collapsed="false">
      <c r="D167" s="87"/>
      <c r="E167" s="87"/>
      <c r="F167" s="87"/>
      <c r="G167" s="87"/>
      <c r="H167" s="87"/>
      <c r="I167" s="87"/>
      <c r="J167" s="87"/>
      <c r="K167" s="87"/>
    </row>
    <row r="168" customFormat="false" ht="12.75" hidden="false" customHeight="false" outlineLevel="0" collapsed="false">
      <c r="D168" s="87"/>
      <c r="E168" s="87"/>
      <c r="F168" s="87"/>
      <c r="G168" s="87"/>
      <c r="H168" s="87"/>
      <c r="I168" s="87"/>
      <c r="J168" s="87"/>
      <c r="K168" s="87"/>
    </row>
    <row r="169" customFormat="false" ht="12.75" hidden="false" customHeight="false" outlineLevel="0" collapsed="false">
      <c r="D169" s="87"/>
      <c r="E169" s="87"/>
      <c r="F169" s="87"/>
      <c r="G169" s="87"/>
      <c r="H169" s="87"/>
      <c r="I169" s="87"/>
      <c r="J169" s="87"/>
      <c r="K169" s="87"/>
    </row>
    <row r="170" customFormat="false" ht="12.75" hidden="false" customHeight="false" outlineLevel="0" collapsed="false">
      <c r="D170" s="87"/>
      <c r="E170" s="87"/>
      <c r="F170" s="87"/>
      <c r="G170" s="87"/>
      <c r="H170" s="87"/>
      <c r="I170" s="87"/>
      <c r="J170" s="87"/>
      <c r="K170" s="87"/>
    </row>
    <row r="171" customFormat="false" ht="12.75" hidden="false" customHeight="false" outlineLevel="0" collapsed="false">
      <c r="D171" s="87"/>
      <c r="E171" s="87"/>
      <c r="F171" s="87"/>
      <c r="G171" s="87"/>
      <c r="H171" s="87"/>
      <c r="I171" s="87"/>
      <c r="J171" s="87"/>
      <c r="K171" s="87"/>
    </row>
    <row r="172" customFormat="false" ht="12.75" hidden="false" customHeight="false" outlineLevel="0" collapsed="false">
      <c r="D172" s="87"/>
      <c r="E172" s="87"/>
      <c r="F172" s="87"/>
      <c r="G172" s="87"/>
      <c r="H172" s="87"/>
      <c r="I172" s="87"/>
      <c r="J172" s="87"/>
      <c r="K172" s="87"/>
    </row>
    <row r="173" customFormat="false" ht="12.75" hidden="false" customHeight="false" outlineLevel="0" collapsed="false">
      <c r="D173" s="87"/>
      <c r="E173" s="87"/>
      <c r="F173" s="87"/>
      <c r="G173" s="87"/>
      <c r="H173" s="87"/>
      <c r="I173" s="87"/>
      <c r="J173" s="87"/>
      <c r="K173" s="87"/>
    </row>
    <row r="174" customFormat="false" ht="12.75" hidden="false" customHeight="false" outlineLevel="0" collapsed="false">
      <c r="D174" s="87"/>
      <c r="E174" s="87"/>
      <c r="F174" s="87"/>
      <c r="G174" s="87"/>
      <c r="H174" s="87"/>
      <c r="I174" s="87"/>
      <c r="J174" s="87"/>
      <c r="K174" s="87"/>
    </row>
    <row r="175" customFormat="false" ht="12.75" hidden="false" customHeight="false" outlineLevel="0" collapsed="false">
      <c r="D175" s="87"/>
      <c r="E175" s="87"/>
      <c r="F175" s="87"/>
      <c r="G175" s="87"/>
      <c r="H175" s="87"/>
      <c r="I175" s="87"/>
      <c r="J175" s="87"/>
      <c r="K175" s="87"/>
    </row>
    <row r="176" customFormat="false" ht="12.75" hidden="false" customHeight="false" outlineLevel="0" collapsed="false">
      <c r="D176" s="87"/>
      <c r="E176" s="87"/>
      <c r="F176" s="87"/>
      <c r="G176" s="87"/>
      <c r="H176" s="87"/>
      <c r="I176" s="87"/>
      <c r="J176" s="87"/>
      <c r="K176" s="87"/>
    </row>
    <row r="177" customFormat="false" ht="12.75" hidden="false" customHeight="false" outlineLevel="0" collapsed="false">
      <c r="D177" s="87"/>
      <c r="E177" s="87"/>
      <c r="F177" s="87"/>
      <c r="G177" s="87"/>
      <c r="H177" s="87"/>
      <c r="I177" s="87"/>
      <c r="J177" s="87"/>
      <c r="K177" s="87"/>
    </row>
    <row r="178" customFormat="false" ht="12.75" hidden="false" customHeight="false" outlineLevel="0" collapsed="false">
      <c r="D178" s="87"/>
      <c r="E178" s="87"/>
      <c r="F178" s="87"/>
      <c r="G178" s="87"/>
      <c r="H178" s="87"/>
      <c r="I178" s="87"/>
      <c r="J178" s="87"/>
      <c r="K178" s="87"/>
    </row>
    <row r="179" customFormat="false" ht="12.75" hidden="false" customHeight="false" outlineLevel="0" collapsed="false">
      <c r="D179" s="87"/>
      <c r="E179" s="87"/>
      <c r="F179" s="87"/>
      <c r="G179" s="87"/>
      <c r="H179" s="87"/>
      <c r="I179" s="87"/>
      <c r="J179" s="87"/>
      <c r="K179" s="87"/>
    </row>
    <row r="180" customFormat="false" ht="12.75" hidden="false" customHeight="false" outlineLevel="0" collapsed="false">
      <c r="D180" s="87"/>
      <c r="E180" s="87"/>
      <c r="F180" s="87"/>
      <c r="G180" s="87"/>
      <c r="H180" s="87"/>
      <c r="I180" s="87"/>
      <c r="J180" s="87"/>
      <c r="K180" s="87"/>
    </row>
    <row r="181" customFormat="false" ht="12.75" hidden="false" customHeight="false" outlineLevel="0" collapsed="false">
      <c r="D181" s="87"/>
      <c r="E181" s="87"/>
      <c r="F181" s="87"/>
      <c r="G181" s="87"/>
      <c r="H181" s="87"/>
      <c r="I181" s="87"/>
      <c r="J181" s="87"/>
      <c r="K181" s="87"/>
    </row>
    <row r="182" customFormat="false" ht="12.75" hidden="false" customHeight="false" outlineLevel="0" collapsed="false">
      <c r="D182" s="87"/>
      <c r="E182" s="87"/>
      <c r="F182" s="87"/>
      <c r="G182" s="87"/>
      <c r="H182" s="87"/>
      <c r="I182" s="87"/>
      <c r="J182" s="87"/>
      <c r="K182" s="87"/>
    </row>
    <row r="183" customFormat="false" ht="12.75" hidden="false" customHeight="false" outlineLevel="0" collapsed="false">
      <c r="D183" s="87"/>
      <c r="E183" s="87"/>
      <c r="F183" s="87"/>
      <c r="G183" s="87"/>
      <c r="H183" s="87"/>
      <c r="I183" s="87"/>
      <c r="J183" s="87"/>
      <c r="K183" s="87"/>
    </row>
    <row r="184" customFormat="false" ht="12.75" hidden="false" customHeight="false" outlineLevel="0" collapsed="false">
      <c r="D184" s="87"/>
      <c r="E184" s="87"/>
      <c r="F184" s="87"/>
      <c r="G184" s="87"/>
      <c r="H184" s="87"/>
      <c r="I184" s="87"/>
      <c r="J184" s="87"/>
      <c r="K184" s="87"/>
    </row>
    <row r="185" customFormat="false" ht="12.75" hidden="false" customHeight="false" outlineLevel="0" collapsed="false">
      <c r="D185" s="87"/>
      <c r="E185" s="87"/>
      <c r="F185" s="87"/>
      <c r="G185" s="87"/>
      <c r="H185" s="87"/>
      <c r="I185" s="87"/>
      <c r="J185" s="87"/>
      <c r="K185" s="87"/>
    </row>
    <row r="186" customFormat="false" ht="12.75" hidden="false" customHeight="false" outlineLevel="0" collapsed="false">
      <c r="D186" s="87"/>
      <c r="E186" s="87"/>
      <c r="F186" s="87"/>
      <c r="G186" s="87"/>
      <c r="H186" s="87"/>
      <c r="I186" s="87"/>
      <c r="J186" s="87"/>
      <c r="K186" s="87"/>
    </row>
    <row r="187" customFormat="false" ht="12.75" hidden="false" customHeight="false" outlineLevel="0" collapsed="false">
      <c r="D187" s="87"/>
      <c r="E187" s="87"/>
      <c r="F187" s="87"/>
      <c r="G187" s="87"/>
      <c r="H187" s="87"/>
      <c r="I187" s="87"/>
      <c r="J187" s="87"/>
      <c r="K187" s="87"/>
    </row>
    <row r="188" customFormat="false" ht="12.75" hidden="false" customHeight="false" outlineLevel="0" collapsed="false">
      <c r="D188" s="87"/>
      <c r="E188" s="87"/>
      <c r="F188" s="87"/>
      <c r="G188" s="87"/>
      <c r="H188" s="87"/>
      <c r="I188" s="87"/>
      <c r="J188" s="87"/>
      <c r="K188" s="87"/>
    </row>
    <row r="189" customFormat="false" ht="12.75" hidden="false" customHeight="false" outlineLevel="0" collapsed="false">
      <c r="D189" s="87"/>
      <c r="E189" s="87"/>
      <c r="F189" s="87"/>
      <c r="G189" s="87"/>
      <c r="H189" s="87"/>
      <c r="I189" s="87"/>
      <c r="J189" s="87"/>
      <c r="K189" s="87"/>
    </row>
    <row r="190" customFormat="false" ht="12.75" hidden="false" customHeight="false" outlineLevel="0" collapsed="false">
      <c r="D190" s="87"/>
      <c r="E190" s="87"/>
      <c r="F190" s="87"/>
      <c r="G190" s="87"/>
      <c r="H190" s="87"/>
      <c r="I190" s="87"/>
      <c r="J190" s="87"/>
      <c r="K190" s="87"/>
    </row>
    <row r="191" customFormat="false" ht="12.75" hidden="false" customHeight="false" outlineLevel="0" collapsed="false">
      <c r="D191" s="87"/>
      <c r="E191" s="87"/>
      <c r="F191" s="87"/>
      <c r="G191" s="87"/>
      <c r="H191" s="87"/>
      <c r="I191" s="87"/>
      <c r="J191" s="87"/>
      <c r="K191" s="87"/>
    </row>
    <row r="192" customFormat="false" ht="12.75" hidden="false" customHeight="false" outlineLevel="0" collapsed="false">
      <c r="D192" s="87"/>
      <c r="E192" s="87"/>
      <c r="F192" s="87"/>
      <c r="G192" s="87"/>
      <c r="H192" s="87"/>
      <c r="I192" s="87"/>
      <c r="J192" s="87"/>
      <c r="K192" s="87"/>
    </row>
    <row r="193" customFormat="false" ht="12.75" hidden="false" customHeight="false" outlineLevel="0" collapsed="false">
      <c r="D193" s="87"/>
      <c r="E193" s="87"/>
      <c r="F193" s="87"/>
      <c r="G193" s="87"/>
      <c r="H193" s="87"/>
      <c r="I193" s="87"/>
      <c r="J193" s="87"/>
      <c r="K193" s="87"/>
    </row>
    <row r="194" customFormat="false" ht="12.75" hidden="false" customHeight="false" outlineLevel="0" collapsed="false">
      <c r="D194" s="87"/>
      <c r="E194" s="87"/>
      <c r="F194" s="87"/>
      <c r="G194" s="87"/>
      <c r="H194" s="87"/>
      <c r="I194" s="87"/>
      <c r="J194" s="87"/>
      <c r="K194" s="87"/>
    </row>
    <row r="195" customFormat="false" ht="12.75" hidden="false" customHeight="false" outlineLevel="0" collapsed="false">
      <c r="D195" s="87"/>
      <c r="E195" s="87"/>
      <c r="F195" s="87"/>
      <c r="G195" s="87"/>
      <c r="H195" s="87"/>
      <c r="I195" s="87"/>
      <c r="J195" s="87"/>
      <c r="K195" s="87"/>
    </row>
    <row r="196" customFormat="false" ht="12.75" hidden="false" customHeight="false" outlineLevel="0" collapsed="false">
      <c r="D196" s="87"/>
      <c r="E196" s="87"/>
      <c r="F196" s="87"/>
      <c r="G196" s="87"/>
      <c r="H196" s="87"/>
      <c r="I196" s="87"/>
      <c r="J196" s="87"/>
      <c r="K196" s="87"/>
    </row>
    <row r="197" customFormat="false" ht="12.75" hidden="false" customHeight="false" outlineLevel="0" collapsed="false">
      <c r="D197" s="87"/>
      <c r="E197" s="87"/>
      <c r="F197" s="87"/>
      <c r="G197" s="87"/>
      <c r="H197" s="87"/>
      <c r="I197" s="87"/>
      <c r="J197" s="87"/>
      <c r="K197" s="87"/>
    </row>
    <row r="198" customFormat="false" ht="12.75" hidden="false" customHeight="false" outlineLevel="0" collapsed="false">
      <c r="D198" s="87"/>
      <c r="E198" s="87"/>
      <c r="F198" s="87"/>
      <c r="G198" s="87"/>
      <c r="H198" s="87"/>
      <c r="I198" s="87"/>
      <c r="J198" s="87"/>
      <c r="K198" s="87"/>
    </row>
    <row r="199" customFormat="false" ht="12.75" hidden="false" customHeight="false" outlineLevel="0" collapsed="false">
      <c r="D199" s="87"/>
      <c r="E199" s="87"/>
      <c r="F199" s="87"/>
      <c r="G199" s="87"/>
      <c r="H199" s="87"/>
      <c r="I199" s="87"/>
      <c r="J199" s="87"/>
      <c r="K199" s="87"/>
    </row>
    <row r="200" customFormat="false" ht="12.75" hidden="false" customHeight="false" outlineLevel="0" collapsed="false">
      <c r="D200" s="87"/>
      <c r="E200" s="87"/>
      <c r="F200" s="87"/>
      <c r="G200" s="87"/>
      <c r="H200" s="87"/>
      <c r="I200" s="87"/>
      <c r="J200" s="87"/>
      <c r="K200" s="87"/>
    </row>
    <row r="201" customFormat="false" ht="12.75" hidden="false" customHeight="false" outlineLevel="0" collapsed="false">
      <c r="D201" s="87"/>
      <c r="E201" s="87"/>
      <c r="F201" s="87"/>
      <c r="G201" s="87"/>
      <c r="H201" s="87"/>
      <c r="I201" s="87"/>
      <c r="J201" s="87"/>
      <c r="K201" s="87"/>
    </row>
    <row r="202" customFormat="false" ht="12.75" hidden="false" customHeight="false" outlineLevel="0" collapsed="false">
      <c r="D202" s="87"/>
      <c r="E202" s="87"/>
      <c r="F202" s="87"/>
      <c r="G202" s="87"/>
      <c r="H202" s="87"/>
      <c r="I202" s="87"/>
      <c r="J202" s="87"/>
      <c r="K202" s="87"/>
    </row>
    <row r="203" customFormat="false" ht="12.75" hidden="false" customHeight="false" outlineLevel="0" collapsed="false">
      <c r="D203" s="87"/>
      <c r="E203" s="87"/>
      <c r="F203" s="87"/>
      <c r="G203" s="87"/>
      <c r="H203" s="87"/>
      <c r="I203" s="87"/>
      <c r="J203" s="87"/>
      <c r="K203" s="87"/>
    </row>
    <row r="204" customFormat="false" ht="12.75" hidden="false" customHeight="false" outlineLevel="0" collapsed="false">
      <c r="D204" s="87"/>
      <c r="E204" s="87"/>
      <c r="F204" s="87"/>
      <c r="G204" s="87"/>
      <c r="H204" s="87"/>
      <c r="I204" s="87"/>
      <c r="J204" s="87"/>
      <c r="K204" s="87"/>
    </row>
    <row r="205" customFormat="false" ht="12.75" hidden="false" customHeight="false" outlineLevel="0" collapsed="false">
      <c r="D205" s="87"/>
      <c r="E205" s="87"/>
      <c r="F205" s="87"/>
      <c r="G205" s="87"/>
      <c r="H205" s="87"/>
      <c r="I205" s="87"/>
      <c r="J205" s="87"/>
      <c r="K205" s="87"/>
    </row>
    <row r="206" customFormat="false" ht="12.75" hidden="false" customHeight="false" outlineLevel="0" collapsed="false">
      <c r="D206" s="87"/>
      <c r="E206" s="87"/>
      <c r="F206" s="87"/>
      <c r="G206" s="87"/>
      <c r="H206" s="87"/>
      <c r="I206" s="87"/>
      <c r="J206" s="87"/>
      <c r="K206" s="87"/>
    </row>
    <row r="207" customFormat="false" ht="12.75" hidden="false" customHeight="false" outlineLevel="0" collapsed="false">
      <c r="D207" s="87"/>
      <c r="E207" s="87"/>
      <c r="F207" s="87"/>
      <c r="G207" s="87"/>
      <c r="H207" s="87"/>
      <c r="I207" s="87"/>
      <c r="J207" s="87"/>
      <c r="K207" s="87"/>
    </row>
    <row r="208" customFormat="false" ht="12.75" hidden="false" customHeight="false" outlineLevel="0" collapsed="false">
      <c r="D208" s="87"/>
      <c r="E208" s="87"/>
      <c r="F208" s="87"/>
      <c r="G208" s="87"/>
      <c r="H208" s="87"/>
      <c r="I208" s="87"/>
      <c r="J208" s="87"/>
      <c r="K208" s="87"/>
    </row>
    <row r="209" customFormat="false" ht="12.75" hidden="false" customHeight="false" outlineLevel="0" collapsed="false">
      <c r="D209" s="87"/>
      <c r="E209" s="87"/>
      <c r="F209" s="87"/>
      <c r="G209" s="87"/>
      <c r="H209" s="87"/>
      <c r="I209" s="87"/>
      <c r="J209" s="87"/>
      <c r="K209" s="87"/>
    </row>
  </sheetData>
  <mergeCells count="1">
    <mergeCell ref="A67:D67"/>
  </mergeCells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2000-09-24T15:32:28Z</dcterms:created>
  <dc:creator>kchick</dc:creator>
  <dc:description/>
  <dc:language>en-US</dc:language>
  <cp:lastModifiedBy>shusser</cp:lastModifiedBy>
  <cp:lastPrinted>2001-10-18T18:08:55Z</cp:lastPrinted>
  <dcterms:modified xsi:type="dcterms:W3CDTF">2001-10-18T18:14:09Z</dcterms:modified>
  <cp:revision>0</cp:revision>
  <dc:subject/>
  <dc:title/>
</cp:coreProperties>
</file>