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drawings/_rels/drawing3.xml.rels" ContentType="application/vnd.openxmlformats-package.relationships+xml"/>
  <Override PartName="/xl/drawings/_rels/drawing8.xml.rels" ContentType="application/vnd.openxmlformats-package.relationships+xml"/>
  <Override PartName="/xl/drawings/_rels/drawing17.xml.rels" ContentType="application/vnd.openxmlformats-package.relationships+xml"/>
  <Override PartName="/xl/drawings/_rels/drawing2.xml.rels" ContentType="application/vnd.openxmlformats-package.relationships+xml"/>
  <Override PartName="/xl/drawings/_rels/drawing7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18.xml.rels" ContentType="application/vnd.openxmlformats-package.relationships+xml"/>
  <Override PartName="/xl/drawings/_rels/drawing12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16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&amp;P comm" sheetId="1" state="visible" r:id="rId3"/>
    <sheet name="Actuals" sheetId="2" state="hidden" r:id="rId4"/>
    <sheet name="Crude - Physical" sheetId="3" state="visible" r:id="rId5"/>
    <sheet name="Crude - Financial" sheetId="4" state="visible" r:id="rId6"/>
    <sheet name="Coal" sheetId="5" state="hidden" r:id="rId7"/>
    <sheet name="Coal2" sheetId="6" state="hidden" r:id="rId8"/>
    <sheet name="Emissions" sheetId="7" state="hidden" r:id="rId9"/>
    <sheet name="Emissions2" sheetId="8" state="hidden" r:id="rId10"/>
    <sheet name="Crude - Mgmt" sheetId="9" state="visible" r:id="rId11"/>
    <sheet name="Distillates" sheetId="10" state="visible" r:id="rId12"/>
    <sheet name="Fuel Oil" sheetId="11" state="visible" r:id="rId13"/>
    <sheet name="Gasoline" sheetId="12" state="visible" r:id="rId14"/>
    <sheet name="LPG" sheetId="13" state="visible" r:id="rId15"/>
    <sheet name="Petchem" sheetId="14" state="visible" r:id="rId16"/>
    <sheet name="Pan Nat" sheetId="15" state="visible" r:id="rId17"/>
    <sheet name="Finland" sheetId="16" state="visible" r:id="rId18"/>
    <sheet name="FGH" sheetId="17" state="visible" r:id="rId19"/>
    <sheet name="Other" sheetId="18" state="visible" r:id="rId20"/>
    <sheet name="Orig" sheetId="19" state="visible" r:id="rId21"/>
    <sheet name="Timber" sheetId="20" state="visible" r:id="rId22"/>
  </sheets>
  <externalReferences>
    <externalReference r:id="rId23"/>
  </externalReferences>
  <definedNames>
    <definedName function="false" hidden="false" localSheetId="1" name="_xlnm.Print_Area" vbProcedure="false">Actuals!$1:$65536</definedName>
    <definedName function="false" hidden="false" localSheetId="4" name="_xlnm.Print_Area" vbProcedure="false">Coal!$A$1:$H$38</definedName>
    <definedName function="false" hidden="false" localSheetId="5" name="_xlnm.Print_Area" vbProcedure="false">Coal2!$A$1:$H$38</definedName>
    <definedName function="false" hidden="false" localSheetId="3" name="_xlnm.Print_Area" vbProcedure="false">'Crude - Financial'!$A$1:$H$38</definedName>
    <definedName function="false" hidden="false" localSheetId="8" name="_xlnm.Print_Area" vbProcedure="false">'Crude - Mgmt'!$A$1:$H$38</definedName>
    <definedName function="false" hidden="false" localSheetId="2" name="_xlnm.Print_Area" vbProcedure="false">'Crude - Physical'!$A$1:$H$38</definedName>
    <definedName function="false" hidden="false" localSheetId="9" name="_xlnm.Print_Area" vbProcedure="false">Distillates!$A$1:$H$38</definedName>
    <definedName function="false" hidden="false" localSheetId="6" name="_xlnm.Print_Area" vbProcedure="false">Emissions!$A$1:$H$38</definedName>
    <definedName function="false" hidden="false" localSheetId="7" name="_xlnm.Print_Area" vbProcedure="false">Emissions2!$A$1:$H$38</definedName>
    <definedName function="false" hidden="false" localSheetId="16" name="_xlnm.Print_Area" vbProcedure="false">FGH!$A$1:$H$38</definedName>
    <definedName function="false" hidden="false" localSheetId="15" name="_xlnm.Print_Area" vbProcedure="false">Finland!$A$1:$H$38</definedName>
    <definedName function="false" hidden="false" localSheetId="10" name="_xlnm.Print_Area" vbProcedure="false">'Fuel Oil'!$A$1:$H$38</definedName>
    <definedName function="false" hidden="false" localSheetId="11" name="_xlnm.Print_Area" vbProcedure="false">Gasoline!$A$1:$H$38</definedName>
    <definedName function="false" hidden="false" localSheetId="12" name="_xlnm.Print_Area" vbProcedure="false">LPG!$A$1:$H$38</definedName>
    <definedName function="false" hidden="false" localSheetId="18" name="_xlnm.Print_Area" vbProcedure="false">Orig!$A$1:$H$38</definedName>
    <definedName function="false" hidden="false" localSheetId="17" name="_xlnm.Print_Area" vbProcedure="false">Other!$A$1:$H$38</definedName>
    <definedName function="false" hidden="false" localSheetId="14" name="_xlnm.Print_Area" vbProcedure="false">'Pan Nat'!$A$1:$H$38</definedName>
    <definedName function="false" hidden="false" localSheetId="13" name="_xlnm.Print_Area" vbProcedure="false">Petchem!$A$1:$H$38</definedName>
    <definedName function="false" hidden="false" localSheetId="19" name="_xlnm.Print_Area" vbProcedure="false">Timber!$A$1:$H$38</definedName>
    <definedName function="false" hidden="false" name="CriteriaAll" vbProcedure="false">'[1]'!$A$11:$A$13</definedName>
    <definedName function="false" hidden="false" name="CriteriaForUK" vbProcedure="false">'[1]'!$A$16:$A$17</definedName>
    <definedName function="false" hidden="false" name="DealMakerTable" vbProcedure="false">'[1]'!$B$2:$C$105</definedName>
    <definedName function="false" hidden="false" name="Excel_BuiltIn_Criteria" vbProcedure="false">'[1]'!$A$5:$A$6</definedName>
    <definedName function="false" hidden="false" name="HedgeNames" vbProcedure="false">'[1]'!$E$92:$E$129</definedName>
    <definedName function="false" hidden="false" name="HedgeUsedMarketValue" vbProcedure="false">'[1]'!$G$92:$G$129</definedName>
    <definedName function="false" hidden="false" name="Hedge_Beta" vbProcedure="false">'[1]'!$AS$388:$AT$740</definedName>
    <definedName function="false" hidden="false" name="Hedge_Daily_P_L" vbProcedure="false">'[1]'!$I$92:$I$129</definedName>
    <definedName function="false" hidden="false" name="Hedge_QTD_P_L" vbProcedure="false">'[1]'!$J$92:$J$129</definedName>
    <definedName function="false" hidden="false" name="IndexLivePercentChange" vbProcedure="false">'[1]'!$S$60:$S$87</definedName>
    <definedName function="false" hidden="false" name="IndexSummaryTable" vbProcedure="false">'[1]'!$A$1:$I$26</definedName>
    <definedName function="false" hidden="false" name="IndexTags" vbProcedure="false">'[1]'!$F$60:$F$87</definedName>
    <definedName function="false" hidden="false" name="IndexValues" vbProcedure="false">'[1]'!$E$58:$S$87</definedName>
    <definedName function="false" hidden="false" name="NAMEECM_Non_SLP_Total" vbProcedure="false">'[1]'!$H$4:$H$18</definedName>
    <definedName function="false" hidden="false" name="NAMEECM_SLP_Total" vbProcedure="false">'[1]'!$G$4:$G$18</definedName>
    <definedName function="false" hidden="false" name="NAMEEnron_Asia_Pacific_Total" vbProcedure="false">'[1]'!$K$4:$K$18</definedName>
    <definedName function="false" hidden="false" name="NAMEEnron_Broadband_Svcs__Total" vbProcedure="false">'[1]'!$O$4:$O$18</definedName>
    <definedName function="false" hidden="false" name="NAMEEnron_CALME_Total" vbProcedure="false">'[1]'!$J$4:$J$18</definedName>
    <definedName function="false" hidden="false" name="NAMEEnron_Corp__Total" vbProcedure="false">'[1]'!$I$4:$I$18</definedName>
    <definedName function="false" hidden="false" name="NAMEEnron_Europe_Total" vbProcedure="false">'[1]'!$N$4:$N$18</definedName>
    <definedName function="false" hidden="false" name="NAMEEnron_NA_Accrual_Income" vbProcedure="false">'[1]'!$F$4:$F$18</definedName>
    <definedName function="false" hidden="false" name="NAMEEnron_NA_Funding_Cost" vbProcedure="false">'[1]'!$E$4:$E$18</definedName>
    <definedName function="false" hidden="false" name="NAMEEnron_NA_Int_l_Total" vbProcedure="false">'[1]'!$M$4:$M$18</definedName>
    <definedName function="false" hidden="false" name="NAMEEnron_NA_Total" vbProcedure="false">'[1]'!$C$4:$C$18</definedName>
    <definedName function="false" hidden="false" name="NAMEEnron_Networks_Total" vbProcedure="false">'[1]'!$P$4:$P$18</definedName>
    <definedName function="false" hidden="false" name="NAMEEnron_South_America_Total" vbProcedure="false">'[1]'!$L$4:$L$18</definedName>
    <definedName function="false" hidden="false" name="NAMEGrand_Total" vbProcedure="false">'[1]'!$Q$4:$Q$18</definedName>
    <definedName function="false" hidden="false" name="NAMEPortfolio_Insurance" vbProcedure="false">'[1]'!$D$4:$D$18</definedName>
    <definedName function="false" hidden="false" name="PL_Date" vbProcedure="false">'[1]'!$V$53</definedName>
    <definedName function="false" hidden="false" name="Position" vbProcedure="false">'[1]'!$A$1:$AE$346</definedName>
    <definedName function="false" hidden="false" name="PricingTypeOptions" vbProcedure="false">'[1]'!$B$6:$B$10</definedName>
    <definedName function="false" hidden="false" name="Pricing_Type_Options" vbProcedure="false">'[1]'!$A$5:$B$9</definedName>
    <definedName function="false" hidden="false" name="StockPriceTable" vbProcedure="false">'[1]'!$F$18:$N$55</definedName>
    <definedName function="false" hidden="false" name="SummaryPivotPoint" vbProcedure="false">'[1]'!$A$452</definedName>
    <definedName function="false" hidden="false" name="Z_83874C97_8BB7_11D2_9732_00104B678AA7__wvu_Cols" vbProcedure="false">'[1]'!$A$1:$A$1048576,'[1]'!$I$1:$R$1048576,'[1]'!$W$1:$Y$1048576,'[1]'!$AM$1:$AO$1048576</definedName>
    <definedName function="false" hidden="false" name="Z_83874C97_8BB7_11D2_9732_00104B678AA7__wvu_PrintArea" vbProcedure="false">'[1]'!$B$1:$BE$346</definedName>
    <definedName function="false" hidden="false" name="Z_83874C97_8BB7_11D2_9732_00104B678AA7__wvu_PrintTitles" vbProcedure="false">'[1]'!$A$51:$XFD$53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<sst xmlns="http://schemas.openxmlformats.org/spreadsheetml/2006/main" count="179" uniqueCount="52">
  <si>
    <t xml:space="preserve">CRUDE &amp; PRODUCTS GROSS MARGIN</t>
  </si>
  <si>
    <t xml:space="preserve">$ in 000's</t>
  </si>
  <si>
    <t xml:space="preserve">1998 Q1</t>
  </si>
  <si>
    <t xml:space="preserve">1998 Q2</t>
  </si>
  <si>
    <t xml:space="preserve">1998 Q3</t>
  </si>
  <si>
    <t xml:space="preserve">1998 Q4</t>
  </si>
  <si>
    <t xml:space="preserve">1999 Q1</t>
  </si>
  <si>
    <t xml:space="preserve">1999 Q2</t>
  </si>
  <si>
    <t xml:space="preserve">1999 Q3</t>
  </si>
  <si>
    <t xml:space="preserve">1999 Q4</t>
  </si>
  <si>
    <t xml:space="preserve">2000 Q1</t>
  </si>
  <si>
    <t xml:space="preserve">2000 Q2</t>
  </si>
  <si>
    <t xml:space="preserve">2000 Q3</t>
  </si>
  <si>
    <t xml:space="preserve">2000 Q4</t>
  </si>
  <si>
    <t xml:space="preserve">2001 Q1</t>
  </si>
  <si>
    <t xml:space="preserve">2001 Q2</t>
  </si>
  <si>
    <t xml:space="preserve">2001 Q3</t>
  </si>
  <si>
    <t xml:space="preserve">Crude - Physical</t>
  </si>
  <si>
    <t xml:space="preserve">Crude - Financial</t>
  </si>
  <si>
    <t xml:space="preserve">Crude - Mgmt </t>
  </si>
  <si>
    <t xml:space="preserve">Distillates</t>
  </si>
  <si>
    <t xml:space="preserve">Fuel Oil/Resid</t>
  </si>
  <si>
    <t xml:space="preserve">Gasoline</t>
  </si>
  <si>
    <t xml:space="preserve">LPG's</t>
  </si>
  <si>
    <t xml:space="preserve">Petchems/Plastics</t>
  </si>
  <si>
    <t xml:space="preserve">Pan Nat</t>
  </si>
  <si>
    <t xml:space="preserve">Finland</t>
  </si>
  <si>
    <t xml:space="preserve">FGH</t>
  </si>
  <si>
    <t xml:space="preserve">Other</t>
  </si>
  <si>
    <t xml:space="preserve">Origination</t>
  </si>
  <si>
    <t xml:space="preserve">Timber</t>
  </si>
  <si>
    <t xml:space="preserve">Total</t>
  </si>
  <si>
    <t xml:space="preserve">Check Totals</t>
  </si>
  <si>
    <t xml:space="preserve">Gross Margin</t>
  </si>
  <si>
    <t xml:space="preserve">TOTAL</t>
  </si>
  <si>
    <t xml:space="preserve">Liquids</t>
  </si>
  <si>
    <t xml:space="preserve">Coal</t>
  </si>
  <si>
    <t xml:space="preserve">Emissions</t>
  </si>
  <si>
    <t xml:space="preserve">Weather</t>
  </si>
  <si>
    <t xml:space="preserve">Financial Trading</t>
  </si>
  <si>
    <t xml:space="preserve">Coal and Emissions</t>
  </si>
  <si>
    <t xml:space="preserve">Subtotal Commercial</t>
  </si>
  <si>
    <t xml:space="preserve">C&amp;P w/o Timber</t>
  </si>
  <si>
    <t xml:space="preserve">EBIT</t>
  </si>
  <si>
    <t xml:space="preserve">2001 Q3 *</t>
  </si>
  <si>
    <t xml:space="preserve">Deal count</t>
  </si>
  <si>
    <t xml:space="preserve">2000 Q4 *</t>
  </si>
  <si>
    <t xml:space="preserve">2001 Q3 **</t>
  </si>
  <si>
    <t xml:space="preserve">Expansion of Existing Business</t>
  </si>
  <si>
    <t xml:space="preserve">($000's)</t>
  </si>
  <si>
    <t xml:space="preserve">Crude - Mgmt</t>
  </si>
  <si>
    <t xml:space="preserve">Fuel Oil/Residual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</si>
</sst>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&quot;$   &quot;#,##0.00_);&quot;($   &quot;#,##0.00\);&quot;$          -&quot;"/>
    <numFmt numFmtId="166" formatCode="\$#,##0_);[RED]&quot;($&quot;#,##0\)"/>
    <numFmt numFmtId="167" formatCode="#,##0.0000_);\(#,##0.0000\);_ &quot;-  &quot;"/>
    <numFmt numFmtId="168" formatCode="[$-409]#,##0_);\(#,##0\)"/>
    <numFmt numFmtId="169" formatCode="0.00_)"/>
    <numFmt numFmtId="170" formatCode="0.00%"/>
    <numFmt numFmtId="171" formatCode="#,##0"/>
    <numFmt numFmtId="172" formatCode="0.0_%;\(0.0\)%;&quot; -   &quot;"/>
    <numFmt numFmtId="173" formatCode="0.0%_);\(0.0\)%;&quot; -&quot;"/>
    <numFmt numFmtId="174" formatCode="0.0_;;;"/>
    <numFmt numFmtId="175" formatCode="#,###.000_);\(#,##0.000\);&quot; - &quot;_ "/>
    <numFmt numFmtId="176" formatCode="_(* #,##0.00_);_(* \(#,##0.00\);_(* \-??_);_(@_)"/>
    <numFmt numFmtId="177" formatCode="_(* #,##0_);_(* \(#,##0\);_(* \-??_);_(@_)"/>
    <numFmt numFmtId="178" formatCode="_(* #,##0.0_);_(* \(#,##0.0\);_(* \-??_);_(@_)"/>
    <numFmt numFmtId="179" formatCode="[$-409]mmm\-yy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ahoma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b val="true"/>
      <sz val="10"/>
      <name val="Arial"/>
      <family val="2"/>
    </font>
    <font>
      <b val="true"/>
      <sz val="12"/>
      <name val="Arial Narrow"/>
      <family val="2"/>
    </font>
    <font>
      <sz val="10"/>
      <name val="Arial Narrow"/>
      <family val="2"/>
    </font>
    <font>
      <i val="true"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0"/>
      <name val="Tahoma"/>
      <family val="2"/>
    </font>
    <font>
      <b val="true"/>
      <sz val="26"/>
      <name val="Arial"/>
      <family val="2"/>
    </font>
    <font>
      <sz val="20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 val="true"/>
      <sz val="10.5"/>
      <color rgb="FF000000"/>
      <name val="Arial"/>
      <family val="2"/>
    </font>
    <font>
      <b val="true"/>
      <sz val="11"/>
      <color rgb="FF000000"/>
      <name val="Arial"/>
      <family val="2"/>
    </font>
    <font>
      <sz val="17.25"/>
      <color rgb="FF000000"/>
      <name val="Arial"/>
      <family val="2"/>
    </font>
    <font>
      <b val="true"/>
      <sz val="10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applyFont="true" applyBorder="false" applyAlignment="false" applyProtection="true"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68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68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1" fontId="13" fillId="0" borderId="4" applyFont="true" applyBorder="tru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7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9" xfId="3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10" xfId="3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6" xfId="3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98 99 00 Actual EBIT-Laurel" xfId="34"/>
    <cellStyle name="Normal_~0007077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  <cellStyle name="콤마 [0]_94하반기" xfId="42"/>
    <cellStyle name="콤마_94하반기" xfId="43"/>
    <cellStyle name="통화 [0]_94하반기" xfId="44"/>
    <cellStyle name="통화_94하반기" xfId="45"/>
    <cellStyle name="표준_Ⅰ.경영실적" xfId="4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comm'!$C$7:$Q$7</c:f>
              <c:numCache>
                <c:formatCode>_(* #,##0_);_(* \(#,##0\);_(* \-??_);_(@_)</c:formatCode>
                <c:ptCount val="15"/>
                <c:pt idx="1">
                  <c:v>1292.99910967774</c:v>
                </c:pt>
                <c:pt idx="2">
                  <c:v>2537.97969653445</c:v>
                </c:pt>
                <c:pt idx="3">
                  <c:v>2870.67009666835</c:v>
                </c:pt>
                <c:pt idx="4">
                  <c:v>1855.15805817506</c:v>
                </c:pt>
                <c:pt idx="5">
                  <c:v>2179.8036201792</c:v>
                </c:pt>
                <c:pt idx="6">
                  <c:v>4072.56852432629</c:v>
                </c:pt>
                <c:pt idx="7">
                  <c:v>1182.47144409649</c:v>
                </c:pt>
                <c:pt idx="8">
                  <c:v>3152.30509596191</c:v>
                </c:pt>
                <c:pt idx="9">
                  <c:v>3062.59331912027</c:v>
                </c:pt>
                <c:pt idx="10">
                  <c:v>-534.491865960321</c:v>
                </c:pt>
                <c:pt idx="11">
                  <c:v>24755.6695914864</c:v>
                </c:pt>
                <c:pt idx="12">
                  <c:v>34838.3923346325</c:v>
                </c:pt>
                <c:pt idx="13">
                  <c:v>-66553.716066493</c:v>
                </c:pt>
                <c:pt idx="14">
                  <c:v>-44506.8312892262</c:v>
                </c:pt>
              </c:numCache>
            </c:numRef>
          </c:val>
        </c:ser>
        <c:gapWidth val="30"/>
        <c:overlap val="0"/>
        <c:axId val="53800369"/>
        <c:axId val="80177298"/>
      </c:barChart>
      <c:catAx>
        <c:axId val="538003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77298"/>
        <c:crossesAt val="0"/>
        <c:auto val="1"/>
        <c:lblAlgn val="ctr"/>
        <c:lblOffset val="100"/>
        <c:noMultiLvlLbl val="0"/>
      </c:catAx>
      <c:valAx>
        <c:axId val="80177298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00369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comm'!$C$12:$Q$12</c:f>
              <c:numCache>
                <c:formatCode>_(* #,##0_);_(* \(#,##0\);_(* \-??_);_(@_)</c:formatCode>
                <c:ptCount val="15"/>
                <c:pt idx="12">
                  <c:v>4486.23353897109</c:v>
                </c:pt>
                <c:pt idx="13">
                  <c:v>-11757.1358056</c:v>
                </c:pt>
                <c:pt idx="14">
                  <c:v>20128.9316427</c:v>
                </c:pt>
              </c:numCache>
            </c:numRef>
          </c:val>
        </c:ser>
        <c:gapWidth val="30"/>
        <c:overlap val="0"/>
        <c:axId val="15804886"/>
        <c:axId val="29819631"/>
      </c:barChart>
      <c:catAx>
        <c:axId val="158048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19631"/>
        <c:crossesAt val="0"/>
        <c:auto val="1"/>
        <c:lblAlgn val="ctr"/>
        <c:lblOffset val="100"/>
        <c:noMultiLvlLbl val="0"/>
      </c:catAx>
      <c:valAx>
        <c:axId val="29819631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04886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comm'!$C$13:$Q$13</c:f>
              <c:numCache>
                <c:formatCode>_(* #,##0_);_(* \(#,##0\);_(* \-??_);_(@_)</c:formatCode>
                <c:ptCount val="15"/>
                <c:pt idx="1">
                  <c:v>-1329.53570028937</c:v>
                </c:pt>
                <c:pt idx="2">
                  <c:v>2716.81077886217</c:v>
                </c:pt>
                <c:pt idx="3">
                  <c:v>4797.36558992525</c:v>
                </c:pt>
                <c:pt idx="4">
                  <c:v>-6387.77629408655</c:v>
                </c:pt>
                <c:pt idx="5">
                  <c:v>2530.62881173703</c:v>
                </c:pt>
                <c:pt idx="6">
                  <c:v>8377.5589506541</c:v>
                </c:pt>
                <c:pt idx="7">
                  <c:v>-93.4415360459275</c:v>
                </c:pt>
                <c:pt idx="8">
                  <c:v>14706.132410379</c:v>
                </c:pt>
                <c:pt idx="9">
                  <c:v>2436.26370289999</c:v>
                </c:pt>
                <c:pt idx="10">
                  <c:v>2351.42809491413</c:v>
                </c:pt>
                <c:pt idx="11">
                  <c:v>34085.7347496936</c:v>
                </c:pt>
                <c:pt idx="12">
                  <c:v>-3788.32691351354</c:v>
                </c:pt>
                <c:pt idx="13">
                  <c:v>4719.43008080002</c:v>
                </c:pt>
                <c:pt idx="14">
                  <c:v>-5755.13158039998</c:v>
                </c:pt>
              </c:numCache>
            </c:numRef>
          </c:val>
        </c:ser>
        <c:gapWidth val="30"/>
        <c:overlap val="0"/>
        <c:axId val="29880609"/>
        <c:axId val="91050629"/>
      </c:barChart>
      <c:catAx>
        <c:axId val="298806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50629"/>
        <c:crossesAt val="0"/>
        <c:auto val="1"/>
        <c:lblAlgn val="ctr"/>
        <c:lblOffset val="100"/>
        <c:noMultiLvlLbl val="0"/>
      </c:catAx>
      <c:valAx>
        <c:axId val="91050629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80609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comm'!$C$14:$Q$14</c:f>
              <c:numCache>
                <c:formatCode>_(* #,##0_);_(* \(#,##0\);_(* \-??_);_(@_)</c:formatCode>
                <c:ptCount val="15"/>
                <c:pt idx="1">
                  <c:v>1472.92905</c:v>
                </c:pt>
                <c:pt idx="2">
                  <c:v>483.412</c:v>
                </c:pt>
                <c:pt idx="3">
                  <c:v>4650.99884448239</c:v>
                </c:pt>
                <c:pt idx="4">
                  <c:v>5634.17775625789</c:v>
                </c:pt>
                <c:pt idx="5">
                  <c:v>1851.76164541454</c:v>
                </c:pt>
                <c:pt idx="6">
                  <c:v>3003.15156738966</c:v>
                </c:pt>
                <c:pt idx="7">
                  <c:v>-3683.29687744969</c:v>
                </c:pt>
                <c:pt idx="8">
                  <c:v>8429.67011592802</c:v>
                </c:pt>
                <c:pt idx="9">
                  <c:v>3407.17600259034</c:v>
                </c:pt>
                <c:pt idx="10">
                  <c:v>-5325.66678714486</c:v>
                </c:pt>
                <c:pt idx="11">
                  <c:v>-1110.32075694559</c:v>
                </c:pt>
                <c:pt idx="12">
                  <c:v>-463.878518283963</c:v>
                </c:pt>
                <c:pt idx="13">
                  <c:v>-1966.66341378622</c:v>
                </c:pt>
                <c:pt idx="14">
                  <c:v>-2787.00970682658</c:v>
                </c:pt>
              </c:numCache>
            </c:numRef>
          </c:val>
        </c:ser>
        <c:gapWidth val="30"/>
        <c:overlap val="0"/>
        <c:axId val="79269221"/>
        <c:axId val="36935315"/>
      </c:barChart>
      <c:catAx>
        <c:axId val="792692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35315"/>
        <c:crossesAt val="0"/>
        <c:auto val="1"/>
        <c:lblAlgn val="ctr"/>
        <c:lblOffset val="100"/>
        <c:noMultiLvlLbl val="0"/>
      </c:catAx>
      <c:valAx>
        <c:axId val="36935315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6922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comm'!$C$15:$Q$15</c:f>
              <c:numCache>
                <c:formatCode>_(* #,##0_);_(* \(#,##0\);_(* \-??_);_(@_)</c:formatCode>
                <c:ptCount val="15"/>
                <c:pt idx="12">
                  <c:v>-4465.91961210332</c:v>
                </c:pt>
                <c:pt idx="13">
                  <c:v>1562.60019769999</c:v>
                </c:pt>
                <c:pt idx="14">
                  <c:v>-2408.63799739998</c:v>
                </c:pt>
              </c:numCache>
            </c:numRef>
          </c:val>
        </c:ser>
        <c:gapWidth val="30"/>
        <c:overlap val="0"/>
        <c:axId val="74523011"/>
        <c:axId val="63288217"/>
      </c:barChart>
      <c:catAx>
        <c:axId val="745230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88217"/>
        <c:crossesAt val="0"/>
        <c:auto val="1"/>
        <c:lblAlgn val="ctr"/>
        <c:lblOffset val="100"/>
        <c:noMultiLvlLbl val="0"/>
      </c:catAx>
      <c:valAx>
        <c:axId val="63288217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52301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comm'!$C$16:$Q$16</c:f>
              <c:numCache>
                <c:formatCode>_(* #,##0_);_(* \(#,##0\);_(* \-??_);_(@_)</c:formatCode>
                <c:ptCount val="15"/>
                <c:pt idx="2">
                  <c:v>-4257</c:v>
                </c:pt>
                <c:pt idx="3">
                  <c:v>4705.7997</c:v>
                </c:pt>
                <c:pt idx="4">
                  <c:v>2528.614</c:v>
                </c:pt>
                <c:pt idx="5">
                  <c:v>2067.169</c:v>
                </c:pt>
                <c:pt idx="6">
                  <c:v>868.964999999999</c:v>
                </c:pt>
                <c:pt idx="7">
                  <c:v>-5796.4518</c:v>
                </c:pt>
                <c:pt idx="8">
                  <c:v>-3500.434</c:v>
                </c:pt>
                <c:pt idx="9">
                  <c:v>-1139.77028</c:v>
                </c:pt>
                <c:pt idx="10">
                  <c:v>15.9053920000009</c:v>
                </c:pt>
                <c:pt idx="11">
                  <c:v>-182.940543</c:v>
                </c:pt>
              </c:numCache>
            </c:numRef>
          </c:val>
        </c:ser>
        <c:gapWidth val="30"/>
        <c:overlap val="0"/>
        <c:axId val="72542620"/>
        <c:axId val="90416419"/>
      </c:barChart>
      <c:catAx>
        <c:axId val="725426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16419"/>
        <c:crossesAt val="0"/>
        <c:auto val="1"/>
        <c:lblAlgn val="ctr"/>
        <c:lblOffset val="100"/>
        <c:noMultiLvlLbl val="0"/>
      </c:catAx>
      <c:valAx>
        <c:axId val="90416419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42620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comm'!$C$17:$Q$17</c:f>
              <c:numCache>
                <c:formatCode>_(* #,##0_);_(* \(#,##0\);_(* \-??_);_(@_)</c:formatCode>
                <c:ptCount val="15"/>
                <c:pt idx="1">
                  <c:v>280.821</c:v>
                </c:pt>
                <c:pt idx="2">
                  <c:v>-1626.452</c:v>
                </c:pt>
                <c:pt idx="3">
                  <c:v>26278.36671</c:v>
                </c:pt>
                <c:pt idx="4">
                  <c:v>13902.2649480209</c:v>
                </c:pt>
                <c:pt idx="5">
                  <c:v>3719.68571</c:v>
                </c:pt>
                <c:pt idx="6">
                  <c:v>7167.89170999999</c:v>
                </c:pt>
                <c:pt idx="7">
                  <c:v>128.528209999993</c:v>
                </c:pt>
                <c:pt idx="8">
                  <c:v>4256.34</c:v>
                </c:pt>
                <c:pt idx="9">
                  <c:v>-1666.95455005567</c:v>
                </c:pt>
                <c:pt idx="10">
                  <c:v>-5175.31858594587</c:v>
                </c:pt>
                <c:pt idx="11">
                  <c:v>1148.68557298532</c:v>
                </c:pt>
                <c:pt idx="12">
                  <c:v>-7566.99784682786</c:v>
                </c:pt>
                <c:pt idx="13">
                  <c:v>-21113.1167252185</c:v>
                </c:pt>
                <c:pt idx="14">
                  <c:v>23.5962245999996</c:v>
                </c:pt>
              </c:numCache>
            </c:numRef>
          </c:val>
        </c:ser>
        <c:gapWidth val="30"/>
        <c:overlap val="0"/>
        <c:axId val="20295924"/>
        <c:axId val="40870954"/>
      </c:barChart>
      <c:catAx>
        <c:axId val="202959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70954"/>
        <c:crossesAt val="0"/>
        <c:auto val="1"/>
        <c:lblAlgn val="ctr"/>
        <c:lblOffset val="100"/>
        <c:noMultiLvlLbl val="0"/>
      </c:catAx>
      <c:valAx>
        <c:axId val="40870954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95924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comm'!$C$18:$Q$18</c:f>
              <c:numCache>
                <c:formatCode>_(* #,##0_);_(* \(#,##0\);_(* \-??_);_(@_)</c:formatCode>
                <c:ptCount val="15"/>
                <c:pt idx="1">
                  <c:v>-267.083027888687</c:v>
                </c:pt>
                <c:pt idx="2">
                  <c:v>-204.795127422854</c:v>
                </c:pt>
                <c:pt idx="3">
                  <c:v>-858.908521095179</c:v>
                </c:pt>
                <c:pt idx="4">
                  <c:v>1124.7655112803</c:v>
                </c:pt>
                <c:pt idx="5">
                  <c:v>2985.2832078</c:v>
                </c:pt>
                <c:pt idx="6">
                  <c:v>2939.6354153</c:v>
                </c:pt>
                <c:pt idx="7">
                  <c:v>-1316.7777053</c:v>
                </c:pt>
                <c:pt idx="8">
                  <c:v>2648.0347468</c:v>
                </c:pt>
                <c:pt idx="9">
                  <c:v>2270.5093385</c:v>
                </c:pt>
                <c:pt idx="10">
                  <c:v>1547.7765605</c:v>
                </c:pt>
                <c:pt idx="11">
                  <c:v>1643.1100851</c:v>
                </c:pt>
                <c:pt idx="12">
                  <c:v>1268.9937479</c:v>
                </c:pt>
                <c:pt idx="13">
                  <c:v>308.613904000002</c:v>
                </c:pt>
                <c:pt idx="14">
                  <c:v>98.8178906</c:v>
                </c:pt>
              </c:numCache>
            </c:numRef>
          </c:val>
        </c:ser>
        <c:gapWidth val="30"/>
        <c:overlap val="0"/>
        <c:axId val="70221469"/>
        <c:axId val="87250892"/>
      </c:barChart>
      <c:catAx>
        <c:axId val="702214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50892"/>
        <c:crossesAt val="0"/>
        <c:auto val="1"/>
        <c:lblAlgn val="ctr"/>
        <c:lblOffset val="100"/>
        <c:noMultiLvlLbl val="0"/>
      </c:catAx>
      <c:valAx>
        <c:axId val="87250892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21469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comm'!$C$19:$Q$19</c:f>
              <c:numCache>
                <c:formatCode>_(* #,##0_);_(* \(#,##0\);_(* \-??_);_(@_)</c:formatCode>
                <c:ptCount val="15"/>
                <c:pt idx="1">
                  <c:v>2400</c:v>
                </c:pt>
                <c:pt idx="2">
                  <c:v>4500</c:v>
                </c:pt>
                <c:pt idx="3">
                  <c:v>2100</c:v>
                </c:pt>
                <c:pt idx="4">
                  <c:v>-544</c:v>
                </c:pt>
                <c:pt idx="5">
                  <c:v>-7992.141</c:v>
                </c:pt>
                <c:pt idx="6">
                  <c:v>7864.8496306</c:v>
                </c:pt>
                <c:pt idx="7">
                  <c:v>8147.10066</c:v>
                </c:pt>
                <c:pt idx="8">
                  <c:v>-14809.541</c:v>
                </c:pt>
                <c:pt idx="9">
                  <c:v>608.9099056</c:v>
                </c:pt>
                <c:pt idx="10">
                  <c:v>-1417.084693</c:v>
                </c:pt>
                <c:pt idx="11">
                  <c:v>-2212.7855676</c:v>
                </c:pt>
                <c:pt idx="12">
                  <c:v>14114.53064</c:v>
                </c:pt>
                <c:pt idx="13">
                  <c:v>6279.08613360001</c:v>
                </c:pt>
                <c:pt idx="14">
                  <c:v>14993.5617002</c:v>
                </c:pt>
              </c:numCache>
            </c:numRef>
          </c:val>
        </c:ser>
        <c:gapWidth val="30"/>
        <c:overlap val="0"/>
        <c:axId val="63597087"/>
        <c:axId val="4138237"/>
      </c:barChart>
      <c:catAx>
        <c:axId val="6359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8237"/>
        <c:crossesAt val="0"/>
        <c:auto val="1"/>
        <c:lblAlgn val="ctr"/>
        <c:lblOffset val="100"/>
        <c:noMultiLvlLbl val="0"/>
      </c:catAx>
      <c:valAx>
        <c:axId val="4138237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97087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comm'!$C$20:$Q$20</c:f>
              <c:numCache>
                <c:formatCode>_(* #,##0_);_(* \(#,##0\);_(* \-??_);_(@_)</c:formatCode>
                <c:ptCount val="15"/>
                <c:pt idx="13">
                  <c:v>125300</c:v>
                </c:pt>
                <c:pt idx="14">
                  <c:v>76697.2247242002</c:v>
                </c:pt>
              </c:numCache>
            </c:numRef>
          </c:val>
        </c:ser>
        <c:gapWidth val="30"/>
        <c:overlap val="0"/>
        <c:axId val="99812301"/>
        <c:axId val="26934905"/>
      </c:barChart>
      <c:catAx>
        <c:axId val="998123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34905"/>
        <c:crossesAt val="0"/>
        <c:auto val="1"/>
        <c:lblAlgn val="ctr"/>
        <c:lblOffset val="100"/>
        <c:noMultiLvlLbl val="0"/>
      </c:catAx>
      <c:valAx>
        <c:axId val="26934905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1230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comm'!$C$8:$Q$8</c:f>
              <c:numCache>
                <c:formatCode>_(* #,##0_);_(* \(#,##0\);_(* \-??_);_(@_)</c:formatCode>
                <c:ptCount val="15"/>
                <c:pt idx="1">
                  <c:v>-10159.53258</c:v>
                </c:pt>
                <c:pt idx="2">
                  <c:v>-260.737784917903</c:v>
                </c:pt>
                <c:pt idx="3">
                  <c:v>-23955.7852422061</c:v>
                </c:pt>
                <c:pt idx="4">
                  <c:v>255.823119109998</c:v>
                </c:pt>
                <c:pt idx="5">
                  <c:v>-3488.212791439</c:v>
                </c:pt>
                <c:pt idx="6">
                  <c:v>-1604.25532346096</c:v>
                </c:pt>
                <c:pt idx="7">
                  <c:v>-13645.0094432391</c:v>
                </c:pt>
                <c:pt idx="8">
                  <c:v>5417.64413046093</c:v>
                </c:pt>
                <c:pt idx="9">
                  <c:v>-12.7083579310088</c:v>
                </c:pt>
                <c:pt idx="10">
                  <c:v>421.638750382312</c:v>
                </c:pt>
                <c:pt idx="11">
                  <c:v>-20425.3646049001</c:v>
                </c:pt>
                <c:pt idx="12">
                  <c:v>13047.7557548</c:v>
                </c:pt>
                <c:pt idx="13">
                  <c:v>-10807.9107858483</c:v>
                </c:pt>
                <c:pt idx="14">
                  <c:v>-4818.51428625301</c:v>
                </c:pt>
              </c:numCache>
            </c:numRef>
          </c:val>
        </c:ser>
        <c:gapWidth val="30"/>
        <c:overlap val="0"/>
        <c:axId val="83190814"/>
        <c:axId val="78978133"/>
      </c:barChart>
      <c:catAx>
        <c:axId val="831908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78133"/>
        <c:crossesAt val="0"/>
        <c:auto val="1"/>
        <c:lblAlgn val="ctr"/>
        <c:lblOffset val="100"/>
        <c:noMultiLvlLbl val="0"/>
      </c:catAx>
      <c:valAx>
        <c:axId val="78978133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90814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Actuals!$B$5:$N$5</c:f>
              <c:strCache>
                <c:ptCount val="13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</c:strCache>
            </c:strRef>
          </c:cat>
          <c:val>
            <c:numRef>
              <c:f>Actuals!$B$7:$N$7</c:f>
              <c:numCache>
                <c:formatCode>[$-409]#,##0_);\(#,##0\)</c:formatCode>
                <c:ptCount val="13"/>
                <c:pt idx="0">
                  <c:v>606</c:v>
                </c:pt>
                <c:pt idx="1">
                  <c:v>1268</c:v>
                </c:pt>
                <c:pt idx="2">
                  <c:v>8326</c:v>
                </c:pt>
                <c:pt idx="3">
                  <c:v>10737</c:v>
                </c:pt>
                <c:pt idx="4">
                  <c:v>9436</c:v>
                </c:pt>
                <c:pt idx="5">
                  <c:v>2311</c:v>
                </c:pt>
                <c:pt idx="6">
                  <c:v>12475</c:v>
                </c:pt>
                <c:pt idx="7">
                  <c:v>13259</c:v>
                </c:pt>
                <c:pt idx="8">
                  <c:v>2359</c:v>
                </c:pt>
                <c:pt idx="9">
                  <c:v>4009</c:v>
                </c:pt>
                <c:pt idx="10">
                  <c:v>-1548</c:v>
                </c:pt>
                <c:pt idx="11">
                  <c:v>46518</c:v>
                </c:pt>
                <c:pt idx="12">
                  <c:v>20273</c:v>
                </c:pt>
              </c:numCache>
            </c:numRef>
          </c:val>
        </c:ser>
        <c:gapWidth val="30"/>
        <c:overlap val="0"/>
        <c:axId val="37049008"/>
        <c:axId val="58990991"/>
      </c:barChart>
      <c:catAx>
        <c:axId val="370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90991"/>
        <c:crossesAt val="0"/>
        <c:auto val="1"/>
        <c:lblAlgn val="ctr"/>
        <c:lblOffset val="100"/>
        <c:noMultiLvlLbl val="0"/>
      </c:catAx>
      <c:valAx>
        <c:axId val="58990991"/>
        <c:scaling>
          <c:orientation val="minMax"/>
          <c:max val="48000"/>
          <c:min val="-500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49008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Actuals!$B$5:$N$5</c:f>
              <c:strCache>
                <c:ptCount val="13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</c:strCache>
            </c:strRef>
          </c:cat>
          <c:val>
            <c:numRef>
              <c:f>Actuals!$B$18:$N$18</c:f>
              <c:numCache>
                <c:formatCode>[$-409]#,##0_);\(#,##0\)</c:formatCode>
                <c:ptCount val="13"/>
                <c:pt idx="0">
                  <c:v>-673.686</c:v>
                </c:pt>
                <c:pt idx="1">
                  <c:v>-544.5</c:v>
                </c:pt>
                <c:pt idx="2">
                  <c:v>4501.393</c:v>
                </c:pt>
                <c:pt idx="3">
                  <c:v>3878.024</c:v>
                </c:pt>
                <c:pt idx="4">
                  <c:v>6231.304</c:v>
                </c:pt>
                <c:pt idx="5">
                  <c:v>-1081.585</c:v>
                </c:pt>
                <c:pt idx="6">
                  <c:v>8935.167</c:v>
                </c:pt>
                <c:pt idx="7">
                  <c:v>5792.389</c:v>
                </c:pt>
                <c:pt idx="8">
                  <c:v>-3978.579</c:v>
                </c:pt>
                <c:pt idx="9">
                  <c:v>-1363.455</c:v>
                </c:pt>
                <c:pt idx="10">
                  <c:v>-7962.979</c:v>
                </c:pt>
                <c:pt idx="11">
                  <c:v>40036.242</c:v>
                </c:pt>
                <c:pt idx="12">
                  <c:v>13511</c:v>
                </c:pt>
              </c:numCache>
            </c:numRef>
          </c:val>
        </c:ser>
        <c:gapWidth val="30"/>
        <c:overlap val="0"/>
        <c:axId val="18394404"/>
        <c:axId val="24479240"/>
      </c:barChart>
      <c:catAx>
        <c:axId val="183944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79240"/>
        <c:crossesAt val="0"/>
        <c:auto val="1"/>
        <c:lblAlgn val="ctr"/>
        <c:lblOffset val="100"/>
        <c:noMultiLvlLbl val="0"/>
      </c:catAx>
      <c:valAx>
        <c:axId val="24479240"/>
        <c:scaling>
          <c:orientation val="minMax"/>
          <c:max val="42000"/>
          <c:min val="-1050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94404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Actuals!$B$5:$N$5</c:f>
              <c:strCache>
                <c:ptCount val="13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</c:strCache>
            </c:strRef>
          </c:cat>
          <c:val>
            <c:numRef>
              <c:f>Actuals!$B$8:$N$8</c:f>
              <c:numCache>
                <c:formatCode>[$-409]#,##0_);\(#,##0\)</c:formatCode>
                <c:ptCount val="13"/>
                <c:pt idx="0">
                  <c:v>-2602</c:v>
                </c:pt>
                <c:pt idx="1">
                  <c:v>-5203</c:v>
                </c:pt>
                <c:pt idx="2">
                  <c:v>-270</c:v>
                </c:pt>
                <c:pt idx="3">
                  <c:v>1082</c:v>
                </c:pt>
                <c:pt idx="4">
                  <c:v>849</c:v>
                </c:pt>
                <c:pt idx="5">
                  <c:v>-181</c:v>
                </c:pt>
                <c:pt idx="6">
                  <c:v>-3358</c:v>
                </c:pt>
                <c:pt idx="7">
                  <c:v>-3936</c:v>
                </c:pt>
                <c:pt idx="8">
                  <c:v>3674</c:v>
                </c:pt>
                <c:pt idx="9">
                  <c:v>-6918</c:v>
                </c:pt>
                <c:pt idx="10">
                  <c:v>2948</c:v>
                </c:pt>
                <c:pt idx="11">
                  <c:v>6453</c:v>
                </c:pt>
                <c:pt idx="12">
                  <c:v>-6238</c:v>
                </c:pt>
              </c:numCache>
            </c:numRef>
          </c:val>
        </c:ser>
        <c:gapWidth val="30"/>
        <c:overlap val="0"/>
        <c:axId val="87466626"/>
        <c:axId val="71845466"/>
      </c:barChart>
      <c:catAx>
        <c:axId val="874666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45466"/>
        <c:crossesAt val="0"/>
        <c:auto val="1"/>
        <c:lblAlgn val="ctr"/>
        <c:lblOffset val="100"/>
        <c:noMultiLvlLbl val="0"/>
      </c:catAx>
      <c:valAx>
        <c:axId val="71845466"/>
        <c:scaling>
          <c:orientation val="minMax"/>
          <c:max val="7000"/>
          <c:min val="-800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66626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Actuals!$B$5:$N$5</c:f>
              <c:strCache>
                <c:ptCount val="13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</c:strCache>
            </c:strRef>
          </c:cat>
          <c:val>
            <c:numRef>
              <c:f>Actuals!$B$19:$N$19</c:f>
              <c:numCache>
                <c:formatCode>[$-409]#,##0_);\(#,##0\)</c:formatCode>
                <c:ptCount val="13"/>
                <c:pt idx="0">
                  <c:v>-2749.127</c:v>
                </c:pt>
                <c:pt idx="1">
                  <c:v>-5388.699</c:v>
                </c:pt>
                <c:pt idx="2">
                  <c:v>-452.653</c:v>
                </c:pt>
                <c:pt idx="3">
                  <c:v>728.158</c:v>
                </c:pt>
                <c:pt idx="4">
                  <c:v>560.408</c:v>
                </c:pt>
                <c:pt idx="5">
                  <c:v>-549.53</c:v>
                </c:pt>
                <c:pt idx="6">
                  <c:v>-3738.717</c:v>
                </c:pt>
                <c:pt idx="7">
                  <c:v>-4369.782</c:v>
                </c:pt>
                <c:pt idx="8">
                  <c:v>3401.684</c:v>
                </c:pt>
                <c:pt idx="9">
                  <c:v>-7223.897</c:v>
                </c:pt>
                <c:pt idx="10">
                  <c:v>2555.2</c:v>
                </c:pt>
                <c:pt idx="11">
                  <c:v>4704.903</c:v>
                </c:pt>
                <c:pt idx="12">
                  <c:v>-7560</c:v>
                </c:pt>
              </c:numCache>
            </c:numRef>
          </c:val>
        </c:ser>
        <c:gapWidth val="30"/>
        <c:overlap val="0"/>
        <c:axId val="59000760"/>
        <c:axId val="72337123"/>
      </c:barChart>
      <c:catAx>
        <c:axId val="5900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37123"/>
        <c:crossesAt val="0"/>
        <c:auto val="1"/>
        <c:lblAlgn val="ctr"/>
        <c:lblOffset val="100"/>
        <c:noMultiLvlLbl val="0"/>
      </c:catAx>
      <c:valAx>
        <c:axId val="72337123"/>
        <c:scaling>
          <c:orientation val="minMax"/>
          <c:max val="5100"/>
          <c:min val="-8100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00760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comm'!$C$9:$Q$9</c:f>
              <c:numCache>
                <c:formatCode>_(* #,##0_);_(* \(#,##0\);_(* \-??_);_(@_)</c:formatCode>
                <c:ptCount val="15"/>
                <c:pt idx="1">
                  <c:v>-2101.058</c:v>
                </c:pt>
                <c:pt idx="2">
                  <c:v>4808.465</c:v>
                </c:pt>
                <c:pt idx="3">
                  <c:v>-2207.557</c:v>
                </c:pt>
                <c:pt idx="4">
                  <c:v>8086.3514037</c:v>
                </c:pt>
                <c:pt idx="5">
                  <c:v>-1214.7839303</c:v>
                </c:pt>
                <c:pt idx="6">
                  <c:v>-2837.3052001</c:v>
                </c:pt>
                <c:pt idx="7">
                  <c:v>6700.1870601</c:v>
                </c:pt>
                <c:pt idx="8">
                  <c:v>858.263978000002</c:v>
                </c:pt>
                <c:pt idx="9">
                  <c:v>4008.6563648</c:v>
                </c:pt>
                <c:pt idx="10">
                  <c:v>-2702.8117124</c:v>
                </c:pt>
                <c:pt idx="11">
                  <c:v>10062.1049792</c:v>
                </c:pt>
                <c:pt idx="12">
                  <c:v>6391.785725</c:v>
                </c:pt>
                <c:pt idx="13">
                  <c:v>19353.8142662725</c:v>
                </c:pt>
                <c:pt idx="14">
                  <c:v>-10194.2080670447</c:v>
                </c:pt>
              </c:numCache>
            </c:numRef>
          </c:val>
        </c:ser>
        <c:gapWidth val="30"/>
        <c:overlap val="0"/>
        <c:axId val="57832022"/>
        <c:axId val="69931235"/>
      </c:barChart>
      <c:catAx>
        <c:axId val="578320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31235"/>
        <c:crossesAt val="0"/>
        <c:auto val="1"/>
        <c:lblAlgn val="ctr"/>
        <c:lblOffset val="100"/>
        <c:noMultiLvlLbl val="0"/>
      </c:catAx>
      <c:valAx>
        <c:axId val="69931235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32022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comm'!$C$10:$Q$10</c:f>
              <c:numCache>
                <c:formatCode>_(* #,##0_);_(* \(#,##0\);_(* \-??_);_(@_)</c:formatCode>
                <c:ptCount val="15"/>
                <c:pt idx="1">
                  <c:v>5545.17804000001</c:v>
                </c:pt>
                <c:pt idx="2">
                  <c:v>6799.54204</c:v>
                </c:pt>
                <c:pt idx="3">
                  <c:v>27625.1146275388</c:v>
                </c:pt>
                <c:pt idx="4">
                  <c:v>1821.20051094385</c:v>
                </c:pt>
                <c:pt idx="5">
                  <c:v>-2624.50547649462</c:v>
                </c:pt>
                <c:pt idx="6">
                  <c:v>15771.8609449056</c:v>
                </c:pt>
                <c:pt idx="7">
                  <c:v>14222.9323906</c:v>
                </c:pt>
                <c:pt idx="8">
                  <c:v>7258.86354697708</c:v>
                </c:pt>
                <c:pt idx="9">
                  <c:v>351.602905892962</c:v>
                </c:pt>
                <c:pt idx="10">
                  <c:v>6259.05684240602</c:v>
                </c:pt>
                <c:pt idx="11">
                  <c:v>-28281.6213891544</c:v>
                </c:pt>
                <c:pt idx="12">
                  <c:v>-8651.15258641611</c:v>
                </c:pt>
                <c:pt idx="13">
                  <c:v>-12518.3332880807</c:v>
                </c:pt>
                <c:pt idx="14">
                  <c:v>-11162.3897817</c:v>
                </c:pt>
              </c:numCache>
            </c:numRef>
          </c:val>
        </c:ser>
        <c:gapWidth val="30"/>
        <c:overlap val="0"/>
        <c:axId val="99791616"/>
        <c:axId val="52896940"/>
      </c:barChart>
      <c:catAx>
        <c:axId val="997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96940"/>
        <c:crossesAt val="0"/>
        <c:auto val="1"/>
        <c:lblAlgn val="ctr"/>
        <c:lblOffset val="100"/>
        <c:noMultiLvlLbl val="0"/>
      </c:catAx>
      <c:valAx>
        <c:axId val="52896940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91616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ccffff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cat>
            <c:strRef>
              <c:f>Actuals!$B$5:$P$5</c:f>
              <c:strCache>
                <c:ptCount val="15"/>
                <c:pt idx="0">
                  <c:v>1998 Q1</c:v>
                </c:pt>
                <c:pt idx="1">
                  <c:v>1998 Q2</c:v>
                </c:pt>
                <c:pt idx="2">
                  <c:v>1998 Q3</c:v>
                </c:pt>
                <c:pt idx="3">
                  <c:v>1998 Q4</c:v>
                </c:pt>
                <c:pt idx="4">
                  <c:v>1999 Q1</c:v>
                </c:pt>
                <c:pt idx="5">
                  <c:v>1999 Q2</c:v>
                </c:pt>
                <c:pt idx="6">
                  <c:v>1999 Q3</c:v>
                </c:pt>
                <c:pt idx="7">
                  <c:v>1999 Q4</c:v>
                </c:pt>
                <c:pt idx="8">
                  <c:v>2000 Q1</c:v>
                </c:pt>
                <c:pt idx="9">
                  <c:v>2000 Q2</c:v>
                </c:pt>
                <c:pt idx="10">
                  <c:v>2000 Q3</c:v>
                </c:pt>
                <c:pt idx="11">
                  <c:v>2000 Q4</c:v>
                </c:pt>
                <c:pt idx="12">
                  <c:v>2001 Q1</c:v>
                </c:pt>
                <c:pt idx="13">
                  <c:v>2001 Q2</c:v>
                </c:pt>
                <c:pt idx="14">
                  <c:v>2001 Q3</c:v>
                </c:pt>
              </c:strCache>
            </c:strRef>
          </c:cat>
          <c:val>
            <c:numRef>
              <c:f>'C&amp;P comm'!$C$11:$Q$11</c:f>
              <c:numCache>
                <c:formatCode>_(* #,##0_);_(* \(#,##0\);_(* \-??_);_(@_)</c:formatCode>
                <c:ptCount val="15"/>
                <c:pt idx="1">
                  <c:v>193.140804992158</c:v>
                </c:pt>
                <c:pt idx="2">
                  <c:v>7500.87085499216</c:v>
                </c:pt>
                <c:pt idx="3">
                  <c:v>-14075.3727650078</c:v>
                </c:pt>
                <c:pt idx="4">
                  <c:v>-1276.23970410784</c:v>
                </c:pt>
                <c:pt idx="5">
                  <c:v>-6706.94161670785</c:v>
                </c:pt>
                <c:pt idx="6">
                  <c:v>-11048.5905984298</c:v>
                </c:pt>
                <c:pt idx="7">
                  <c:v>-3108.57635789511</c:v>
                </c:pt>
                <c:pt idx="8">
                  <c:v>1874.82014450023</c:v>
                </c:pt>
                <c:pt idx="9">
                  <c:v>2339.13443718209</c:v>
                </c:pt>
                <c:pt idx="10">
                  <c:v>895.39857945019</c:v>
                </c:pt>
                <c:pt idx="11">
                  <c:v>-2912.11991820952</c:v>
                </c:pt>
                <c:pt idx="12">
                  <c:v>12181.4132286483</c:v>
                </c:pt>
                <c:pt idx="13">
                  <c:v>430.023779104412</c:v>
                </c:pt>
                <c:pt idx="14">
                  <c:v>-1002.98536042958</c:v>
                </c:pt>
              </c:numCache>
            </c:numRef>
          </c:val>
        </c:ser>
        <c:gapWidth val="30"/>
        <c:overlap val="0"/>
        <c:axId val="17184468"/>
        <c:axId val="28940529"/>
      </c:barChart>
      <c:catAx>
        <c:axId val="171844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40529"/>
        <c:crossesAt val="0"/>
        <c:auto val="1"/>
        <c:lblAlgn val="ctr"/>
        <c:lblOffset val="100"/>
        <c:noMultiLvlLbl val="0"/>
      </c:catAx>
      <c:valAx>
        <c:axId val="28940529"/>
        <c:scaling>
          <c:orientation val="minMax"/>
        </c:scaling>
        <c:delete val="1"/>
        <c:axPos val="l"/>
        <c:majorGridlines>
          <c:spPr>
            <a:ln w="0">
              <a:solidFill>
                <a:srgbClr val="ffffff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84468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17.xml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0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2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3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4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5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6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7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8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9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0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1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2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3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33</xdr:row>
      <xdr:rowOff>66600</xdr:rowOff>
    </xdr:to>
    <xdr:graphicFrame>
      <xdr:nvGraphicFramePr>
        <xdr:cNvPr id="14" name="Chart 15"/>
        <xdr:cNvGraphicFramePr/>
      </xdr:nvGraphicFramePr>
      <xdr:xfrm>
        <a:off x="0" y="1647720"/>
        <a:ext cx="8687880" cy="460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26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27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28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29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30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31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32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33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34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35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36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37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38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39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140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41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42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43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44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45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46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47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48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49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50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51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52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53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54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155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56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57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58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59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60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61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62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63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64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65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66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67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68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69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170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71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72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73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74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75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76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77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78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79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80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81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82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83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84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185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86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87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88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89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90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91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92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93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94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95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96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97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98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99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200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201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202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203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204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205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206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07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208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209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210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11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212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213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214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215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216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217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218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219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220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221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22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223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224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225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26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227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228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229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230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231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232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233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234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235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236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37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238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239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240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41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242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243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244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245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246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247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248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249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250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251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52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253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254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255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56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257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258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259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260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5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6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7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8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9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20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21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22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23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24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25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26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27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28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33</xdr:row>
      <xdr:rowOff>66600</xdr:rowOff>
    </xdr:to>
    <xdr:graphicFrame>
      <xdr:nvGraphicFramePr>
        <xdr:cNvPr id="29" name="Chart 15"/>
        <xdr:cNvGraphicFramePr/>
      </xdr:nvGraphicFramePr>
      <xdr:xfrm>
        <a:off x="0" y="1647720"/>
        <a:ext cx="8687880" cy="460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123840</xdr:rowOff>
    </xdr:to>
    <xdr:sp>
      <xdr:nvSpPr>
        <xdr:cNvPr id="30" name="Rectangle 1"/>
        <xdr:cNvSpPr/>
      </xdr:nvSpPr>
      <xdr:spPr>
        <a:xfrm>
          <a:off x="2007360" y="920124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123840</xdr:rowOff>
    </xdr:to>
    <xdr:sp>
      <xdr:nvSpPr>
        <xdr:cNvPr id="31" name="Rectangle 5"/>
        <xdr:cNvSpPr/>
      </xdr:nvSpPr>
      <xdr:spPr>
        <a:xfrm>
          <a:off x="2339280" y="921096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32" name="Rectangle 7"/>
        <xdr:cNvSpPr/>
      </xdr:nvSpPr>
      <xdr:spPr>
        <a:xfrm>
          <a:off x="1051200" y="900072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133200</xdr:rowOff>
    </xdr:from>
    <xdr:to>
      <xdr:col>2</xdr:col>
      <xdr:colOff>70920</xdr:colOff>
      <xdr:row>53</xdr:row>
      <xdr:rowOff>152640</xdr:rowOff>
    </xdr:to>
    <xdr:sp>
      <xdr:nvSpPr>
        <xdr:cNvPr id="33" name="Rectangle 8"/>
        <xdr:cNvSpPr/>
      </xdr:nvSpPr>
      <xdr:spPr>
        <a:xfrm>
          <a:off x="2319480" y="93916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34" name="Text 11"/>
        <xdr:cNvSpPr/>
      </xdr:nvSpPr>
      <xdr:spPr>
        <a:xfrm>
          <a:off x="1009440" y="9220320"/>
          <a:ext cx="5256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35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123840</xdr:rowOff>
    </xdr:to>
    <xdr:sp>
      <xdr:nvSpPr>
        <xdr:cNvPr id="36" name="Rectangle 1"/>
        <xdr:cNvSpPr/>
      </xdr:nvSpPr>
      <xdr:spPr>
        <a:xfrm>
          <a:off x="2007360" y="920124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37" name="Rectangle 2"/>
        <xdr:cNvSpPr/>
      </xdr:nvSpPr>
      <xdr:spPr>
        <a:xfrm>
          <a:off x="348840" y="882936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37800</xdr:rowOff>
    </xdr:to>
    <xdr:sp>
      <xdr:nvSpPr>
        <xdr:cNvPr id="38" name="Rectangle 3"/>
        <xdr:cNvSpPr/>
      </xdr:nvSpPr>
      <xdr:spPr>
        <a:xfrm>
          <a:off x="458640" y="911520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142920</xdr:rowOff>
    </xdr:to>
    <xdr:sp>
      <xdr:nvSpPr>
        <xdr:cNvPr id="39" name="Rectangle 4"/>
        <xdr:cNvSpPr/>
      </xdr:nvSpPr>
      <xdr:spPr>
        <a:xfrm>
          <a:off x="4909680" y="841068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123840</xdr:rowOff>
    </xdr:to>
    <xdr:sp>
      <xdr:nvSpPr>
        <xdr:cNvPr id="40" name="Rectangle 5"/>
        <xdr:cNvSpPr/>
      </xdr:nvSpPr>
      <xdr:spPr>
        <a:xfrm>
          <a:off x="2339280" y="921096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41" name="Rectangle 6"/>
        <xdr:cNvSpPr/>
      </xdr:nvSpPr>
      <xdr:spPr>
        <a:xfrm>
          <a:off x="1754280" y="819108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42" name="Rectangle 7"/>
        <xdr:cNvSpPr/>
      </xdr:nvSpPr>
      <xdr:spPr>
        <a:xfrm>
          <a:off x="1051200" y="900072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133200</xdr:rowOff>
    </xdr:from>
    <xdr:to>
      <xdr:col>2</xdr:col>
      <xdr:colOff>70920</xdr:colOff>
      <xdr:row>53</xdr:row>
      <xdr:rowOff>152640</xdr:rowOff>
    </xdr:to>
    <xdr:sp>
      <xdr:nvSpPr>
        <xdr:cNvPr id="43" name="Rectangle 8"/>
        <xdr:cNvSpPr/>
      </xdr:nvSpPr>
      <xdr:spPr>
        <a:xfrm>
          <a:off x="2319480" y="93916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44" name="Text 9"/>
        <xdr:cNvSpPr/>
      </xdr:nvSpPr>
      <xdr:spPr>
        <a:xfrm>
          <a:off x="109800" y="898200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45" name="Text 10"/>
        <xdr:cNvSpPr/>
      </xdr:nvSpPr>
      <xdr:spPr>
        <a:xfrm>
          <a:off x="1704960" y="786744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46" name="Text 11"/>
        <xdr:cNvSpPr/>
      </xdr:nvSpPr>
      <xdr:spPr>
        <a:xfrm>
          <a:off x="1009440" y="9220320"/>
          <a:ext cx="5256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161640</xdr:rowOff>
    </xdr:to>
    <xdr:sp>
      <xdr:nvSpPr>
        <xdr:cNvPr id="47" name="Text 12"/>
        <xdr:cNvSpPr/>
      </xdr:nvSpPr>
      <xdr:spPr>
        <a:xfrm>
          <a:off x="0" y="843912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48" name="Text 13"/>
        <xdr:cNvSpPr/>
      </xdr:nvSpPr>
      <xdr:spPr>
        <a:xfrm>
          <a:off x="2922840" y="809640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75600</xdr:rowOff>
    </xdr:from>
    <xdr:to>
      <xdr:col>1</xdr:col>
      <xdr:colOff>1813680</xdr:colOff>
      <xdr:row>48</xdr:row>
      <xdr:rowOff>66600</xdr:rowOff>
    </xdr:to>
    <xdr:sp>
      <xdr:nvSpPr>
        <xdr:cNvPr id="49" name="Text 14"/>
        <xdr:cNvSpPr/>
      </xdr:nvSpPr>
      <xdr:spPr>
        <a:xfrm flipV="1">
          <a:off x="1997280" y="852444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50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123840</xdr:rowOff>
    </xdr:to>
    <xdr:sp>
      <xdr:nvSpPr>
        <xdr:cNvPr id="51" name="Rectangle 1"/>
        <xdr:cNvSpPr/>
      </xdr:nvSpPr>
      <xdr:spPr>
        <a:xfrm>
          <a:off x="2007360" y="920124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52" name="Rectangle 2"/>
        <xdr:cNvSpPr/>
      </xdr:nvSpPr>
      <xdr:spPr>
        <a:xfrm>
          <a:off x="348840" y="882936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37800</xdr:rowOff>
    </xdr:to>
    <xdr:sp>
      <xdr:nvSpPr>
        <xdr:cNvPr id="53" name="Rectangle 3"/>
        <xdr:cNvSpPr/>
      </xdr:nvSpPr>
      <xdr:spPr>
        <a:xfrm>
          <a:off x="458640" y="911520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142920</xdr:rowOff>
    </xdr:to>
    <xdr:sp>
      <xdr:nvSpPr>
        <xdr:cNvPr id="54" name="Rectangle 4"/>
        <xdr:cNvSpPr/>
      </xdr:nvSpPr>
      <xdr:spPr>
        <a:xfrm>
          <a:off x="4909680" y="841068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123840</xdr:rowOff>
    </xdr:to>
    <xdr:sp>
      <xdr:nvSpPr>
        <xdr:cNvPr id="55" name="Rectangle 5"/>
        <xdr:cNvSpPr/>
      </xdr:nvSpPr>
      <xdr:spPr>
        <a:xfrm>
          <a:off x="2339280" y="921096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56" name="Rectangle 6"/>
        <xdr:cNvSpPr/>
      </xdr:nvSpPr>
      <xdr:spPr>
        <a:xfrm>
          <a:off x="1754280" y="819108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57" name="Rectangle 7"/>
        <xdr:cNvSpPr/>
      </xdr:nvSpPr>
      <xdr:spPr>
        <a:xfrm>
          <a:off x="1051200" y="900072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133200</xdr:rowOff>
    </xdr:from>
    <xdr:to>
      <xdr:col>2</xdr:col>
      <xdr:colOff>70920</xdr:colOff>
      <xdr:row>53</xdr:row>
      <xdr:rowOff>152640</xdr:rowOff>
    </xdr:to>
    <xdr:sp>
      <xdr:nvSpPr>
        <xdr:cNvPr id="58" name="Rectangle 8"/>
        <xdr:cNvSpPr/>
      </xdr:nvSpPr>
      <xdr:spPr>
        <a:xfrm>
          <a:off x="2319480" y="93916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59" name="Text 9"/>
        <xdr:cNvSpPr/>
      </xdr:nvSpPr>
      <xdr:spPr>
        <a:xfrm>
          <a:off x="109800" y="898200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60" name="Text 10"/>
        <xdr:cNvSpPr/>
      </xdr:nvSpPr>
      <xdr:spPr>
        <a:xfrm>
          <a:off x="1704960" y="786744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61" name="Text 11"/>
        <xdr:cNvSpPr/>
      </xdr:nvSpPr>
      <xdr:spPr>
        <a:xfrm>
          <a:off x="1009440" y="9220320"/>
          <a:ext cx="5256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161640</xdr:rowOff>
    </xdr:to>
    <xdr:sp>
      <xdr:nvSpPr>
        <xdr:cNvPr id="62" name="Text 12"/>
        <xdr:cNvSpPr/>
      </xdr:nvSpPr>
      <xdr:spPr>
        <a:xfrm>
          <a:off x="0" y="843912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63" name="Text 13"/>
        <xdr:cNvSpPr/>
      </xdr:nvSpPr>
      <xdr:spPr>
        <a:xfrm>
          <a:off x="2922840" y="809640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75600</xdr:rowOff>
    </xdr:from>
    <xdr:to>
      <xdr:col>1</xdr:col>
      <xdr:colOff>1813680</xdr:colOff>
      <xdr:row>48</xdr:row>
      <xdr:rowOff>66600</xdr:rowOff>
    </xdr:to>
    <xdr:sp>
      <xdr:nvSpPr>
        <xdr:cNvPr id="64" name="Text 14"/>
        <xdr:cNvSpPr/>
      </xdr:nvSpPr>
      <xdr:spPr>
        <a:xfrm flipV="1">
          <a:off x="1997280" y="852444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65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123840</xdr:rowOff>
    </xdr:to>
    <xdr:sp>
      <xdr:nvSpPr>
        <xdr:cNvPr id="66" name="Rectangle 1"/>
        <xdr:cNvSpPr/>
      </xdr:nvSpPr>
      <xdr:spPr>
        <a:xfrm>
          <a:off x="2007360" y="920124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67" name="Rectangle 2"/>
        <xdr:cNvSpPr/>
      </xdr:nvSpPr>
      <xdr:spPr>
        <a:xfrm>
          <a:off x="348840" y="882936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37800</xdr:rowOff>
    </xdr:to>
    <xdr:sp>
      <xdr:nvSpPr>
        <xdr:cNvPr id="68" name="Rectangle 3"/>
        <xdr:cNvSpPr/>
      </xdr:nvSpPr>
      <xdr:spPr>
        <a:xfrm>
          <a:off x="458640" y="911520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142920</xdr:rowOff>
    </xdr:to>
    <xdr:sp>
      <xdr:nvSpPr>
        <xdr:cNvPr id="69" name="Rectangle 4"/>
        <xdr:cNvSpPr/>
      </xdr:nvSpPr>
      <xdr:spPr>
        <a:xfrm>
          <a:off x="4909680" y="841068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123840</xdr:rowOff>
    </xdr:to>
    <xdr:sp>
      <xdr:nvSpPr>
        <xdr:cNvPr id="70" name="Rectangle 5"/>
        <xdr:cNvSpPr/>
      </xdr:nvSpPr>
      <xdr:spPr>
        <a:xfrm>
          <a:off x="2339280" y="921096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71" name="Rectangle 6"/>
        <xdr:cNvSpPr/>
      </xdr:nvSpPr>
      <xdr:spPr>
        <a:xfrm>
          <a:off x="1754280" y="819108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72" name="Rectangle 7"/>
        <xdr:cNvSpPr/>
      </xdr:nvSpPr>
      <xdr:spPr>
        <a:xfrm>
          <a:off x="1051200" y="900072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133200</xdr:rowOff>
    </xdr:from>
    <xdr:to>
      <xdr:col>2</xdr:col>
      <xdr:colOff>70920</xdr:colOff>
      <xdr:row>53</xdr:row>
      <xdr:rowOff>152640</xdr:rowOff>
    </xdr:to>
    <xdr:sp>
      <xdr:nvSpPr>
        <xdr:cNvPr id="73" name="Rectangle 8"/>
        <xdr:cNvSpPr/>
      </xdr:nvSpPr>
      <xdr:spPr>
        <a:xfrm>
          <a:off x="2319480" y="93916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74" name="Text 9"/>
        <xdr:cNvSpPr/>
      </xdr:nvSpPr>
      <xdr:spPr>
        <a:xfrm>
          <a:off x="109800" y="898200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75" name="Text 10"/>
        <xdr:cNvSpPr/>
      </xdr:nvSpPr>
      <xdr:spPr>
        <a:xfrm>
          <a:off x="1704960" y="786744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76" name="Text 11"/>
        <xdr:cNvSpPr/>
      </xdr:nvSpPr>
      <xdr:spPr>
        <a:xfrm>
          <a:off x="1009440" y="9220320"/>
          <a:ext cx="5256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161640</xdr:rowOff>
    </xdr:to>
    <xdr:sp>
      <xdr:nvSpPr>
        <xdr:cNvPr id="77" name="Text 12"/>
        <xdr:cNvSpPr/>
      </xdr:nvSpPr>
      <xdr:spPr>
        <a:xfrm>
          <a:off x="0" y="843912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78" name="Text 13"/>
        <xdr:cNvSpPr/>
      </xdr:nvSpPr>
      <xdr:spPr>
        <a:xfrm>
          <a:off x="2922840" y="809640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75600</xdr:rowOff>
    </xdr:from>
    <xdr:to>
      <xdr:col>1</xdr:col>
      <xdr:colOff>1813680</xdr:colOff>
      <xdr:row>48</xdr:row>
      <xdr:rowOff>66600</xdr:rowOff>
    </xdr:to>
    <xdr:sp>
      <xdr:nvSpPr>
        <xdr:cNvPr id="79" name="Text 14"/>
        <xdr:cNvSpPr/>
      </xdr:nvSpPr>
      <xdr:spPr>
        <a:xfrm flipV="1">
          <a:off x="1997280" y="852444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80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81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82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83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84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85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86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87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88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89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90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91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92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93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94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33</xdr:row>
      <xdr:rowOff>66600</xdr:rowOff>
    </xdr:to>
    <xdr:graphicFrame>
      <xdr:nvGraphicFramePr>
        <xdr:cNvPr id="95" name="Chart 15"/>
        <xdr:cNvGraphicFramePr/>
      </xdr:nvGraphicFramePr>
      <xdr:xfrm>
        <a:off x="0" y="1647720"/>
        <a:ext cx="8687880" cy="460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96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97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98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99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00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01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02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03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04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05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06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07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08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09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110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1369080</xdr:colOff>
      <xdr:row>51</xdr:row>
      <xdr:rowOff>104760</xdr:rowOff>
    </xdr:from>
    <xdr:to>
      <xdr:col>1</xdr:col>
      <xdr:colOff>1833480</xdr:colOff>
      <xdr:row>52</xdr:row>
      <xdr:rowOff>124200</xdr:rowOff>
    </xdr:to>
    <xdr:sp>
      <xdr:nvSpPr>
        <xdr:cNvPr id="111" name="Rectangle 1"/>
        <xdr:cNvSpPr/>
      </xdr:nvSpPr>
      <xdr:spPr>
        <a:xfrm>
          <a:off x="2007360" y="9220320"/>
          <a:ext cx="46440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+139%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348840</xdr:colOff>
      <xdr:row>49</xdr:row>
      <xdr:rowOff>56880</xdr:rowOff>
    </xdr:from>
    <xdr:to>
      <xdr:col>1</xdr:col>
      <xdr:colOff>122400</xdr:colOff>
      <xdr:row>50</xdr:row>
      <xdr:rowOff>75960</xdr:rowOff>
    </xdr:to>
    <xdr:sp>
      <xdr:nvSpPr>
        <xdr:cNvPr id="112" name="Rectangle 2"/>
        <xdr:cNvSpPr/>
      </xdr:nvSpPr>
      <xdr:spPr>
        <a:xfrm>
          <a:off x="348840" y="8848440"/>
          <a:ext cx="41184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458640</xdr:colOff>
      <xdr:row>51</xdr:row>
      <xdr:rowOff>18720</xdr:rowOff>
    </xdr:from>
    <xdr:to>
      <xdr:col>1</xdr:col>
      <xdr:colOff>232920</xdr:colOff>
      <xdr:row>52</xdr:row>
      <xdr:rowOff>38160</xdr:rowOff>
    </xdr:to>
    <xdr:sp>
      <xdr:nvSpPr>
        <xdr:cNvPr id="113" name="Rectangle 3"/>
        <xdr:cNvSpPr/>
      </xdr:nvSpPr>
      <xdr:spPr>
        <a:xfrm>
          <a:off x="458640" y="913428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1258560</xdr:colOff>
      <xdr:row>46</xdr:row>
      <xdr:rowOff>123840</xdr:rowOff>
    </xdr:from>
    <xdr:to>
      <xdr:col>4</xdr:col>
      <xdr:colOff>1673640</xdr:colOff>
      <xdr:row>47</xdr:row>
      <xdr:rowOff>143280</xdr:rowOff>
    </xdr:to>
    <xdr:sp>
      <xdr:nvSpPr>
        <xdr:cNvPr id="114" name="Rectangle 4"/>
        <xdr:cNvSpPr/>
      </xdr:nvSpPr>
      <xdr:spPr>
        <a:xfrm>
          <a:off x="4909680" y="8429760"/>
          <a:ext cx="41508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1701000</xdr:colOff>
      <xdr:row>51</xdr:row>
      <xdr:rowOff>114480</xdr:rowOff>
    </xdr:from>
    <xdr:to>
      <xdr:col>2</xdr:col>
      <xdr:colOff>141480</xdr:colOff>
      <xdr:row>52</xdr:row>
      <xdr:rowOff>124200</xdr:rowOff>
    </xdr:to>
    <xdr:sp>
      <xdr:nvSpPr>
        <xdr:cNvPr id="115" name="Rectangle 5"/>
        <xdr:cNvSpPr/>
      </xdr:nvSpPr>
      <xdr:spPr>
        <a:xfrm>
          <a:off x="2339280" y="9230040"/>
          <a:ext cx="4633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-75%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1116000</xdr:colOff>
      <xdr:row>45</xdr:row>
      <xdr:rowOff>66240</xdr:rowOff>
    </xdr:from>
    <xdr:to>
      <xdr:col>1</xdr:col>
      <xdr:colOff>1641600</xdr:colOff>
      <xdr:row>46</xdr:row>
      <xdr:rowOff>56880</xdr:rowOff>
    </xdr:to>
    <xdr:sp>
      <xdr:nvSpPr>
        <xdr:cNvPr id="116" name="Rectangle 6"/>
        <xdr:cNvSpPr/>
      </xdr:nvSpPr>
      <xdr:spPr>
        <a:xfrm>
          <a:off x="1754280" y="8210160"/>
          <a:ext cx="52560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+483%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412920</xdr:colOff>
      <xdr:row>50</xdr:row>
      <xdr:rowOff>66240</xdr:rowOff>
    </xdr:from>
    <xdr:to>
      <xdr:col>1</xdr:col>
      <xdr:colOff>756720</xdr:colOff>
      <xdr:row>51</xdr:row>
      <xdr:rowOff>86040</xdr:rowOff>
    </xdr:to>
    <xdr:sp>
      <xdr:nvSpPr>
        <xdr:cNvPr id="117" name="Rectangle 7"/>
        <xdr:cNvSpPr/>
      </xdr:nvSpPr>
      <xdr:spPr>
        <a:xfrm>
          <a:off x="1051200" y="9019800"/>
          <a:ext cx="343800" cy="18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1681200</xdr:colOff>
      <xdr:row>52</xdr:row>
      <xdr:rowOff>133560</xdr:rowOff>
    </xdr:from>
    <xdr:to>
      <xdr:col>2</xdr:col>
      <xdr:colOff>70920</xdr:colOff>
      <xdr:row>53</xdr:row>
      <xdr:rowOff>152640</xdr:rowOff>
    </xdr:to>
    <xdr:sp>
      <xdr:nvSpPr>
        <xdr:cNvPr id="118" name="Rectangle 8"/>
        <xdr:cNvSpPr/>
      </xdr:nvSpPr>
      <xdr:spPr>
        <a:xfrm>
          <a:off x="2319480" y="9410760"/>
          <a:ext cx="412560" cy="18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+68%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109800</xdr:colOff>
      <xdr:row>50</xdr:row>
      <xdr:rowOff>47520</xdr:rowOff>
    </xdr:from>
    <xdr:to>
      <xdr:col>0</xdr:col>
      <xdr:colOff>529200</xdr:colOff>
      <xdr:row>51</xdr:row>
      <xdr:rowOff>66240</xdr:rowOff>
    </xdr:to>
    <xdr:sp>
      <xdr:nvSpPr>
        <xdr:cNvPr id="119" name="Text 9"/>
        <xdr:cNvSpPr/>
      </xdr:nvSpPr>
      <xdr:spPr>
        <a:xfrm>
          <a:off x="109800" y="9001080"/>
          <a:ext cx="4194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+73%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1066680</xdr:colOff>
      <xdr:row>43</xdr:row>
      <xdr:rowOff>66600</xdr:rowOff>
    </xdr:from>
    <xdr:to>
      <xdr:col>1</xdr:col>
      <xdr:colOff>1631880</xdr:colOff>
      <xdr:row>44</xdr:row>
      <xdr:rowOff>86040</xdr:rowOff>
    </xdr:to>
    <xdr:sp>
      <xdr:nvSpPr>
        <xdr:cNvPr id="120" name="Text 10"/>
        <xdr:cNvSpPr/>
      </xdr:nvSpPr>
      <xdr:spPr>
        <a:xfrm>
          <a:off x="1704960" y="7886520"/>
          <a:ext cx="565200" cy="181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+243%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371160</xdr:colOff>
      <xdr:row>51</xdr:row>
      <xdr:rowOff>123840</xdr:rowOff>
    </xdr:from>
    <xdr:to>
      <xdr:col>1</xdr:col>
      <xdr:colOff>896760</xdr:colOff>
      <xdr:row>52</xdr:row>
      <xdr:rowOff>142920</xdr:rowOff>
    </xdr:to>
    <xdr:sp>
      <xdr:nvSpPr>
        <xdr:cNvPr id="121" name="Text 11"/>
        <xdr:cNvSpPr/>
      </xdr:nvSpPr>
      <xdr:spPr>
        <a:xfrm>
          <a:off x="1009440" y="9239400"/>
          <a:ext cx="52560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+251%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152280</xdr:rowOff>
    </xdr:from>
    <xdr:to>
      <xdr:col>0</xdr:col>
      <xdr:colOff>389520</xdr:colOff>
      <xdr:row>47</xdr:row>
      <xdr:rowOff>162000</xdr:rowOff>
    </xdr:to>
    <xdr:sp>
      <xdr:nvSpPr>
        <xdr:cNvPr id="122" name="Text 12"/>
        <xdr:cNvSpPr/>
      </xdr:nvSpPr>
      <xdr:spPr>
        <a:xfrm>
          <a:off x="0" y="8458200"/>
          <a:ext cx="389520" cy="171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+988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261720</xdr:colOff>
      <xdr:row>44</xdr:row>
      <xdr:rowOff>133560</xdr:rowOff>
    </xdr:from>
    <xdr:to>
      <xdr:col>3</xdr:col>
      <xdr:colOff>349560</xdr:colOff>
      <xdr:row>45</xdr:row>
      <xdr:rowOff>133560</xdr:rowOff>
    </xdr:to>
    <xdr:sp>
      <xdr:nvSpPr>
        <xdr:cNvPr id="123" name="Text 13"/>
        <xdr:cNvSpPr/>
      </xdr:nvSpPr>
      <xdr:spPr>
        <a:xfrm>
          <a:off x="2922840" y="8115480"/>
          <a:ext cx="439920" cy="1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-112%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1359000</xdr:colOff>
      <xdr:row>47</xdr:row>
      <xdr:rowOff>75960</xdr:rowOff>
    </xdr:from>
    <xdr:to>
      <xdr:col>1</xdr:col>
      <xdr:colOff>1813680</xdr:colOff>
      <xdr:row>48</xdr:row>
      <xdr:rowOff>66600</xdr:rowOff>
    </xdr:to>
    <xdr:sp>
      <xdr:nvSpPr>
        <xdr:cNvPr id="124" name="Text 14"/>
        <xdr:cNvSpPr/>
      </xdr:nvSpPr>
      <xdr:spPr>
        <a:xfrm flipV="1">
          <a:off x="1997280" y="8543520"/>
          <a:ext cx="454680" cy="152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-70%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360</xdr:colOff>
      <xdr:row>27</xdr:row>
      <xdr:rowOff>114480</xdr:rowOff>
    </xdr:to>
    <xdr:graphicFrame>
      <xdr:nvGraphicFramePr>
        <xdr:cNvPr id="125" name="Chart 15"/>
        <xdr:cNvGraphicFramePr/>
      </xdr:nvGraphicFramePr>
      <xdr:xfrm>
        <a:off x="0" y="1647720"/>
        <a:ext cx="8687880" cy="3677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Global/Management%20Summaries/2000/3Q%202000/Management%20Summary/MgmtSum-Q3-preli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99"/>
    <col collapsed="false" customWidth="true" hidden="false" outlineLevel="0" max="3" min="3" style="0" width="10.28"/>
    <col collapsed="false" customWidth="true" hidden="false" outlineLevel="0" max="11" min="11" style="0" width="10.85"/>
    <col collapsed="false" customWidth="true" hidden="false" outlineLevel="0" max="13" min="12" style="0" width="9.85"/>
    <col collapsed="false" customWidth="true" hidden="false" outlineLevel="0" max="14" min="14" style="0" width="10.85"/>
    <col collapsed="false" customWidth="true" hidden="false" outlineLevel="0" max="15" min="15" style="0" width="10.28"/>
    <col collapsed="false" customWidth="true" hidden="false" outlineLevel="0" max="16" min="16" style="0" width="11.28"/>
    <col collapsed="false" customWidth="true" hidden="false" outlineLevel="0" max="17" min="17" style="0" width="10.85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B3" s="0" t="s">
        <v>1</v>
      </c>
    </row>
    <row r="6" customFormat="false" ht="15.75" hidden="false" customHeight="false" outlineLevel="0" collapsed="false"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3" t="s">
        <v>14</v>
      </c>
      <c r="P6" s="3" t="s">
        <v>15</v>
      </c>
      <c r="Q6" s="3" t="s">
        <v>16</v>
      </c>
      <c r="R6" s="3"/>
    </row>
    <row r="7" customFormat="false" ht="12.75" hidden="false" customHeight="false" outlineLevel="0" collapsed="false">
      <c r="B7" s="0" t="s">
        <v>17</v>
      </c>
      <c r="D7" s="4" t="n">
        <v>1292.99910967774</v>
      </c>
      <c r="E7" s="4" t="n">
        <v>2537.97969653445</v>
      </c>
      <c r="F7" s="4" t="n">
        <v>2870.67009666835</v>
      </c>
      <c r="G7" s="4" t="n">
        <v>1855.15805817506</v>
      </c>
      <c r="H7" s="4" t="n">
        <v>2179.8036201792</v>
      </c>
      <c r="I7" s="4" t="n">
        <v>4072.56852432629</v>
      </c>
      <c r="J7" s="4" t="n">
        <v>1182.47144409649</v>
      </c>
      <c r="K7" s="4" t="n">
        <v>3152.30509596191</v>
      </c>
      <c r="L7" s="4" t="n">
        <v>3062.59331912027</v>
      </c>
      <c r="M7" s="4" t="n">
        <v>-534.491865960321</v>
      </c>
      <c r="N7" s="4" t="n">
        <v>24755.6695914864</v>
      </c>
      <c r="O7" s="4" t="n">
        <v>34838.3923346325</v>
      </c>
      <c r="P7" s="4" t="n">
        <v>-66553.716066493</v>
      </c>
      <c r="Q7" s="4" t="n">
        <v>-44506.8312892262</v>
      </c>
    </row>
    <row r="8" customFormat="false" ht="12.75" hidden="false" customHeight="false" outlineLevel="0" collapsed="false">
      <c r="B8" s="0" t="s">
        <v>18</v>
      </c>
      <c r="D8" s="4" t="n">
        <v>-10159.53258</v>
      </c>
      <c r="E8" s="4" t="n">
        <v>-260.737784917903</v>
      </c>
      <c r="F8" s="4" t="n">
        <v>-23955.7852422061</v>
      </c>
      <c r="G8" s="4" t="n">
        <v>255.823119109998</v>
      </c>
      <c r="H8" s="4" t="n">
        <v>-3488.212791439</v>
      </c>
      <c r="I8" s="4" t="n">
        <v>-1604.25532346096</v>
      </c>
      <c r="J8" s="4" t="n">
        <v>-13645.0094432391</v>
      </c>
      <c r="K8" s="4" t="n">
        <v>5417.64413046093</v>
      </c>
      <c r="L8" s="4" t="n">
        <v>-12.7083579310088</v>
      </c>
      <c r="M8" s="4" t="n">
        <v>421.638750382312</v>
      </c>
      <c r="N8" s="4" t="n">
        <v>-20425.3646049001</v>
      </c>
      <c r="O8" s="4" t="n">
        <v>13047.7557548</v>
      </c>
      <c r="P8" s="4" t="n">
        <v>-10807.9107858483</v>
      </c>
      <c r="Q8" s="4" t="n">
        <v>-4818.51428625301</v>
      </c>
    </row>
    <row r="9" customFormat="false" ht="12.75" hidden="false" customHeight="false" outlineLevel="0" collapsed="false">
      <c r="B9" s="0" t="s">
        <v>19</v>
      </c>
      <c r="D9" s="4" t="n">
        <v>-2101.058</v>
      </c>
      <c r="E9" s="4" t="n">
        <v>4808.465</v>
      </c>
      <c r="F9" s="4" t="n">
        <v>-2207.557</v>
      </c>
      <c r="G9" s="4" t="n">
        <v>8086.3514037</v>
      </c>
      <c r="H9" s="4" t="n">
        <v>-1214.7839303</v>
      </c>
      <c r="I9" s="4" t="n">
        <v>-2837.3052001</v>
      </c>
      <c r="J9" s="4" t="n">
        <v>6700.1870601</v>
      </c>
      <c r="K9" s="4" t="n">
        <v>858.263978000002</v>
      </c>
      <c r="L9" s="4" t="n">
        <v>4008.6563648</v>
      </c>
      <c r="M9" s="4" t="n">
        <v>-2702.8117124</v>
      </c>
      <c r="N9" s="4" t="n">
        <v>10062.1049792</v>
      </c>
      <c r="O9" s="4" t="n">
        <v>6391.785725</v>
      </c>
      <c r="P9" s="4" t="n">
        <v>19353.8142662725</v>
      </c>
      <c r="Q9" s="4" t="n">
        <v>-10194.2080670447</v>
      </c>
    </row>
    <row r="10" customFormat="false" ht="12.75" hidden="false" customHeight="false" outlineLevel="0" collapsed="false">
      <c r="B10" s="0" t="s">
        <v>20</v>
      </c>
      <c r="D10" s="4" t="n">
        <v>5545.17804000001</v>
      </c>
      <c r="E10" s="4" t="n">
        <v>6799.54204</v>
      </c>
      <c r="F10" s="4" t="n">
        <v>27625.1146275388</v>
      </c>
      <c r="G10" s="4" t="n">
        <v>1821.20051094385</v>
      </c>
      <c r="H10" s="4" t="n">
        <v>-2624.50547649462</v>
      </c>
      <c r="I10" s="4" t="n">
        <v>15771.8609449056</v>
      </c>
      <c r="J10" s="4" t="n">
        <v>14222.9323906</v>
      </c>
      <c r="K10" s="4" t="n">
        <v>7258.86354697708</v>
      </c>
      <c r="L10" s="4" t="n">
        <v>351.602905892962</v>
      </c>
      <c r="M10" s="4" t="n">
        <v>6259.05684240602</v>
      </c>
      <c r="N10" s="4" t="n">
        <v>-28281.6213891544</v>
      </c>
      <c r="O10" s="4" t="n">
        <v>-8651.15258641611</v>
      </c>
      <c r="P10" s="4" t="n">
        <v>-12518.3332880807</v>
      </c>
      <c r="Q10" s="4" t="n">
        <v>-11162.3897817</v>
      </c>
    </row>
    <row r="11" customFormat="false" ht="12.75" hidden="false" customHeight="false" outlineLevel="0" collapsed="false">
      <c r="B11" s="0" t="s">
        <v>21</v>
      </c>
      <c r="D11" s="4" t="n">
        <v>193.140804992158</v>
      </c>
      <c r="E11" s="4" t="n">
        <v>7500.87085499216</v>
      </c>
      <c r="F11" s="4" t="n">
        <v>-14075.3727650078</v>
      </c>
      <c r="G11" s="4" t="n">
        <v>-1276.23970410784</v>
      </c>
      <c r="H11" s="4" t="n">
        <v>-6706.94161670785</v>
      </c>
      <c r="I11" s="4" t="n">
        <v>-11048.5905984298</v>
      </c>
      <c r="J11" s="4" t="n">
        <v>-3108.57635789511</v>
      </c>
      <c r="K11" s="4" t="n">
        <v>1874.82014450023</v>
      </c>
      <c r="L11" s="4" t="n">
        <v>2339.13443718209</v>
      </c>
      <c r="M11" s="4" t="n">
        <v>895.39857945019</v>
      </c>
      <c r="N11" s="4" t="n">
        <v>-2912.11991820952</v>
      </c>
      <c r="O11" s="4" t="n">
        <v>12181.4132286483</v>
      </c>
      <c r="P11" s="4" t="n">
        <v>430.023779104412</v>
      </c>
      <c r="Q11" s="4" t="n">
        <v>-1002.98536042958</v>
      </c>
    </row>
    <row r="12" customFormat="false" ht="12.75" hidden="false" customHeight="false" outlineLevel="0" collapsed="false">
      <c r="B12" s="0" t="s">
        <v>22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 t="n">
        <v>4486.23353897109</v>
      </c>
      <c r="P12" s="4" t="n">
        <v>-11757.1358056</v>
      </c>
      <c r="Q12" s="4" t="n">
        <v>20128.9316427</v>
      </c>
    </row>
    <row r="13" customFormat="false" ht="12.75" hidden="false" customHeight="false" outlineLevel="0" collapsed="false">
      <c r="B13" s="0" t="s">
        <v>23</v>
      </c>
      <c r="D13" s="4" t="n">
        <v>-1329.53570028937</v>
      </c>
      <c r="E13" s="4" t="n">
        <v>2716.81077886217</v>
      </c>
      <c r="F13" s="4" t="n">
        <v>4797.36558992525</v>
      </c>
      <c r="G13" s="4" t="n">
        <v>-6387.77629408655</v>
      </c>
      <c r="H13" s="4" t="n">
        <v>2530.62881173703</v>
      </c>
      <c r="I13" s="4" t="n">
        <v>8377.5589506541</v>
      </c>
      <c r="J13" s="4" t="n">
        <v>-93.4415360459275</v>
      </c>
      <c r="K13" s="4" t="n">
        <v>14706.132410379</v>
      </c>
      <c r="L13" s="4" t="n">
        <v>2436.26370289999</v>
      </c>
      <c r="M13" s="4" t="n">
        <v>2351.42809491413</v>
      </c>
      <c r="N13" s="4" t="n">
        <v>34085.7347496936</v>
      </c>
      <c r="O13" s="4" t="n">
        <v>-3788.32691351354</v>
      </c>
      <c r="P13" s="4" t="n">
        <v>4719.43008080002</v>
      </c>
      <c r="Q13" s="4" t="n">
        <v>-5755.13158039998</v>
      </c>
    </row>
    <row r="14" customFormat="false" ht="12.75" hidden="false" customHeight="false" outlineLevel="0" collapsed="false">
      <c r="B14" s="0" t="s">
        <v>24</v>
      </c>
      <c r="D14" s="4" t="n">
        <v>1472.92905</v>
      </c>
      <c r="E14" s="4" t="n">
        <v>483.412</v>
      </c>
      <c r="F14" s="4" t="n">
        <v>4650.99884448239</v>
      </c>
      <c r="G14" s="4" t="n">
        <v>5634.17775625789</v>
      </c>
      <c r="H14" s="4" t="n">
        <v>1851.76164541454</v>
      </c>
      <c r="I14" s="4" t="n">
        <v>3003.15156738966</v>
      </c>
      <c r="J14" s="4" t="n">
        <v>-3683.29687744969</v>
      </c>
      <c r="K14" s="4" t="n">
        <v>8429.67011592802</v>
      </c>
      <c r="L14" s="4" t="n">
        <v>3407.17600259034</v>
      </c>
      <c r="M14" s="4" t="n">
        <v>-5325.66678714486</v>
      </c>
      <c r="N14" s="4" t="n">
        <v>-1110.32075694559</v>
      </c>
      <c r="O14" s="4" t="n">
        <v>-463.878518283963</v>
      </c>
      <c r="P14" s="4" t="n">
        <v>-1966.66341378622</v>
      </c>
      <c r="Q14" s="4" t="n">
        <v>-2787.00970682658</v>
      </c>
    </row>
    <row r="15" customFormat="false" ht="12.75" hidden="false" customHeight="false" outlineLevel="0" collapsed="false">
      <c r="B15" s="0" t="s">
        <v>25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 t="n">
        <v>-4465.91961210332</v>
      </c>
      <c r="P15" s="4" t="n">
        <v>1562.60019769999</v>
      </c>
      <c r="Q15" s="4" t="n">
        <v>-2408.63799739998</v>
      </c>
    </row>
    <row r="16" customFormat="false" ht="12.75" hidden="false" customHeight="false" outlineLevel="0" collapsed="false">
      <c r="B16" s="0" t="s">
        <v>26</v>
      </c>
      <c r="D16" s="4"/>
      <c r="E16" s="4" t="n">
        <v>-4257</v>
      </c>
      <c r="F16" s="4" t="n">
        <v>4705.7997</v>
      </c>
      <c r="G16" s="4" t="n">
        <v>2528.614</v>
      </c>
      <c r="H16" s="4" t="n">
        <v>2067.169</v>
      </c>
      <c r="I16" s="4" t="n">
        <v>868.964999999999</v>
      </c>
      <c r="J16" s="4" t="n">
        <v>-5796.4518</v>
      </c>
      <c r="K16" s="4" t="n">
        <v>-3500.434</v>
      </c>
      <c r="L16" s="4" t="n">
        <v>-1139.77028</v>
      </c>
      <c r="M16" s="4" t="n">
        <v>15.9053920000009</v>
      </c>
      <c r="N16" s="4" t="n">
        <v>-182.940543</v>
      </c>
      <c r="O16" s="4"/>
      <c r="P16" s="4"/>
      <c r="Q16" s="4"/>
    </row>
    <row r="17" customFormat="false" ht="12.75" hidden="false" customHeight="false" outlineLevel="0" collapsed="false">
      <c r="B17" s="0" t="s">
        <v>27</v>
      </c>
      <c r="D17" s="4" t="n">
        <v>280.821</v>
      </c>
      <c r="E17" s="4" t="n">
        <v>-1626.452</v>
      </c>
      <c r="F17" s="4" t="n">
        <v>26278.36671</v>
      </c>
      <c r="G17" s="4" t="n">
        <v>13902.2649480209</v>
      </c>
      <c r="H17" s="4" t="n">
        <v>3719.68571</v>
      </c>
      <c r="I17" s="4" t="n">
        <v>7167.89170999999</v>
      </c>
      <c r="J17" s="4" t="n">
        <v>128.528209999993</v>
      </c>
      <c r="K17" s="4" t="n">
        <v>4256.34</v>
      </c>
      <c r="L17" s="4" t="n">
        <v>-1666.95455005567</v>
      </c>
      <c r="M17" s="4" t="n">
        <v>-5175.31858594587</v>
      </c>
      <c r="N17" s="4" t="n">
        <v>1148.68557298532</v>
      </c>
      <c r="O17" s="4" t="n">
        <v>-7566.99784682786</v>
      </c>
      <c r="P17" s="4" t="n">
        <v>-21113.1167252185</v>
      </c>
      <c r="Q17" s="4" t="n">
        <v>23.5962245999996</v>
      </c>
    </row>
    <row r="18" customFormat="false" ht="12.75" hidden="false" customHeight="false" outlineLevel="0" collapsed="false">
      <c r="B18" s="0" t="s">
        <v>28</v>
      </c>
      <c r="D18" s="4" t="n">
        <v>-267.083027888687</v>
      </c>
      <c r="E18" s="4" t="n">
        <v>-204.795127422854</v>
      </c>
      <c r="F18" s="4" t="n">
        <v>-858.908521095179</v>
      </c>
      <c r="G18" s="4" t="n">
        <v>1124.7655112803</v>
      </c>
      <c r="H18" s="4" t="n">
        <v>2985.2832078</v>
      </c>
      <c r="I18" s="4" t="n">
        <v>2939.6354153</v>
      </c>
      <c r="J18" s="4" t="n">
        <v>-1316.7777053</v>
      </c>
      <c r="K18" s="4" t="n">
        <v>2648.0347468</v>
      </c>
      <c r="L18" s="4" t="n">
        <v>2270.5093385</v>
      </c>
      <c r="M18" s="4" t="n">
        <v>1547.7765605</v>
      </c>
      <c r="N18" s="4" t="n">
        <v>1643.1100851</v>
      </c>
      <c r="O18" s="4" t="n">
        <v>1268.9937479</v>
      </c>
      <c r="P18" s="4" t="n">
        <v>308.613904000002</v>
      </c>
      <c r="Q18" s="4" t="n">
        <v>98.8178906</v>
      </c>
    </row>
    <row r="19" customFormat="false" ht="12.75" hidden="false" customHeight="false" outlineLevel="0" collapsed="false">
      <c r="B19" s="0" t="s">
        <v>29</v>
      </c>
      <c r="D19" s="4" t="n">
        <v>2400</v>
      </c>
      <c r="E19" s="4" t="n">
        <v>4500</v>
      </c>
      <c r="F19" s="4" t="n">
        <v>2100</v>
      </c>
      <c r="G19" s="4" t="n">
        <v>-544</v>
      </c>
      <c r="H19" s="4" t="n">
        <v>-7992.141</v>
      </c>
      <c r="I19" s="4" t="n">
        <v>7864.8496306</v>
      </c>
      <c r="J19" s="4" t="n">
        <v>8147.10066</v>
      </c>
      <c r="K19" s="4" t="n">
        <v>-14809.541</v>
      </c>
      <c r="L19" s="4" t="n">
        <v>608.9099056</v>
      </c>
      <c r="M19" s="4" t="n">
        <v>-1417.084693</v>
      </c>
      <c r="N19" s="4" t="n">
        <v>-2212.7855676</v>
      </c>
      <c r="O19" s="4" t="n">
        <v>14114.53064</v>
      </c>
      <c r="P19" s="4" t="n">
        <f aca="false">131579.0861336-P20</f>
        <v>6279.08613360001</v>
      </c>
      <c r="Q19" s="4" t="n">
        <v>14993.5617002</v>
      </c>
    </row>
    <row r="20" customFormat="false" ht="12.75" hidden="false" customHeight="false" outlineLevel="0" collapsed="false">
      <c r="B20" s="0" t="s">
        <v>30</v>
      </c>
      <c r="D20" s="4"/>
      <c r="E20" s="4"/>
      <c r="F20" s="4"/>
      <c r="K20" s="4"/>
      <c r="L20" s="4"/>
      <c r="M20" s="4"/>
      <c r="N20" s="4"/>
      <c r="O20" s="4"/>
      <c r="P20" s="4" t="n">
        <v>125300</v>
      </c>
      <c r="Q20" s="4" t="n">
        <v>76697.2247242002</v>
      </c>
    </row>
    <row r="21" customFormat="false" ht="4.5" hidden="false" customHeight="true" outlineLevel="0" collapsed="false"/>
    <row r="22" customFormat="false" ht="12.75" hidden="false" customHeight="false" outlineLevel="0" collapsed="false">
      <c r="B22" s="5" t="s">
        <v>31</v>
      </c>
      <c r="C22" s="4" t="n">
        <f aca="false">SUM(C7:C20)</f>
        <v>0</v>
      </c>
      <c r="D22" s="4" t="n">
        <f aca="false">SUM(D7:D20)</f>
        <v>-2672.14130350815</v>
      </c>
      <c r="E22" s="4" t="n">
        <f aca="false">SUM(E7:E20)</f>
        <v>22998.095458048</v>
      </c>
      <c r="F22" s="4" t="n">
        <f aca="false">SUM(F7:F20)</f>
        <v>31930.6920403056</v>
      </c>
      <c r="G22" s="4" t="n">
        <f aca="false">SUM(G7:G20)</f>
        <v>27000.3393092936</v>
      </c>
      <c r="H22" s="4" t="n">
        <f aca="false">SUM(H7:H20)</f>
        <v>-6692.2528198107</v>
      </c>
      <c r="I22" s="4" t="n">
        <f aca="false">SUM(I7:I20)</f>
        <v>34576.3306211848</v>
      </c>
      <c r="J22" s="4" t="n">
        <f aca="false">SUM(J7:J20)</f>
        <v>2737.66604486672</v>
      </c>
      <c r="K22" s="4" t="n">
        <f aca="false">SUM(K7:K20)</f>
        <v>30292.0991690072</v>
      </c>
      <c r="L22" s="4" t="n">
        <f aca="false">SUM(L7:L20)</f>
        <v>15665.412788599</v>
      </c>
      <c r="M22" s="4" t="n">
        <f aca="false">SUM(M7:M20)</f>
        <v>-3664.1694247984</v>
      </c>
      <c r="N22" s="4" t="n">
        <f aca="false">SUM(N7:N20)</f>
        <v>16570.1521986558</v>
      </c>
      <c r="O22" s="4" t="n">
        <f aca="false">SUM(O7:O20)</f>
        <v>61392.8294928071</v>
      </c>
      <c r="P22" s="4" t="n">
        <f aca="false">SUM(P7:P20)</f>
        <v>33236.6922764502</v>
      </c>
      <c r="Q22" s="4" t="n">
        <f aca="false">SUM(Q7:Q20)</f>
        <v>29306.4241130201</v>
      </c>
    </row>
    <row r="24" customFormat="false" ht="12.75" hidden="false" customHeight="false" outlineLevel="0" collapsed="false">
      <c r="B24" s="6" t="s">
        <v>32</v>
      </c>
      <c r="C24" s="7" t="n">
        <v>18999</v>
      </c>
      <c r="D24" s="7" t="n">
        <v>-2602</v>
      </c>
      <c r="E24" s="7" t="n">
        <v>23121</v>
      </c>
      <c r="F24" s="7" t="n">
        <v>32067</v>
      </c>
      <c r="G24" s="7" t="n">
        <v>27000</v>
      </c>
      <c r="H24" s="7" t="n">
        <v>-6695</v>
      </c>
      <c r="I24" s="7" t="n">
        <v>35042</v>
      </c>
      <c r="J24" s="7" t="n">
        <v>2875</v>
      </c>
      <c r="K24" s="7" t="n">
        <v>27400</v>
      </c>
      <c r="L24" s="7" t="n">
        <v>14500</v>
      </c>
      <c r="M24" s="7" t="n">
        <v>-2909</v>
      </c>
      <c r="N24" s="7" t="n">
        <v>16412</v>
      </c>
      <c r="O24" s="7" t="n">
        <v>61971</v>
      </c>
      <c r="P24" s="7" t="n">
        <v>32797</v>
      </c>
      <c r="Q24" s="8" t="n">
        <v>29306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20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51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22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23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E34" activeCellId="0" sqref="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24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G30" activeCellId="0" sqref="G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25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26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27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28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16" activeCellId="0" sqref="I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29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B6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P6" activeCellId="0" sqref="P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21.7"/>
    <col collapsed="false" customWidth="true" hidden="false" outlineLevel="0" max="17" min="2" style="9" width="10.71"/>
    <col collapsed="false" customWidth="false" hidden="false" outlineLevel="0" max="18" min="18" style="10" width="9.14"/>
    <col collapsed="false" customWidth="true" hidden="false" outlineLevel="0" max="19" min="19" style="10" width="12.14"/>
    <col collapsed="false" customWidth="false" hidden="false" outlineLevel="0" max="20" min="20" style="10" width="9.14"/>
    <col collapsed="false" customWidth="false" hidden="false" outlineLevel="0" max="257" min="21" style="9" width="9.14"/>
  </cols>
  <sheetData>
    <row r="4" customFormat="false" ht="15.75" hidden="false" customHeight="false" outlineLevel="0" collapsed="false">
      <c r="A4" s="11"/>
      <c r="B4" s="12" t="s">
        <v>33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U4" s="10"/>
      <c r="V4" s="10"/>
      <c r="W4" s="10"/>
      <c r="X4" s="10"/>
      <c r="Y4" s="10"/>
      <c r="Z4" s="10"/>
      <c r="AA4" s="10"/>
      <c r="AB4" s="10"/>
    </row>
    <row r="5" customFormat="false" ht="15.75" hidden="false" customHeight="false" outlineLevel="0" collapsed="false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3" t="s">
        <v>14</v>
      </c>
      <c r="O5" s="3" t="s">
        <v>15</v>
      </c>
      <c r="P5" s="3" t="s">
        <v>16</v>
      </c>
      <c r="Q5" s="3" t="s">
        <v>34</v>
      </c>
      <c r="U5" s="10"/>
      <c r="V5" s="10"/>
      <c r="W5" s="10"/>
      <c r="X5" s="10"/>
      <c r="Y5" s="10"/>
      <c r="Z5" s="10"/>
      <c r="AA5" s="10"/>
      <c r="AB5" s="10"/>
    </row>
    <row r="6" customFormat="false" ht="16.5" hidden="false" customHeight="false" outlineLevel="0" collapsed="false">
      <c r="A6" s="13" t="s">
        <v>35</v>
      </c>
      <c r="B6" s="14" t="n">
        <v>18999</v>
      </c>
      <c r="C6" s="14" t="n">
        <v>-2602</v>
      </c>
      <c r="D6" s="14" t="n">
        <v>23121</v>
      </c>
      <c r="E6" s="14" t="n">
        <v>32067</v>
      </c>
      <c r="F6" s="14" t="n">
        <v>27000</v>
      </c>
      <c r="G6" s="14" t="n">
        <v>-6695</v>
      </c>
      <c r="H6" s="14" t="n">
        <v>35042</v>
      </c>
      <c r="I6" s="14" t="n">
        <v>2875</v>
      </c>
      <c r="J6" s="14" t="n">
        <v>27400</v>
      </c>
      <c r="K6" s="14" t="n">
        <v>14500</v>
      </c>
      <c r="L6" s="14" t="n">
        <v>-2909.078</v>
      </c>
      <c r="M6" s="14" t="n">
        <v>16412.451</v>
      </c>
      <c r="N6" s="15" t="n">
        <v>61971</v>
      </c>
      <c r="O6" s="15" t="n">
        <v>32797</v>
      </c>
      <c r="P6" s="15" t="n">
        <v>28876</v>
      </c>
      <c r="Q6" s="15" t="n">
        <f aca="false">SUM(B6:P6)</f>
        <v>308854.373</v>
      </c>
      <c r="U6" s="16"/>
      <c r="V6" s="10"/>
      <c r="W6" s="10"/>
      <c r="X6" s="10"/>
      <c r="Y6" s="17"/>
      <c r="Z6" s="17"/>
      <c r="AA6" s="10"/>
      <c r="AB6" s="10"/>
    </row>
    <row r="7" customFormat="false" ht="16.5" hidden="false" customHeight="false" outlineLevel="0" collapsed="false">
      <c r="A7" s="13" t="s">
        <v>36</v>
      </c>
      <c r="B7" s="14" t="n">
        <v>606</v>
      </c>
      <c r="C7" s="18" t="n">
        <v>1268</v>
      </c>
      <c r="D7" s="14" t="n">
        <v>8326</v>
      </c>
      <c r="E7" s="14" t="n">
        <v>10737</v>
      </c>
      <c r="F7" s="18" t="n">
        <v>9436</v>
      </c>
      <c r="G7" s="14" t="n">
        <v>2311</v>
      </c>
      <c r="H7" s="14" t="n">
        <v>12475</v>
      </c>
      <c r="I7" s="14" t="n">
        <v>13259</v>
      </c>
      <c r="J7" s="14" t="n">
        <v>2359</v>
      </c>
      <c r="K7" s="14" t="n">
        <v>4009</v>
      </c>
      <c r="L7" s="14" t="n">
        <v>-1548</v>
      </c>
      <c r="M7" s="14" t="n">
        <v>46518</v>
      </c>
      <c r="N7" s="15" t="n">
        <f aca="false">15692+4581</f>
        <v>20273</v>
      </c>
      <c r="O7" s="15" t="n">
        <f aca="false">23752+2463</f>
        <v>26215</v>
      </c>
      <c r="P7" s="15" t="n">
        <f aca="false">29079+3418</f>
        <v>32497</v>
      </c>
      <c r="Q7" s="15" t="n">
        <f aca="false">SUM(B7:P7)</f>
        <v>188741</v>
      </c>
      <c r="S7" s="19"/>
      <c r="U7" s="16"/>
      <c r="V7" s="10"/>
      <c r="W7" s="10"/>
      <c r="X7" s="10"/>
      <c r="Y7" s="17"/>
      <c r="Z7" s="17"/>
      <c r="AA7" s="10"/>
      <c r="AB7" s="10"/>
    </row>
    <row r="8" customFormat="false" ht="16.5" hidden="false" customHeight="false" outlineLevel="0" collapsed="false">
      <c r="A8" s="13" t="s">
        <v>37</v>
      </c>
      <c r="B8" s="14" t="n">
        <v>-2602</v>
      </c>
      <c r="C8" s="18" t="n">
        <v>-5203</v>
      </c>
      <c r="D8" s="14" t="n">
        <v>-270</v>
      </c>
      <c r="E8" s="14" t="n">
        <v>1082</v>
      </c>
      <c r="F8" s="18" t="n">
        <v>849</v>
      </c>
      <c r="G8" s="14" t="n">
        <v>-181</v>
      </c>
      <c r="H8" s="14" t="n">
        <v>-3358</v>
      </c>
      <c r="I8" s="14" t="n">
        <v>-3936</v>
      </c>
      <c r="J8" s="14" t="n">
        <v>3674</v>
      </c>
      <c r="K8" s="14" t="n">
        <v>-6918</v>
      </c>
      <c r="L8" s="14" t="n">
        <v>2948</v>
      </c>
      <c r="M8" s="14" t="n">
        <v>6453</v>
      </c>
      <c r="N8" s="15" t="n">
        <v>-6238</v>
      </c>
      <c r="O8" s="15"/>
      <c r="P8" s="15"/>
      <c r="Q8" s="15" t="n">
        <f aca="false">SUM(B8:P8)</f>
        <v>-13700</v>
      </c>
      <c r="S8" s="19"/>
      <c r="U8" s="16"/>
      <c r="V8" s="17"/>
      <c r="W8" s="17"/>
      <c r="X8" s="17"/>
      <c r="Y8" s="17"/>
      <c r="Z8" s="17"/>
      <c r="AA8" s="10"/>
      <c r="AB8" s="10"/>
    </row>
    <row r="9" customFormat="false" ht="16.5" hidden="false" customHeight="false" outlineLevel="0" collapsed="false">
      <c r="A9" s="13" t="s">
        <v>38</v>
      </c>
      <c r="B9" s="14" t="n">
        <v>1337</v>
      </c>
      <c r="C9" s="18" t="n">
        <v>3065</v>
      </c>
      <c r="D9" s="14" t="n">
        <v>254</v>
      </c>
      <c r="E9" s="14" t="n">
        <v>5458</v>
      </c>
      <c r="F9" s="18" t="n">
        <v>4715</v>
      </c>
      <c r="G9" s="14" t="n">
        <v>1518</v>
      </c>
      <c r="H9" s="14" t="n">
        <v>4617</v>
      </c>
      <c r="I9" s="14" t="n">
        <v>2626</v>
      </c>
      <c r="J9" s="14" t="n">
        <v>5666</v>
      </c>
      <c r="K9" s="14" t="n">
        <v>3794</v>
      </c>
      <c r="L9" s="14" t="n">
        <v>3436</v>
      </c>
      <c r="M9" s="14" t="n">
        <v>6215</v>
      </c>
      <c r="N9" s="15" t="n">
        <v>8725</v>
      </c>
      <c r="O9" s="15" t="n">
        <v>8858</v>
      </c>
      <c r="P9" s="15" t="n">
        <v>8926</v>
      </c>
      <c r="Q9" s="15" t="n">
        <f aca="false">SUM(B9:P9)</f>
        <v>69210</v>
      </c>
      <c r="S9" s="19"/>
      <c r="U9" s="16"/>
      <c r="V9" s="10"/>
      <c r="W9" s="10"/>
      <c r="X9" s="10"/>
      <c r="Y9" s="17"/>
      <c r="Z9" s="17"/>
      <c r="AA9" s="10"/>
      <c r="AB9" s="10"/>
    </row>
    <row r="10" customFormat="false" ht="17.25" hidden="false" customHeight="true" outlineLevel="0" collapsed="false">
      <c r="A10" s="13" t="s">
        <v>39</v>
      </c>
      <c r="B10" s="14" t="n">
        <v>739.75</v>
      </c>
      <c r="C10" s="18" t="n">
        <v>2448.75</v>
      </c>
      <c r="D10" s="14" t="n">
        <v>3300.75</v>
      </c>
      <c r="E10" s="14" t="n">
        <v>13810.75</v>
      </c>
      <c r="F10" s="18" t="n">
        <v>12057.5</v>
      </c>
      <c r="G10" s="14" t="n">
        <v>28189.5</v>
      </c>
      <c r="H10" s="14" t="n">
        <v>13870.5</v>
      </c>
      <c r="I10" s="14" t="n">
        <v>17382.5</v>
      </c>
      <c r="J10" s="14" t="n">
        <v>34723.035</v>
      </c>
      <c r="K10" s="14" t="n">
        <v>14584.726</v>
      </c>
      <c r="L10" s="14" t="n">
        <v>18681.462</v>
      </c>
      <c r="M10" s="14" t="n">
        <v>4110.774</v>
      </c>
      <c r="N10" s="15" t="n">
        <v>13282</v>
      </c>
      <c r="O10" s="15" t="n">
        <v>17176</v>
      </c>
      <c r="P10" s="15" t="n">
        <v>5503</v>
      </c>
      <c r="Q10" s="15" t="n">
        <f aca="false">SUM(B10:P10)</f>
        <v>199860.997</v>
      </c>
      <c r="S10" s="19"/>
      <c r="U10" s="16"/>
      <c r="V10" s="10"/>
      <c r="W10" s="10"/>
      <c r="X10" s="10"/>
      <c r="Y10" s="17"/>
      <c r="Z10" s="17"/>
      <c r="AA10" s="10"/>
      <c r="AB10" s="10"/>
    </row>
    <row r="11" customFormat="false" ht="2.25" hidden="false" customHeight="true" outlineLevel="0" collapsed="false">
      <c r="A11" s="13" t="s">
        <v>40</v>
      </c>
      <c r="B11" s="14" t="n">
        <f aca="false">+B8+B7</f>
        <v>-1996</v>
      </c>
      <c r="C11" s="14" t="n">
        <f aca="false">+C8+C7</f>
        <v>-3935</v>
      </c>
      <c r="D11" s="14" t="n">
        <f aca="false">+D8+D7</f>
        <v>8056</v>
      </c>
      <c r="E11" s="14" t="n">
        <f aca="false">+E8+E7</f>
        <v>11819</v>
      </c>
      <c r="F11" s="14" t="n">
        <f aca="false">+F8+F7</f>
        <v>10285</v>
      </c>
      <c r="G11" s="14" t="n">
        <f aca="false">+G8+G7</f>
        <v>2130</v>
      </c>
      <c r="H11" s="14" t="n">
        <f aca="false">+H8+H7</f>
        <v>9117</v>
      </c>
      <c r="I11" s="14" t="n">
        <f aca="false">+I8+I7</f>
        <v>9323</v>
      </c>
      <c r="J11" s="14" t="n">
        <f aca="false">+J8+J7</f>
        <v>6033</v>
      </c>
      <c r="K11" s="14" t="n">
        <f aca="false">+K8+K7</f>
        <v>-2909</v>
      </c>
      <c r="L11" s="14" t="n">
        <f aca="false">+L8+L7</f>
        <v>1400</v>
      </c>
      <c r="M11" s="14" t="n">
        <f aca="false">+M8+M7</f>
        <v>52971</v>
      </c>
      <c r="N11" s="15" t="n">
        <f aca="false">+N8+N7</f>
        <v>14035</v>
      </c>
      <c r="O11" s="15" t="n">
        <f aca="false">+O8+O7</f>
        <v>26215</v>
      </c>
      <c r="P11" s="15" t="n">
        <f aca="false">+P8+P7</f>
        <v>32497</v>
      </c>
      <c r="Q11" s="15" t="n">
        <f aca="false">SUM(B11:P11)</f>
        <v>175041</v>
      </c>
      <c r="S11" s="19"/>
      <c r="U11" s="16"/>
      <c r="V11" s="10"/>
      <c r="W11" s="10"/>
      <c r="X11" s="10"/>
      <c r="Y11" s="17"/>
      <c r="Z11" s="17"/>
      <c r="AA11" s="10"/>
      <c r="AB11" s="10"/>
    </row>
    <row r="12" customFormat="false" ht="15.75" hidden="false" customHeight="false" outlineLevel="0" collapsed="false">
      <c r="A12" s="20" t="s">
        <v>41</v>
      </c>
      <c r="B12" s="21" t="n">
        <f aca="false">SUM(B4:B10)</f>
        <v>19079.75</v>
      </c>
      <c r="C12" s="21" t="n">
        <f aca="false">SUM(C4:C10)</f>
        <v>-1023.25</v>
      </c>
      <c r="D12" s="21" t="n">
        <f aca="false">SUM(D4:D10)</f>
        <v>34731.75</v>
      </c>
      <c r="E12" s="21" t="n">
        <f aca="false">SUM(E4:E10)</f>
        <v>63154.75</v>
      </c>
      <c r="F12" s="21" t="n">
        <f aca="false">SUM(F4:F10)</f>
        <v>54057.5</v>
      </c>
      <c r="G12" s="21" t="n">
        <f aca="false">SUM(G4:G10)</f>
        <v>25142.5</v>
      </c>
      <c r="H12" s="21" t="n">
        <f aca="false">SUM(H4:H10)</f>
        <v>62646.5</v>
      </c>
      <c r="I12" s="21" t="n">
        <f aca="false">SUM(I4:I10)</f>
        <v>32206.5</v>
      </c>
      <c r="J12" s="21" t="n">
        <v>71026</v>
      </c>
      <c r="K12" s="21" t="n">
        <v>29585</v>
      </c>
      <c r="L12" s="21" t="n">
        <v>20110</v>
      </c>
      <c r="M12" s="21" t="n">
        <v>83477</v>
      </c>
      <c r="N12" s="21" t="n">
        <v>100662</v>
      </c>
      <c r="O12" s="21" t="n">
        <v>94209</v>
      </c>
      <c r="P12" s="21" t="n">
        <v>82333</v>
      </c>
      <c r="Q12" s="21" t="n">
        <f aca="false">SUM(Q4:Q10)</f>
        <v>752966.37</v>
      </c>
      <c r="U12" s="10"/>
      <c r="V12" s="10"/>
      <c r="W12" s="10"/>
      <c r="X12" s="10"/>
      <c r="Y12" s="10"/>
      <c r="Z12" s="10"/>
      <c r="AA12" s="10"/>
      <c r="AB12" s="10"/>
    </row>
    <row r="13" customFormat="false" ht="15.75" hidden="false" customHeight="false" outlineLevel="0" collapsed="false">
      <c r="A13" s="22" t="s">
        <v>42</v>
      </c>
      <c r="B13" s="23" t="n">
        <f aca="false">+B6</f>
        <v>18999</v>
      </c>
      <c r="C13" s="23" t="n">
        <f aca="false">+C6</f>
        <v>-2602</v>
      </c>
      <c r="D13" s="23" t="n">
        <f aca="false">+D6</f>
        <v>23121</v>
      </c>
      <c r="E13" s="23" t="n">
        <f aca="false">+E6</f>
        <v>32067</v>
      </c>
      <c r="F13" s="23" t="n">
        <f aca="false">+F6</f>
        <v>27000</v>
      </c>
      <c r="G13" s="23" t="n">
        <f aca="false">+G6</f>
        <v>-6695</v>
      </c>
      <c r="H13" s="23" t="n">
        <f aca="false">+H6</f>
        <v>35042</v>
      </c>
      <c r="I13" s="23" t="n">
        <f aca="false">+I6</f>
        <v>2875</v>
      </c>
      <c r="J13" s="23" t="n">
        <f aca="false">+J6</f>
        <v>27400</v>
      </c>
      <c r="K13" s="23" t="n">
        <f aca="false">+K6</f>
        <v>14500</v>
      </c>
      <c r="L13" s="23" t="n">
        <f aca="false">+L6</f>
        <v>-2909.078</v>
      </c>
      <c r="M13" s="23" t="n">
        <f aca="false">+M6</f>
        <v>16412.451</v>
      </c>
      <c r="N13" s="23" t="n">
        <f aca="false">+N6</f>
        <v>61971</v>
      </c>
      <c r="O13" s="23" t="n">
        <f aca="false">+O6-125300</f>
        <v>-92503</v>
      </c>
      <c r="P13" s="23" t="n">
        <f aca="false">+P6-70000</f>
        <v>-41124</v>
      </c>
      <c r="Q13" s="15" t="n">
        <f aca="false">SUM(B13:P13)</f>
        <v>113554.373</v>
      </c>
      <c r="U13" s="10"/>
      <c r="V13" s="10"/>
      <c r="W13" s="10"/>
      <c r="X13" s="10"/>
      <c r="Y13" s="10"/>
      <c r="Z13" s="10"/>
      <c r="AA13" s="10"/>
      <c r="AB13" s="10"/>
    </row>
    <row r="14" customFormat="false" ht="15.75" hidden="false" customHeight="false" outlineLevel="0" collapsed="false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U14" s="10"/>
      <c r="V14" s="10"/>
      <c r="W14" s="10"/>
      <c r="X14" s="10"/>
      <c r="Y14" s="10"/>
      <c r="Z14" s="10"/>
      <c r="AA14" s="10"/>
      <c r="AB14" s="10"/>
    </row>
    <row r="15" customFormat="false" ht="15.75" hidden="false" customHeight="false" outlineLevel="0" collapsed="false">
      <c r="A15" s="11"/>
      <c r="B15" s="12" t="s">
        <v>43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customFormat="false" ht="15.75" hidden="false" customHeight="false" outlineLevel="0" collapsed="false">
      <c r="A16" s="2"/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2" t="s">
        <v>11</v>
      </c>
      <c r="L16" s="2" t="s">
        <v>12</v>
      </c>
      <c r="M16" s="2" t="s">
        <v>13</v>
      </c>
      <c r="N16" s="3" t="s">
        <v>14</v>
      </c>
      <c r="O16" s="3" t="s">
        <v>15</v>
      </c>
      <c r="P16" s="3" t="s">
        <v>44</v>
      </c>
      <c r="Q16" s="3" t="s">
        <v>34</v>
      </c>
    </row>
    <row r="17" customFormat="false" ht="15.75" hidden="false" customHeight="false" outlineLevel="0" collapsed="false">
      <c r="A17" s="13" t="s">
        <v>35</v>
      </c>
      <c r="B17" s="14" t="n">
        <f aca="false">+B6-7137.383</f>
        <v>11861.617</v>
      </c>
      <c r="C17" s="14" t="n">
        <f aca="false">+C6-20115.133</f>
        <v>-22717.133</v>
      </c>
      <c r="D17" s="14" t="n">
        <f aca="false">+D6-18167.884</f>
        <v>4953.116</v>
      </c>
      <c r="E17" s="14" t="n">
        <f aca="false">+E6-13364.6</f>
        <v>18702.4</v>
      </c>
      <c r="F17" s="14" t="n">
        <f aca="false">+F6-7603.252</f>
        <v>19396.748</v>
      </c>
      <c r="G17" s="14" t="n">
        <f aca="false">+G6-21428.083</f>
        <v>-28123.083</v>
      </c>
      <c r="H17" s="14" t="n">
        <f aca="false">+H6-19353.734</f>
        <v>15688.266</v>
      </c>
      <c r="I17" s="14" t="n">
        <f aca="false">+I6-14236.931</f>
        <v>-11361.931</v>
      </c>
      <c r="J17" s="14" t="n">
        <v>19700</v>
      </c>
      <c r="K17" s="14" t="n">
        <v>-7200.744</v>
      </c>
      <c r="L17" s="14" t="n">
        <v>-22509.078</v>
      </c>
      <c r="M17" s="14" t="n">
        <v>1994.362</v>
      </c>
      <c r="N17" s="15" t="n">
        <v>46307</v>
      </c>
      <c r="O17" s="15" t="n">
        <v>17789</v>
      </c>
      <c r="P17" s="15" t="n">
        <v>10833</v>
      </c>
      <c r="Q17" s="15" t="n">
        <f aca="false">SUM(B17:P17)</f>
        <v>75313.54</v>
      </c>
    </row>
    <row r="18" customFormat="false" ht="15.75" hidden="false" customHeight="false" outlineLevel="0" collapsed="false">
      <c r="A18" s="13" t="s">
        <v>36</v>
      </c>
      <c r="B18" s="14" t="n">
        <v>-673.686</v>
      </c>
      <c r="C18" s="14" t="n">
        <v>-544.5</v>
      </c>
      <c r="D18" s="14" t="n">
        <v>4501.393</v>
      </c>
      <c r="E18" s="14" t="n">
        <v>3878.024</v>
      </c>
      <c r="F18" s="14" t="n">
        <v>6231.304</v>
      </c>
      <c r="G18" s="14" t="n">
        <v>-1081.585</v>
      </c>
      <c r="H18" s="14" t="n">
        <v>8935.167</v>
      </c>
      <c r="I18" s="14" t="n">
        <v>5792.389</v>
      </c>
      <c r="J18" s="14" t="n">
        <v>-3978.579</v>
      </c>
      <c r="K18" s="14" t="n">
        <v>-1363.455</v>
      </c>
      <c r="L18" s="14" t="n">
        <v>-7962.979</v>
      </c>
      <c r="M18" s="14" t="n">
        <v>40036.242</v>
      </c>
      <c r="N18" s="15" t="n">
        <f aca="false">8930+4581</f>
        <v>13511</v>
      </c>
      <c r="O18" s="15" t="n">
        <f aca="false">16123+1844</f>
        <v>17967</v>
      </c>
      <c r="P18" s="15" t="n">
        <f aca="false">20179+2695</f>
        <v>22874</v>
      </c>
      <c r="Q18" s="15" t="n">
        <f aca="false">SUM(B18:P18)</f>
        <v>108121.735</v>
      </c>
      <c r="S18" s="19"/>
    </row>
    <row r="19" customFormat="false" ht="15.75" hidden="false" customHeight="false" outlineLevel="0" collapsed="false">
      <c r="A19" s="13" t="s">
        <v>37</v>
      </c>
      <c r="B19" s="14" t="n">
        <v>-2749.127</v>
      </c>
      <c r="C19" s="14" t="n">
        <v>-5388.699</v>
      </c>
      <c r="D19" s="14" t="n">
        <v>-452.653</v>
      </c>
      <c r="E19" s="14" t="n">
        <v>728.158</v>
      </c>
      <c r="F19" s="14" t="n">
        <v>560.408</v>
      </c>
      <c r="G19" s="14" t="n">
        <v>-549.53</v>
      </c>
      <c r="H19" s="14" t="n">
        <v>-3738.717</v>
      </c>
      <c r="I19" s="14" t="n">
        <v>-4369.782</v>
      </c>
      <c r="J19" s="14" t="n">
        <v>3401.684</v>
      </c>
      <c r="K19" s="14" t="n">
        <v>-7223.897</v>
      </c>
      <c r="L19" s="14" t="n">
        <v>2555.2</v>
      </c>
      <c r="M19" s="14" t="n">
        <v>4704.903</v>
      </c>
      <c r="N19" s="15" t="n">
        <v>-7560</v>
      </c>
      <c r="O19" s="15"/>
      <c r="P19" s="15"/>
      <c r="Q19" s="15" t="n">
        <f aca="false">SUM(B19:P19)</f>
        <v>-20082.052</v>
      </c>
      <c r="S19" s="19"/>
    </row>
    <row r="20" customFormat="false" ht="15.75" hidden="false" customHeight="false" outlineLevel="0" collapsed="false">
      <c r="A20" s="13" t="s">
        <v>38</v>
      </c>
      <c r="B20" s="14" t="n">
        <v>1134.049</v>
      </c>
      <c r="C20" s="14" t="n">
        <v>2786.412</v>
      </c>
      <c r="D20" s="14" t="n">
        <v>-103.08</v>
      </c>
      <c r="E20" s="14" t="n">
        <v>4425.951</v>
      </c>
      <c r="F20" s="14" t="n">
        <v>4002.052</v>
      </c>
      <c r="G20" s="14" t="n">
        <v>694.017</v>
      </c>
      <c r="H20" s="14" t="n">
        <v>3018.466</v>
      </c>
      <c r="I20" s="14" t="n">
        <v>110.597</v>
      </c>
      <c r="J20" s="14" t="n">
        <v>3056.52</v>
      </c>
      <c r="K20" s="14" t="n">
        <v>2396.559</v>
      </c>
      <c r="L20" s="14" t="n">
        <v>2234.504</v>
      </c>
      <c r="M20" s="14" t="n">
        <v>4242.695</v>
      </c>
      <c r="N20" s="15" t="n">
        <v>5839</v>
      </c>
      <c r="O20" s="15" t="n">
        <v>6647</v>
      </c>
      <c r="P20" s="15" t="n">
        <v>4850</v>
      </c>
      <c r="Q20" s="15" t="n">
        <f aca="false">SUM(B20:P20)</f>
        <v>45334.742</v>
      </c>
      <c r="S20" s="19"/>
    </row>
    <row r="21" customFormat="false" ht="15.75" hidden="false" customHeight="false" outlineLevel="0" collapsed="false">
      <c r="A21" s="13" t="s">
        <v>39</v>
      </c>
      <c r="B21" s="14" t="n">
        <v>623.35</v>
      </c>
      <c r="C21" s="14" t="n">
        <v>2302.995</v>
      </c>
      <c r="D21" s="14" t="n">
        <v>3159.112</v>
      </c>
      <c r="E21" s="14" t="n">
        <v>12475.945</v>
      </c>
      <c r="F21" s="14" t="n">
        <v>10863.893</v>
      </c>
      <c r="G21" s="14" t="n">
        <v>26686.241</v>
      </c>
      <c r="H21" s="14" t="n">
        <v>12024.887</v>
      </c>
      <c r="I21" s="14" t="n">
        <v>13524.98</v>
      </c>
      <c r="J21" s="14" t="n">
        <v>33302.823</v>
      </c>
      <c r="K21" s="14" t="n">
        <v>12905.372</v>
      </c>
      <c r="L21" s="14" t="n">
        <v>16887.309</v>
      </c>
      <c r="M21" s="14" t="n">
        <v>1634.747</v>
      </c>
      <c r="N21" s="15" t="n">
        <v>9464</v>
      </c>
      <c r="O21" s="15" t="n">
        <v>13173</v>
      </c>
      <c r="P21" s="15" t="n">
        <v>-30</v>
      </c>
      <c r="Q21" s="15" t="n">
        <f aca="false">SUM(B21:P21)</f>
        <v>168998.654</v>
      </c>
      <c r="S21" s="19"/>
    </row>
    <row r="22" customFormat="false" ht="0.75" hidden="false" customHeight="true" outlineLevel="0" collapsed="false">
      <c r="A22" s="13" t="s">
        <v>40</v>
      </c>
      <c r="B22" s="14" t="n">
        <f aca="false">+B19+B18</f>
        <v>-3422.813</v>
      </c>
      <c r="C22" s="14" t="n">
        <f aca="false">+C19+C18</f>
        <v>-5933.199</v>
      </c>
      <c r="D22" s="14" t="n">
        <f aca="false">+D19+D18</f>
        <v>4048.74</v>
      </c>
      <c r="E22" s="14" t="n">
        <f aca="false">+E19+E18</f>
        <v>4606.182</v>
      </c>
      <c r="F22" s="14" t="n">
        <f aca="false">+F19+F18</f>
        <v>6791.712</v>
      </c>
      <c r="G22" s="14" t="n">
        <f aca="false">+G19+G18</f>
        <v>-1631.115</v>
      </c>
      <c r="H22" s="14" t="n">
        <f aca="false">+H19+H18</f>
        <v>5196.45</v>
      </c>
      <c r="I22" s="14" t="n">
        <f aca="false">+I19+I18</f>
        <v>1422.607</v>
      </c>
      <c r="J22" s="14" t="n">
        <f aca="false">+J19+J18</f>
        <v>-576.895</v>
      </c>
      <c r="K22" s="14" t="n">
        <f aca="false">+K19+K18</f>
        <v>-8587.352</v>
      </c>
      <c r="L22" s="14" t="n">
        <f aca="false">+L19+L18</f>
        <v>-5407.779</v>
      </c>
      <c r="M22" s="14" t="n">
        <f aca="false">+M19+M18</f>
        <v>44741.145</v>
      </c>
      <c r="N22" s="15" t="n">
        <f aca="false">+N18+N19</f>
        <v>5951</v>
      </c>
      <c r="O22" s="15" t="n">
        <f aca="false">+O18+O19</f>
        <v>17967</v>
      </c>
      <c r="P22" s="15" t="n">
        <f aca="false">+P18+P19</f>
        <v>22874</v>
      </c>
      <c r="Q22" s="15" t="n">
        <f aca="false">SUM(B22:P22)</f>
        <v>88039.683</v>
      </c>
      <c r="S22" s="19"/>
    </row>
    <row r="23" customFormat="false" ht="15.75" hidden="false" customHeight="false" outlineLevel="0" collapsed="false">
      <c r="A23" s="20" t="s">
        <v>41</v>
      </c>
      <c r="B23" s="21" t="n">
        <f aca="false">SUM(B17:B21)</f>
        <v>10196.203</v>
      </c>
      <c r="C23" s="21" t="n">
        <f aca="false">SUM(C17:C21)</f>
        <v>-23560.925</v>
      </c>
      <c r="D23" s="21" t="n">
        <f aca="false">SUM(D17:D21)</f>
        <v>12057.888</v>
      </c>
      <c r="E23" s="21" t="n">
        <f aca="false">SUM(E17:E21)</f>
        <v>40210.478</v>
      </c>
      <c r="F23" s="21" t="n">
        <f aca="false">SUM(F17:F21)</f>
        <v>41054.405</v>
      </c>
      <c r="G23" s="21" t="n">
        <f aca="false">SUM(G17:G21)</f>
        <v>-2373.94</v>
      </c>
      <c r="H23" s="21" t="n">
        <f aca="false">SUM(H17:H21)</f>
        <v>35928.069</v>
      </c>
      <c r="I23" s="21" t="n">
        <f aca="false">SUM(I17:I21)</f>
        <v>3696.253</v>
      </c>
      <c r="J23" s="21" t="n">
        <v>50057</v>
      </c>
      <c r="K23" s="21" t="n">
        <v>-3497</v>
      </c>
      <c r="L23" s="21" t="n">
        <v>-11745</v>
      </c>
      <c r="M23" s="21" t="n">
        <v>32405</v>
      </c>
      <c r="N23" s="21" t="n">
        <v>46316</v>
      </c>
      <c r="O23" s="21" t="n">
        <v>34130</v>
      </c>
      <c r="P23" s="21" t="n">
        <v>20395</v>
      </c>
      <c r="Q23" s="21" t="n">
        <f aca="false">SUM(Q17:Q21)</f>
        <v>377686.619</v>
      </c>
    </row>
    <row r="24" customFormat="false" ht="15.75" hidden="false" customHeight="false" outlineLevel="0" collapsed="false">
      <c r="A24" s="22" t="s">
        <v>42</v>
      </c>
      <c r="B24" s="24" t="n">
        <f aca="false">+B17</f>
        <v>11861.617</v>
      </c>
      <c r="C24" s="24" t="n">
        <f aca="false">+C17</f>
        <v>-22717.133</v>
      </c>
      <c r="D24" s="24" t="n">
        <f aca="false">+D17</f>
        <v>4953.116</v>
      </c>
      <c r="E24" s="24" t="n">
        <f aca="false">+E17</f>
        <v>18702.4</v>
      </c>
      <c r="F24" s="24" t="n">
        <f aca="false">+F17</f>
        <v>19396.748</v>
      </c>
      <c r="G24" s="24" t="n">
        <f aca="false">+G17</f>
        <v>-28123.083</v>
      </c>
      <c r="H24" s="24" t="n">
        <f aca="false">+H17</f>
        <v>15688.266</v>
      </c>
      <c r="I24" s="24" t="n">
        <f aca="false">+I17</f>
        <v>-11361.931</v>
      </c>
      <c r="J24" s="24" t="n">
        <f aca="false">+J17</f>
        <v>19700</v>
      </c>
      <c r="K24" s="24" t="n">
        <f aca="false">+K17</f>
        <v>-7200.744</v>
      </c>
      <c r="L24" s="24" t="n">
        <f aca="false">+L17</f>
        <v>-22509.078</v>
      </c>
      <c r="M24" s="24" t="n">
        <f aca="false">+M17</f>
        <v>1994.362</v>
      </c>
      <c r="N24" s="24" t="n">
        <f aca="false">+N17</f>
        <v>46307</v>
      </c>
      <c r="O24" s="24" t="n">
        <f aca="false">+O17-125300</f>
        <v>-107511</v>
      </c>
      <c r="P24" s="24" t="n">
        <f aca="false">+P17-70000</f>
        <v>-59167</v>
      </c>
      <c r="Q24" s="15" t="n">
        <f aca="false">SUM(B24:P24)</f>
        <v>-119986.46</v>
      </c>
    </row>
    <row r="27" customFormat="false" ht="15.75" hidden="false" customHeight="false" outlineLevel="0" collapsed="false">
      <c r="A27" s="11"/>
      <c r="B27" s="12" t="s">
        <v>45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customFormat="false" ht="15.75" hidden="false" customHeight="false" outlineLevel="0" collapsed="false">
      <c r="A28" s="2"/>
      <c r="B28" s="2" t="s">
        <v>2</v>
      </c>
      <c r="C28" s="2" t="s">
        <v>3</v>
      </c>
      <c r="D28" s="2" t="s">
        <v>4</v>
      </c>
      <c r="E28" s="2" t="s">
        <v>5</v>
      </c>
      <c r="F28" s="2" t="s">
        <v>6</v>
      </c>
      <c r="G28" s="2" t="s">
        <v>7</v>
      </c>
      <c r="H28" s="2" t="s">
        <v>8</v>
      </c>
      <c r="I28" s="2" t="s">
        <v>9</v>
      </c>
      <c r="J28" s="2" t="s">
        <v>10</v>
      </c>
      <c r="K28" s="2" t="s">
        <v>11</v>
      </c>
      <c r="L28" s="2" t="s">
        <v>12</v>
      </c>
      <c r="M28" s="2" t="s">
        <v>46</v>
      </c>
      <c r="N28" s="3" t="s">
        <v>14</v>
      </c>
      <c r="O28" s="3" t="s">
        <v>15</v>
      </c>
      <c r="P28" s="3" t="s">
        <v>47</v>
      </c>
      <c r="Q28" s="3" t="s">
        <v>34</v>
      </c>
    </row>
    <row r="29" customFormat="false" ht="15.75" hidden="false" customHeight="false" outlineLevel="0" collapsed="false">
      <c r="A29" s="13" t="s">
        <v>35</v>
      </c>
      <c r="B29" s="14" t="n">
        <v>1861</v>
      </c>
      <c r="C29" s="14" t="n">
        <v>1669</v>
      </c>
      <c r="D29" s="14" t="n">
        <v>1758</v>
      </c>
      <c r="E29" s="14" t="n">
        <v>2147</v>
      </c>
      <c r="F29" s="14" t="n">
        <v>2157</v>
      </c>
      <c r="G29" s="14" t="n">
        <v>2205</v>
      </c>
      <c r="H29" s="14" t="n">
        <v>1933</v>
      </c>
      <c r="I29" s="14" t="n">
        <v>2034</v>
      </c>
      <c r="J29" s="14" t="n">
        <v>2361</v>
      </c>
      <c r="K29" s="14" t="n">
        <v>2045</v>
      </c>
      <c r="L29" s="14" t="n">
        <v>2338</v>
      </c>
      <c r="M29" s="14" t="n">
        <v>2532</v>
      </c>
      <c r="N29" s="15" t="n">
        <v>2671</v>
      </c>
      <c r="O29" s="15"/>
      <c r="P29" s="15"/>
      <c r="Q29" s="15" t="n">
        <f aca="false">SUM(B29:N29)</f>
        <v>27711</v>
      </c>
    </row>
    <row r="30" customFormat="false" ht="15.75" hidden="false" customHeight="false" outlineLevel="0" collapsed="false">
      <c r="A30" s="13" t="s">
        <v>36</v>
      </c>
      <c r="B30" s="14" t="n">
        <v>21</v>
      </c>
      <c r="C30" s="14" t="n">
        <v>71</v>
      </c>
      <c r="D30" s="14" t="n">
        <v>53</v>
      </c>
      <c r="E30" s="14" t="n">
        <v>105</v>
      </c>
      <c r="F30" s="14" t="n">
        <v>170</v>
      </c>
      <c r="G30" s="14" t="n">
        <v>159</v>
      </c>
      <c r="H30" s="14" t="n">
        <v>170</v>
      </c>
      <c r="I30" s="14" t="n">
        <v>209</v>
      </c>
      <c r="J30" s="14" t="n">
        <v>259</v>
      </c>
      <c r="K30" s="14" t="n">
        <v>257</v>
      </c>
      <c r="L30" s="14" t="n">
        <v>1052</v>
      </c>
      <c r="M30" s="14" t="n">
        <v>1708</v>
      </c>
      <c r="N30" s="15" t="n">
        <v>906</v>
      </c>
      <c r="O30" s="15"/>
      <c r="P30" s="15"/>
      <c r="Q30" s="15" t="n">
        <f aca="false">SUM(B30:N30)</f>
        <v>5140</v>
      </c>
      <c r="S30" s="19"/>
    </row>
    <row r="31" customFormat="false" ht="15.75" hidden="false" customHeight="false" outlineLevel="0" collapsed="false">
      <c r="A31" s="13" t="s">
        <v>37</v>
      </c>
      <c r="B31" s="14" t="n">
        <v>9</v>
      </c>
      <c r="C31" s="14" t="n">
        <v>9</v>
      </c>
      <c r="D31" s="14" t="n">
        <v>11</v>
      </c>
      <c r="E31" s="14" t="n">
        <v>16</v>
      </c>
      <c r="F31" s="14" t="n">
        <v>21</v>
      </c>
      <c r="G31" s="14" t="n">
        <v>36</v>
      </c>
      <c r="H31" s="14" t="n">
        <v>88</v>
      </c>
      <c r="I31" s="14" t="n">
        <v>423</v>
      </c>
      <c r="J31" s="14" t="n">
        <v>489</v>
      </c>
      <c r="K31" s="14" t="n">
        <v>273</v>
      </c>
      <c r="L31" s="14" t="n">
        <v>326</v>
      </c>
      <c r="M31" s="14" t="n">
        <v>259</v>
      </c>
      <c r="N31" s="15" t="n">
        <v>177</v>
      </c>
      <c r="O31" s="15"/>
      <c r="P31" s="15"/>
      <c r="Q31" s="15" t="n">
        <f aca="false">SUM(B31:N31)</f>
        <v>2137</v>
      </c>
      <c r="S31" s="19"/>
    </row>
    <row r="32" customFormat="false" ht="15.75" hidden="false" customHeight="false" outlineLevel="0" collapsed="false">
      <c r="A32" s="13" t="s">
        <v>38</v>
      </c>
      <c r="B32" s="14" t="n">
        <v>46</v>
      </c>
      <c r="C32" s="14" t="n">
        <v>60</v>
      </c>
      <c r="D32" s="14" t="n">
        <v>68</v>
      </c>
      <c r="E32" s="14" t="n">
        <v>96</v>
      </c>
      <c r="F32" s="14" t="n">
        <v>90</v>
      </c>
      <c r="G32" s="14" t="n">
        <v>105</v>
      </c>
      <c r="H32" s="14" t="n">
        <v>108</v>
      </c>
      <c r="I32" s="14" t="n">
        <v>116</v>
      </c>
      <c r="J32" s="14" t="n">
        <v>250</v>
      </c>
      <c r="K32" s="14" t="n">
        <v>371</v>
      </c>
      <c r="L32" s="14" t="n">
        <v>487</v>
      </c>
      <c r="M32" s="14" t="n">
        <v>521</v>
      </c>
      <c r="N32" s="15" t="n">
        <v>378</v>
      </c>
      <c r="O32" s="15"/>
      <c r="P32" s="15"/>
      <c r="Q32" s="15" t="n">
        <f aca="false">SUM(B32:N32)</f>
        <v>2696</v>
      </c>
      <c r="S32" s="19"/>
    </row>
    <row r="33" customFormat="false" ht="15.75" hidden="false" customHeight="false" outlineLevel="0" collapsed="false">
      <c r="A33" s="13" t="s">
        <v>39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  <c r="O33" s="15"/>
      <c r="P33" s="15"/>
      <c r="Q33" s="15" t="n">
        <f aca="false">SUM(B33:N33)</f>
        <v>0</v>
      </c>
      <c r="S33" s="19"/>
    </row>
    <row r="34" customFormat="false" ht="0.95" hidden="false" customHeight="true" outlineLevel="0" collapsed="false">
      <c r="A34" s="13" t="s">
        <v>40</v>
      </c>
      <c r="B34" s="14" t="n">
        <f aca="false">+B31+B30</f>
        <v>30</v>
      </c>
      <c r="C34" s="14" t="n">
        <f aca="false">+C31+C30</f>
        <v>80</v>
      </c>
      <c r="D34" s="14" t="n">
        <f aca="false">+D31+D30</f>
        <v>64</v>
      </c>
      <c r="E34" s="14" t="n">
        <f aca="false">+E31+E30</f>
        <v>121</v>
      </c>
      <c r="F34" s="14" t="n">
        <f aca="false">+F31+F30</f>
        <v>191</v>
      </c>
      <c r="G34" s="14" t="n">
        <f aca="false">+G31+G30</f>
        <v>195</v>
      </c>
      <c r="H34" s="14" t="n">
        <f aca="false">+H31+H30</f>
        <v>258</v>
      </c>
      <c r="I34" s="14" t="n">
        <f aca="false">+I31+I30</f>
        <v>632</v>
      </c>
      <c r="J34" s="14" t="n">
        <f aca="false">+J31+J30</f>
        <v>748</v>
      </c>
      <c r="K34" s="14" t="n">
        <f aca="false">+K31+K30</f>
        <v>530</v>
      </c>
      <c r="L34" s="14" t="n">
        <f aca="false">+L31+L30</f>
        <v>1378</v>
      </c>
      <c r="M34" s="14" t="n">
        <f aca="false">+M31+M30</f>
        <v>1967</v>
      </c>
      <c r="N34" s="15" t="n">
        <f aca="false">+N30+N31</f>
        <v>1083</v>
      </c>
      <c r="O34" s="15" t="n">
        <f aca="false">+O30+O31</f>
        <v>0</v>
      </c>
      <c r="P34" s="15"/>
      <c r="Q34" s="15" t="n">
        <f aca="false">SUM(B34:N34)</f>
        <v>7277</v>
      </c>
      <c r="S34" s="19"/>
    </row>
    <row r="35" customFormat="false" ht="15.75" hidden="false" customHeight="false" outlineLevel="0" collapsed="false">
      <c r="A35" s="20" t="s">
        <v>41</v>
      </c>
      <c r="B35" s="21" t="n">
        <f aca="false">SUM(B29:B33)</f>
        <v>1937</v>
      </c>
      <c r="C35" s="21" t="n">
        <f aca="false">SUM(C29:C33)</f>
        <v>1809</v>
      </c>
      <c r="D35" s="21" t="n">
        <f aca="false">SUM(D29:D33)</f>
        <v>1890</v>
      </c>
      <c r="E35" s="21" t="n">
        <f aca="false">SUM(E29:E33)</f>
        <v>2364</v>
      </c>
      <c r="F35" s="21" t="n">
        <f aca="false">SUM(F29:F33)</f>
        <v>2438</v>
      </c>
      <c r="G35" s="21" t="n">
        <f aca="false">SUM(G29:G33)</f>
        <v>2505</v>
      </c>
      <c r="H35" s="21" t="n">
        <f aca="false">SUM(H29:H33)</f>
        <v>2299</v>
      </c>
      <c r="I35" s="21" t="n">
        <f aca="false">SUM(I29:I33)</f>
        <v>2782</v>
      </c>
      <c r="J35" s="21" t="n">
        <f aca="false">SUM(J29:J33)</f>
        <v>3359</v>
      </c>
      <c r="K35" s="21" t="n">
        <f aca="false">SUM(K29:K33)</f>
        <v>2946</v>
      </c>
      <c r="L35" s="21" t="n">
        <f aca="false">SUM(L29:L33)</f>
        <v>4203</v>
      </c>
      <c r="M35" s="21" t="n">
        <f aca="false">SUM(M29:M33)</f>
        <v>5020</v>
      </c>
      <c r="N35" s="21" t="n">
        <f aca="false">SUM(N29:N33)</f>
        <v>4132</v>
      </c>
      <c r="O35" s="21" t="n">
        <f aca="false">SUM(O29:O33)</f>
        <v>0</v>
      </c>
      <c r="P35" s="21"/>
      <c r="Q35" s="21" t="n">
        <f aca="false">SUM(Q29:Q33)</f>
        <v>37684</v>
      </c>
    </row>
    <row r="37" customFormat="false" ht="12.75" hidden="false" customHeight="false" outlineLevel="0" collapsed="false">
      <c r="A37" s="25"/>
      <c r="B37" s="4"/>
      <c r="C37" s="4"/>
      <c r="D37" s="4"/>
    </row>
    <row r="38" customFormat="false" ht="12.75" hidden="false" customHeight="false" outlineLevel="0" collapsed="false">
      <c r="A38" s="25"/>
      <c r="B38" s="4"/>
      <c r="C38" s="4"/>
      <c r="D38" s="4"/>
    </row>
    <row r="39" customFormat="false" ht="12.75" hidden="false" customHeight="false" outlineLevel="0" collapsed="false">
      <c r="A39" s="25"/>
      <c r="B39" s="4"/>
      <c r="C39" s="4"/>
      <c r="D39" s="4"/>
    </row>
    <row r="40" customFormat="false" ht="12.75" hidden="false" customHeight="false" outlineLevel="0" collapsed="false">
      <c r="A40" s="25"/>
      <c r="B40" s="4"/>
      <c r="C40" s="4"/>
      <c r="D40" s="4"/>
    </row>
    <row r="41" customFormat="false" ht="12.75" hidden="false" customHeight="false" outlineLevel="0" collapsed="false">
      <c r="A41" s="25"/>
      <c r="B41" s="4"/>
      <c r="C41" s="4"/>
      <c r="D41" s="4"/>
      <c r="H41" s="24"/>
    </row>
    <row r="42" customFormat="false" ht="12.75" hidden="false" customHeight="false" outlineLevel="0" collapsed="false">
      <c r="A42" s="25"/>
      <c r="B42" s="4"/>
      <c r="C42" s="4"/>
      <c r="D42" s="4"/>
      <c r="H42" s="24"/>
    </row>
    <row r="43" customFormat="false" ht="12.75" hidden="false" customHeight="false" outlineLevel="0" collapsed="false">
      <c r="A43" s="25"/>
      <c r="B43" s="4"/>
      <c r="C43" s="4"/>
      <c r="D43" s="4"/>
    </row>
    <row r="44" customFormat="false" ht="12.75" hidden="false" customHeight="false" outlineLevel="0" collapsed="false">
      <c r="A44" s="25"/>
      <c r="B44" s="4"/>
      <c r="C44" s="4"/>
      <c r="D44" s="4"/>
    </row>
    <row r="45" customFormat="false" ht="12.75" hidden="false" customHeight="false" outlineLevel="0" collapsed="false">
      <c r="A45" s="25"/>
      <c r="B45" s="4"/>
      <c r="C45" s="4"/>
      <c r="D45" s="4"/>
    </row>
    <row r="46" customFormat="false" ht="12.75" hidden="false" customHeight="false" outlineLevel="0" collapsed="false">
      <c r="A46" s="25"/>
      <c r="B46" s="4"/>
      <c r="C46" s="4"/>
      <c r="D46" s="4"/>
    </row>
    <row r="47" customFormat="false" ht="12.75" hidden="false" customHeight="false" outlineLevel="0" collapsed="false">
      <c r="A47" s="25"/>
      <c r="B47" s="4"/>
      <c r="C47" s="4"/>
      <c r="D47" s="4"/>
    </row>
    <row r="48" customFormat="false" ht="12.75" hidden="false" customHeight="false" outlineLevel="0" collapsed="false">
      <c r="A48" s="25"/>
      <c r="B48" s="4"/>
      <c r="C48" s="4"/>
      <c r="D48" s="4"/>
    </row>
    <row r="49" customFormat="false" ht="12.75" hidden="false" customHeight="false" outlineLevel="0" collapsed="false">
      <c r="A49" s="25"/>
      <c r="B49" s="4"/>
      <c r="C49" s="4"/>
      <c r="D49" s="4"/>
    </row>
    <row r="50" customFormat="false" ht="12.75" hidden="false" customHeight="false" outlineLevel="0" collapsed="false">
      <c r="A50" s="25"/>
      <c r="B50" s="4"/>
      <c r="C50" s="4"/>
      <c r="D50" s="4"/>
    </row>
    <row r="51" customFormat="false" ht="12.75" hidden="false" customHeight="false" outlineLevel="0" collapsed="false">
      <c r="A51" s="25"/>
      <c r="B51" s="4"/>
      <c r="C51" s="4"/>
      <c r="D51" s="4"/>
    </row>
    <row r="52" customFormat="false" ht="12.75" hidden="false" customHeight="false" outlineLevel="0" collapsed="false">
      <c r="A52" s="25"/>
      <c r="B52" s="4"/>
      <c r="C52" s="4"/>
      <c r="D52" s="4"/>
    </row>
    <row r="53" customFormat="false" ht="12.75" hidden="false" customHeight="false" outlineLevel="0" collapsed="false">
      <c r="A53" s="25"/>
      <c r="B53" s="4"/>
      <c r="C53" s="4"/>
      <c r="D53" s="4"/>
    </row>
    <row r="54" customFormat="false" ht="12.75" hidden="false" customHeight="false" outlineLevel="0" collapsed="false">
      <c r="A54" s="25"/>
      <c r="B54" s="4"/>
      <c r="C54" s="4"/>
      <c r="D54" s="4"/>
    </row>
    <row r="55" customFormat="false" ht="12.75" hidden="false" customHeight="false" outlineLevel="0" collapsed="false">
      <c r="A55" s="25"/>
      <c r="B55" s="4"/>
      <c r="C55" s="4"/>
      <c r="D55" s="4"/>
    </row>
    <row r="56" customFormat="false" ht="12.75" hidden="false" customHeight="false" outlineLevel="0" collapsed="false">
      <c r="A56" s="25"/>
      <c r="B56" s="4"/>
      <c r="C56" s="4"/>
      <c r="D56" s="4"/>
    </row>
    <row r="57" customFormat="false" ht="12.75" hidden="false" customHeight="false" outlineLevel="0" collapsed="false">
      <c r="A57" s="25"/>
      <c r="B57" s="4"/>
      <c r="C57" s="4"/>
      <c r="D57" s="4"/>
    </row>
    <row r="58" customFormat="false" ht="12.75" hidden="false" customHeight="false" outlineLevel="0" collapsed="false">
      <c r="A58" s="25"/>
      <c r="B58" s="4"/>
      <c r="C58" s="4"/>
      <c r="D58" s="4"/>
    </row>
    <row r="59" customFormat="false" ht="12.75" hidden="false" customHeight="false" outlineLevel="0" collapsed="false">
      <c r="A59" s="25"/>
      <c r="B59" s="4"/>
      <c r="C59" s="4"/>
      <c r="D59" s="4"/>
    </row>
    <row r="60" customFormat="false" ht="12.75" hidden="false" customHeight="false" outlineLevel="0" collapsed="false">
      <c r="A60" s="25"/>
      <c r="B60" s="4"/>
      <c r="C60" s="4"/>
      <c r="D60" s="4"/>
    </row>
    <row r="61" customFormat="false" ht="12.75" hidden="false" customHeight="false" outlineLevel="0" collapsed="false">
      <c r="A61" s="25"/>
      <c r="B61" s="4"/>
      <c r="C61" s="4"/>
      <c r="D61" s="4"/>
    </row>
    <row r="62" customFormat="false" ht="12.75" hidden="false" customHeight="false" outlineLevel="0" collapsed="false">
      <c r="A62" s="25"/>
      <c r="B62" s="4"/>
      <c r="C62" s="4"/>
      <c r="D62" s="4"/>
    </row>
    <row r="63" customFormat="false" ht="12.75" hidden="false" customHeight="false" outlineLevel="0" collapsed="false">
      <c r="A63" s="25"/>
      <c r="B63" s="4"/>
      <c r="C63" s="4"/>
      <c r="D63" s="4"/>
    </row>
    <row r="64" customFormat="false" ht="12.75" hidden="false" customHeight="false" outlineLevel="0" collapsed="false">
      <c r="A64" s="25"/>
      <c r="B64" s="26"/>
      <c r="C64" s="4"/>
      <c r="D64" s="4"/>
    </row>
    <row r="65" customFormat="false" ht="12.75" hidden="false" customHeight="false" outlineLevel="0" collapsed="false">
      <c r="A65" s="25"/>
      <c r="B65" s="4"/>
      <c r="C65" s="4"/>
      <c r="D65" s="4"/>
    </row>
    <row r="66" customFormat="false" ht="12.75" hidden="false" customHeight="false" outlineLevel="0" collapsed="false">
      <c r="A66" s="25"/>
      <c r="B66" s="4"/>
      <c r="C66" s="4"/>
      <c r="D66" s="4"/>
    </row>
    <row r="67" customFormat="false" ht="12.75" hidden="false" customHeight="false" outlineLevel="0" collapsed="false">
      <c r="A67" s="25"/>
      <c r="B67" s="4"/>
      <c r="C67" s="4"/>
      <c r="D67" s="4"/>
    </row>
    <row r="68" customFormat="false" ht="12.75" hidden="false" customHeight="false" outlineLevel="0" collapsed="false">
      <c r="A68" s="25"/>
      <c r="B68" s="4"/>
      <c r="C68" s="4"/>
      <c r="D68" s="4"/>
    </row>
  </sheetData>
  <mergeCells count="3">
    <mergeCell ref="B4:Q4"/>
    <mergeCell ref="B15:Q15"/>
    <mergeCell ref="B27:Q27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30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1" customFormat="false" ht="14.25" hidden="false" customHeight="false" outlineLevel="0" collapsed="false">
      <c r="A31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17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A4" s="29"/>
      <c r="B4" s="29"/>
      <c r="C4" s="29"/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6" customFormat="false" ht="14.25" hidden="false" customHeight="false" outlineLevel="0" collapsed="false">
      <c r="A36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6" activeCellId="0" sqref="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18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A4" s="29"/>
      <c r="B4" s="29"/>
      <c r="C4" s="29"/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6" customFormat="false" ht="14.25" hidden="false" customHeight="false" outlineLevel="0" collapsed="false">
      <c r="A36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36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36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43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37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37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43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36" activeCellId="0" sqref="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false" outlineLevel="0" max="3" min="3" style="0" width="4.99"/>
    <col collapsed="false" customWidth="true" hidden="false" outlineLevel="0" max="5" min="5" style="0" width="28.7"/>
    <col collapsed="false" customWidth="true" hidden="false" outlineLevel="0" max="6" min="6" style="0" width="4.99"/>
    <col collapsed="false" customWidth="true" hidden="false" outlineLevel="0" max="8" min="8" style="0" width="28.7"/>
  </cols>
  <sheetData>
    <row r="1" customFormat="false" ht="33.75" hidden="false" customHeight="false" outlineLevel="0" collapsed="false">
      <c r="A1" s="27" t="s">
        <v>48</v>
      </c>
      <c r="B1" s="27"/>
      <c r="C1" s="27"/>
      <c r="D1" s="27"/>
      <c r="E1" s="27"/>
      <c r="F1" s="27"/>
      <c r="G1" s="27"/>
      <c r="H1" s="27"/>
    </row>
    <row r="2" customFormat="false" ht="30" hidden="false" customHeight="true" outlineLevel="0" collapsed="false">
      <c r="A2" s="28" t="s">
        <v>50</v>
      </c>
      <c r="B2" s="28"/>
      <c r="C2" s="28"/>
      <c r="D2" s="28"/>
      <c r="E2" s="28"/>
      <c r="F2" s="28"/>
      <c r="G2" s="28"/>
      <c r="H2" s="28"/>
    </row>
    <row r="3" customFormat="false" ht="30" hidden="false" customHeight="true" outlineLevel="0" collapsed="false">
      <c r="A3" s="28" t="s">
        <v>49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A4" s="29"/>
      <c r="B4" s="29"/>
      <c r="C4" s="29"/>
      <c r="D4" s="30"/>
      <c r="E4" s="30"/>
      <c r="F4" s="30"/>
      <c r="G4" s="30"/>
      <c r="H4" s="30"/>
    </row>
    <row r="5" customFormat="false" ht="23.25" hidden="false" customHeight="false" outlineLevel="0" collapsed="false">
      <c r="A5" s="31" t="s">
        <v>33</v>
      </c>
      <c r="B5" s="31"/>
      <c r="C5" s="31"/>
      <c r="D5" s="31"/>
      <c r="E5" s="31"/>
      <c r="F5" s="31"/>
      <c r="G5" s="31"/>
      <c r="H5" s="31"/>
    </row>
    <row r="6" customFormat="false" ht="12.75" hidden="false" customHeight="false" outlineLevel="0" collapsed="false">
      <c r="D6" s="30"/>
      <c r="E6" s="30"/>
      <c r="F6" s="30"/>
      <c r="G6" s="30"/>
      <c r="H6" s="30"/>
    </row>
    <row r="7" customFormat="false" ht="12.75" hidden="false" customHeight="false" outlineLevel="0" collapsed="false">
      <c r="D7" s="30"/>
      <c r="E7" s="30"/>
      <c r="F7" s="30"/>
      <c r="G7" s="30"/>
      <c r="H7" s="30"/>
    </row>
    <row r="36" customFormat="false" ht="14.25" hidden="false" customHeight="false" outlineLevel="0" collapsed="false">
      <c r="A36" s="32"/>
    </row>
  </sheetData>
  <mergeCells count="4">
    <mergeCell ref="A1:H1"/>
    <mergeCell ref="A2:H2"/>
    <mergeCell ref="A3:H3"/>
    <mergeCell ref="A5:H5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1996-10-14T21:03:28Z</dcterms:created>
  <dc:creator>Microsoft Corporation</dc:creator>
  <dc:description/>
  <dc:language>en-US</dc:language>
  <cp:lastModifiedBy>agreen3</cp:lastModifiedBy>
  <cp:lastPrinted>2001-10-09T19:20:10Z</cp:lastPrinted>
  <dcterms:modified xsi:type="dcterms:W3CDTF">2001-10-11T17:00:30Z</dcterms:modified>
  <cp:revision>0</cp:revision>
  <dc:subject/>
  <dc:title/>
</cp:coreProperties>
</file>