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descip" sheetId="2" state="visible" r:id="rId4"/>
    <sheet name="PG&amp;E" sheetId="3" state="visible" r:id="rId5"/>
    <sheet name="SCE" sheetId="4" state="visible" r:id="rId6"/>
    <sheet name="PG&amp;E_Summary" sheetId="5" state="visible" r:id="rId7"/>
    <sheet name="SCE_Summary" sheetId="6" state="visible" r:id="rId8"/>
    <sheet name="BOTH_Summary" sheetId="7" state="visible" r:id="rId9"/>
    <sheet name="SUMMARY" sheetId="8" state="visible" r:id="rId10"/>
  </sheets>
  <definedNames>
    <definedName function="false" hidden="false" localSheetId="6" name="_xlnm.Print_Area" vbProcedure="false">BOTH_Summary!$A$1:$V$48</definedName>
    <definedName function="false" hidden="false" localSheetId="2" name="_xlnm.Print_Area" vbProcedure="false">'PG&amp;E'!$A$1:$Z$139</definedName>
    <definedName function="false" hidden="false" localSheetId="4" name="_xlnm.Print_Area" vbProcedure="false">'PG&amp;E_Summary'!$A$1:$V$48</definedName>
    <definedName function="false" hidden="false" localSheetId="3" name="_xlnm.Print_Area" vbProcedure="false">SCE!$A$1:$Z$139</definedName>
    <definedName function="false" hidden="false" localSheetId="5" name="_xlnm.Print_Area" vbProcedure="false">SCE_Summary!$A$1:$V$48</definedName>
    <definedName function="false" hidden="false" localSheetId="0" name="_xlnm.Print_Area" vbProcedure="false">Sheet1!$A$1:$O$45</definedName>
    <definedName function="false" hidden="false" localSheetId="2" name="solver_adj" vbProcedure="false">'PG&amp;E'!$B$28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'PG&amp;E'!$B$30</definedName>
    <definedName function="false" hidden="false" localSheetId="2" name="solver_lhs2" vbProcedure="false">'PG&amp;E'!$B$29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'PG&amp;E'!$S$18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el2" vbProcedure="false">2</definedName>
    <definedName function="false" hidden="false" localSheetId="2" name="solver_rhs1" vbProcedure="false">1</definedName>
    <definedName function="false" hidden="false" localSheetId="2" name="solver_rhs2" vbProcedure="false">0.2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2000</definedName>
    <definedName function="false" hidden="false" localSheetId="3" name="solver_adj" vbProcedure="false">SCE!$B$28</definedName>
    <definedName function="false" hidden="false" localSheetId="3" name="solver_cvg" vbProcedure="false">0.001</definedName>
    <definedName function="false" hidden="false" localSheetId="3" name="solver_drv" vbProcedure="false">1</definedName>
    <definedName function="false" hidden="false" localSheetId="3" name="solver_est" vbProcedure="false">1</definedName>
    <definedName function="false" hidden="false" localSheetId="3" name="solver_itr" vbProcedure="false">100</definedName>
    <definedName function="false" hidden="false" localSheetId="3" name="solver_lhs1" vbProcedure="false">SCE!$B$30</definedName>
    <definedName function="false" hidden="false" localSheetId="3" name="solver_lhs2" vbProcedure="false">SCE!$B$29</definedName>
    <definedName function="false" hidden="false" localSheetId="3" name="solver_lin" vbProcedure="false">2</definedName>
    <definedName function="false" hidden="false" localSheetId="3" name="solver_neg" vbProcedure="false">2</definedName>
    <definedName function="false" hidden="false" localSheetId="3" name="solver_num" vbProcedure="false">1</definedName>
    <definedName function="false" hidden="false" localSheetId="3" name="solver_nwt" vbProcedure="false">1</definedName>
    <definedName function="false" hidden="false" localSheetId="3" name="solver_opt" vbProcedure="false">SCE!$S$18</definedName>
    <definedName function="false" hidden="false" localSheetId="3" name="solver_pre" vbProcedure="false">0.000001</definedName>
    <definedName function="false" hidden="false" localSheetId="3" name="solver_rel1" vbProcedure="false">2</definedName>
    <definedName function="false" hidden="false" localSheetId="3" name="solver_rel2" vbProcedure="false">2</definedName>
    <definedName function="false" hidden="false" localSheetId="3" name="solver_rhs1" vbProcedure="false">1</definedName>
    <definedName function="false" hidden="false" localSheetId="3" name="solver_rhs2" vbProcedure="false">0.2</definedName>
    <definedName function="false" hidden="false" localSheetId="3" name="solver_scl" vbProcedure="false">2</definedName>
    <definedName function="false" hidden="false" localSheetId="3" name="solver_sho" vbProcedure="false">2</definedName>
    <definedName function="false" hidden="false" localSheetId="3" name="solver_tim" vbProcedure="false">100</definedName>
    <definedName function="false" hidden="false" localSheetId="3" name="solver_tol" vbProcedure="false">0.05</definedName>
    <definedName function="false" hidden="false" localSheetId="3" name="solver_typ" vbProcedure="false">3</definedName>
    <definedName function="false" hidden="false" localSheetId="3" name="solver_val" vbProcedure="false">2000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<sst xmlns="http://schemas.openxmlformats.org/spreadsheetml/2006/main" count="790" uniqueCount="182">
  <si>
    <t xml:space="preserve">California CTC Analysis</t>
  </si>
  <si>
    <t xml:space="preserve">PG&amp;E</t>
  </si>
  <si>
    <t xml:space="preserve">SCE</t>
  </si>
  <si>
    <t xml:space="preserve">BOTH</t>
  </si>
  <si>
    <t xml:space="preserve">Jan 1-Jan 18</t>
  </si>
  <si>
    <t xml:space="preserve">Jan 19-Aug 31</t>
  </si>
  <si>
    <t xml:space="preserve">Sep 1-Mar 31 '02</t>
  </si>
  <si>
    <t xml:space="preserve">Jan 19-Mar 31 '02</t>
  </si>
  <si>
    <t xml:space="preserve">Total DA Volume, Nominal MWH</t>
  </si>
  <si>
    <t xml:space="preserve">Bundled Rate w/o Surcharges</t>
  </si>
  <si>
    <t xml:space="preserve">Non-Gen (T&amp;D plus Other)</t>
  </si>
  <si>
    <t xml:space="preserve">Surcharges</t>
  </si>
  <si>
    <t xml:space="preserve">Total Bundled Rate</t>
  </si>
  <si>
    <t xml:space="preserve">Market Price (PX, DJ, or ENA incl A/S)</t>
  </si>
  <si>
    <t xml:space="preserve">Scenario 1: SCE Method</t>
  </si>
  <si>
    <t xml:space="preserve">Gross Bill</t>
  </si>
  <si>
    <t xml:space="preserve">PX Credit</t>
  </si>
  <si>
    <t xml:space="preserve">Net Bill</t>
  </si>
  <si>
    <t xml:space="preserve">Total Due To (Owed By) Enron</t>
  </si>
  <si>
    <t xml:space="preserve">Scenario 2a: PG&amp;E Method, DWR Costs</t>
  </si>
  <si>
    <t xml:space="preserve">Scenario 2b: PG&amp;E Method, Adj PX Credit</t>
  </si>
  <si>
    <t xml:space="preserve">Scenario 3: Enron Method</t>
  </si>
  <si>
    <t xml:space="preserve">Scenario 4: SCE/PG&amp;E Hybrid Method</t>
  </si>
  <si>
    <t xml:space="preserve">Issue: Since the disappearance of PX on or about Jan 18, in calculating CTC (positive or negative), what do we use as a proxy for the PX price?</t>
  </si>
  <si>
    <t xml:space="preserve">1)</t>
  </si>
  <si>
    <t xml:space="preserve">"SCE method" (bottom-up)</t>
  </si>
  <si>
    <t xml:space="preserve">DA customers are billed for T&amp;D only, implying that the CTC is exactly zero.</t>
  </si>
  <si>
    <t xml:space="preserve">2)</t>
  </si>
  <si>
    <t xml:space="preserve">"PG&amp;E method" (top-down)</t>
  </si>
  <si>
    <t xml:space="preserve">The PX proxy = the utility's cost of procuring power = Retained Gen + QFs + DWR contracts.</t>
  </si>
  <si>
    <t xml:space="preserve">Disagreement arises as to how to account for the cost of power procured through DWR contracts.  PG&amp;E's argument is that its cost of</t>
  </si>
  <si>
    <t xml:space="preserve">DWR power is capped by the retail rate freeze at a level that is somewhere around $65, which would in essence cause the CTC to be approx</t>
  </si>
  <si>
    <t xml:space="preserve">zero.  We would argue that the actual cost of DWR power -- about $110 according to recent estimates -- is what should be included,</t>
  </si>
  <si>
    <t xml:space="preserve">which would result in a negative CTC.</t>
  </si>
  <si>
    <t xml:space="preserve">3)</t>
  </si>
  <si>
    <t xml:space="preserve">"Enron method"</t>
  </si>
  <si>
    <t xml:space="preserve">The PX proxy is equal to the market price of power (we could use, for example, Dow Jones Index prices for NP and SP, or the FERC</t>
  </si>
  <si>
    <t xml:space="preserve">method), which would result in a positive or negative CTC, depending on prices.</t>
  </si>
  <si>
    <t xml:space="preserve">Utility Risk Management Analysis of PG&amp;E Book</t>
  </si>
  <si>
    <t xml:space="preserve">Period of Minimal Dispute (?)</t>
  </si>
  <si>
    <t xml:space="preserve">Possible FERC Recalc of PX Prices</t>
  </si>
  <si>
    <t xml:space="preserve">Jan 1 - Jan 18</t>
  </si>
  <si>
    <t xml:space="preserve">Jan 19 - Aug 31</t>
  </si>
  <si>
    <t xml:space="preserve">Sep 1 - Mar 31 2002</t>
  </si>
  <si>
    <t xml:space="preserve">Enron</t>
  </si>
  <si>
    <t xml:space="preserve">1/1-1/18</t>
  </si>
  <si>
    <t xml:space="preserve">1/19-1/31</t>
  </si>
  <si>
    <t xml:space="preserve">1/19-8/31</t>
  </si>
  <si>
    <t xml:space="preserve">9/1-3/31</t>
  </si>
  <si>
    <t xml:space="preserve">1/19-3/31</t>
  </si>
  <si>
    <t xml:space="preserve">LOADS</t>
  </si>
  <si>
    <t xml:space="preserve">DA Load as of June 01</t>
  </si>
  <si>
    <t xml:space="preserve">E19-P</t>
  </si>
  <si>
    <t xml:space="preserve">E19-S</t>
  </si>
  <si>
    <t xml:space="preserve">E-20T</t>
  </si>
  <si>
    <t xml:space="preserve">ReDASR'd Load</t>
  </si>
  <si>
    <t xml:space="preserve">New Deals</t>
  </si>
  <si>
    <t xml:space="preserve">Total DA Load excl New Deals</t>
  </si>
  <si>
    <t xml:space="preserve">weight</t>
  </si>
  <si>
    <t xml:space="preserve">TARIFFS</t>
  </si>
  <si>
    <t xml:space="preserve">E19-P 500 kW</t>
  </si>
  <si>
    <t xml:space="preserve">50% LF</t>
  </si>
  <si>
    <t xml:space="preserve">Bun Rate</t>
  </si>
  <si>
    <t xml:space="preserve">Bundled less Surcharges</t>
  </si>
  <si>
    <t xml:space="preserve">PX Price ("Credit")</t>
  </si>
  <si>
    <t xml:space="preserve">no PX</t>
  </si>
  <si>
    <t xml:space="preserve">Jan '01 Surcharge</t>
  </si>
  <si>
    <t xml:space="preserve">Mar '01 Surcharge</t>
  </si>
  <si>
    <t xml:space="preserve">E19-S 500 kW</t>
  </si>
  <si>
    <t xml:space="preserve">E20-S 1000 kW</t>
  </si>
  <si>
    <t xml:space="preserve">65% LF</t>
  </si>
  <si>
    <t xml:space="preserve">Total Wtd Avg Non-Gen (T&amp;D plus Other)</t>
  </si>
  <si>
    <t xml:space="preserve">Total Wtd Avg Tariff (w/o Surcharges)</t>
  </si>
  <si>
    <t xml:space="preserve">Total Wtd Avg Tariff (w/ Surcharges)</t>
  </si>
  <si>
    <t xml:space="preserve">MARKET PRICE</t>
  </si>
  <si>
    <t xml:space="preserve">NP-15 Wholesale MCP/Fwd Price</t>
  </si>
  <si>
    <t xml:space="preserve">Ancillary Services (%)</t>
  </si>
  <si>
    <t xml:space="preserve">Ancillary Services ($/MWH)</t>
  </si>
  <si>
    <t xml:space="preserve">Other Adders</t>
  </si>
  <si>
    <t xml:space="preserve">losses</t>
  </si>
  <si>
    <t xml:space="preserve">Line Losses - P</t>
  </si>
  <si>
    <t xml:space="preserve">Line Losses - S</t>
  </si>
  <si>
    <t xml:space="preserve">Line Losses - T</t>
  </si>
  <si>
    <t xml:space="preserve">Block to Shape</t>
  </si>
  <si>
    <t xml:space="preserve">IntraZonal Congestion</t>
  </si>
  <si>
    <t xml:space="preserve">Uplifts</t>
  </si>
  <si>
    <t xml:space="preserve">ISO Charges</t>
  </si>
  <si>
    <t xml:space="preserve">Total Retail Gen Price (w/o Surcharges)</t>
  </si>
  <si>
    <t xml:space="preserve">PG&amp;E COST of PROCURED POWER</t>
  </si>
  <si>
    <t xml:space="preserve">Utility Retained Generation</t>
  </si>
  <si>
    <t xml:space="preserve">Percent of Load</t>
  </si>
  <si>
    <t xml:space="preserve">PX</t>
  </si>
  <si>
    <t xml:space="preserve">Average Cost</t>
  </si>
  <si>
    <t xml:space="preserve">QF Contracts</t>
  </si>
  <si>
    <t xml:space="preserve">DWR Spot Purchases &amp; LT Contracts</t>
  </si>
  <si>
    <t xml:space="preserve">Average Cost, PG&amp;E Method</t>
  </si>
  <si>
    <t xml:space="preserve">Total Wtd Avg Cost of Procured Pwr</t>
  </si>
  <si>
    <t xml:space="preserve">(1) Using PG&amp;E Method for DWR Purchases</t>
  </si>
  <si>
    <t xml:space="preserve">CTC CALCULATIONS</t>
  </si>
  <si>
    <t xml:space="preserve">Bundled Rate less Surcharges</t>
  </si>
  <si>
    <t xml:space="preserve">Jan. Surcharge</t>
  </si>
  <si>
    <t xml:space="preserve">Mar. Surcharge</t>
  </si>
  <si>
    <t xml:space="preserve">Bundled Rate plus Surcharges</t>
  </si>
  <si>
    <t xml:space="preserve">Net Bill (T&amp;D&amp;Other)</t>
  </si>
  <si>
    <t xml:space="preserve">Volume</t>
  </si>
  <si>
    <t xml:space="preserve">Total Amount Due To (Owed By) ENE</t>
  </si>
  <si>
    <t xml:space="preserve">TOTAL</t>
  </si>
  <si>
    <t xml:space="preserve">Scenario 2A: PG&amp;E Method, Using PG&amp;E DWR Costs</t>
  </si>
  <si>
    <t xml:space="preserve">none</t>
  </si>
  <si>
    <t xml:space="preserve">Scenario 2B: PG&amp;E Method, Using PG&amp;E Adjusted PX Credit</t>
  </si>
  <si>
    <t xml:space="preserve">Scenario 4: Hybrid Method</t>
  </si>
  <si>
    <t xml:space="preserve">Total DA Loads</t>
  </si>
  <si>
    <t xml:space="preserve">Utility Risk Management Analysis of Southern California Edison Book</t>
  </si>
  <si>
    <t xml:space="preserve">GS-2S 150 kW</t>
  </si>
  <si>
    <t xml:space="preserve">TOU-8P</t>
  </si>
  <si>
    <t xml:space="preserve">I-6 P 1000kW</t>
  </si>
  <si>
    <t xml:space="preserve">70% LF</t>
  </si>
  <si>
    <t xml:space="preserve">60% LF</t>
  </si>
  <si>
    <t xml:space="preserve">SP-15 Wholesale MCP/Fwd Price</t>
  </si>
  <si>
    <t xml:space="preserve">SCE COST of PROCURED POWER</t>
  </si>
  <si>
    <t xml:space="preserve">Jun-Sep 00</t>
  </si>
  <si>
    <t xml:space="preserve">Oct-Dec 00</t>
  </si>
  <si>
    <t xml:space="preserve">Jan 5-18</t>
  </si>
  <si>
    <t xml:space="preserve">Jan 19-31</t>
  </si>
  <si>
    <t xml:space="preserve">Fwd (PV)</t>
  </si>
  <si>
    <t xml:space="preserve">DA Volumes/Fwd Position</t>
  </si>
  <si>
    <t xml:space="preserve">Bundled Rate -- No Surcharges</t>
  </si>
  <si>
    <t xml:space="preserve">Gen (Bundled - Non-Gen)</t>
  </si>
  <si>
    <t xml:space="preserve">Jan 4 Surcharge</t>
  </si>
  <si>
    <t xml:space="preserve">Mar 27 Surcharge</t>
  </si>
  <si>
    <t xml:space="preserve">PX Price: Assuming DWR = $54.71</t>
  </si>
  <si>
    <t xml:space="preserve">PX Price: PG&amp;E "Adjusted"</t>
  </si>
  <si>
    <t xml:space="preserve">PX Price: Actual/DJ/ENA Fwd</t>
  </si>
  <si>
    <t xml:space="preserve">CTC: Assuming DWR = $54.71</t>
  </si>
  <si>
    <t xml:space="preserve">CTC: PG&amp;E "Adjusted"</t>
  </si>
  <si>
    <t xml:space="preserve">CTC: Actual/DJ/ENA Fwd</t>
  </si>
  <si>
    <t xml:space="preserve">As Booked, Collected, Paid, Reserved, Etc.</t>
  </si>
  <si>
    <t xml:space="preserve">CTC</t>
  </si>
  <si>
    <t xml:space="preserve">UDC Gen</t>
  </si>
  <si>
    <t xml:space="preserve">PX Price</t>
  </si>
  <si>
    <t xml:space="preserve">MTM Value ($000)</t>
  </si>
  <si>
    <t xml:space="preserve">Surcharge(s)</t>
  </si>
  <si>
    <t xml:space="preserve">Total Surcharge</t>
  </si>
  <si>
    <t xml:space="preserve">Net P/L Impacts of Changes</t>
  </si>
  <si>
    <t xml:space="preserve">CTC Eliminated as of Jan 4</t>
  </si>
  <si>
    <t xml:space="preserve">CTC Eliminated as of Jan 19</t>
  </si>
  <si>
    <t xml:space="preserve">CTC Adjusted as of Jan 4</t>
  </si>
  <si>
    <t xml:space="preserve">DWR = $54.71</t>
  </si>
  <si>
    <t xml:space="preserve">PG&amp;E "Adjusted"</t>
  </si>
  <si>
    <t xml:space="preserve">CTC Adjusted as of Jan 19</t>
  </si>
  <si>
    <t xml:space="preserve">Jan Surcharge Goes Away</t>
  </si>
  <si>
    <t xml:space="preserve">Jan Surcharge Goes Away as of Sep 1</t>
  </si>
  <si>
    <t xml:space="preserve">Return to Bundled Service</t>
  </si>
  <si>
    <t xml:space="preserve">BOTH (SCE and PG&amp;E)</t>
  </si>
  <si>
    <t xml:space="preserve">California Retail Analysis</t>
  </si>
  <si>
    <t xml:space="preserve">Impact of Potential CPUC Changes</t>
  </si>
  <si>
    <t xml:space="preserve">------------------------ Historical ------------------------</t>
  </si>
  <si>
    <t xml:space="preserve">-------------- Forward --------------</t>
  </si>
  <si>
    <t xml:space="preserve">Jan 5-Jan 18</t>
  </si>
  <si>
    <t xml:space="preserve">Jan 19-Jan 31</t>
  </si>
  <si>
    <t xml:space="preserve">Feb-Aug</t>
  </si>
  <si>
    <t xml:space="preserve">Sep-Mar '02</t>
  </si>
  <si>
    <t xml:space="preserve">&gt; Mar '02</t>
  </si>
  <si>
    <t xml:space="preserve">DA Volumes, PG&amp;E and SCE</t>
  </si>
  <si>
    <t xml:space="preserve">(Excluding New Retail Gen Deals)</t>
  </si>
  <si>
    <t xml:space="preserve">Historical/Current MTM Value</t>
  </si>
  <si>
    <t xml:space="preserve">CTCs</t>
  </si>
  <si>
    <t xml:space="preserve">1¢ Surcharge</t>
  </si>
  <si>
    <t xml:space="preserve">3¢ Surcharge</t>
  </si>
  <si>
    <t xml:space="preserve">Impact of Changes to Status Quo</t>
  </si>
  <si>
    <t xml:space="preserve">1.</t>
  </si>
  <si>
    <t xml:space="preserve">CTC Eliminated as of Jan 5</t>
  </si>
  <si>
    <t xml:space="preserve">2.</t>
  </si>
  <si>
    <t xml:space="preserve">3.</t>
  </si>
  <si>
    <t xml:space="preserve">CTC Adjusted per PG&amp;E's Method</t>
  </si>
  <si>
    <t xml:space="preserve">4.</t>
  </si>
  <si>
    <t xml:space="preserve">No 1¢ Surcharge on DA as of Jan 5</t>
  </si>
  <si>
    <t xml:space="preserve">5.</t>
  </si>
  <si>
    <t xml:space="preserve">No 1¢ Surcharge on DA as of Sep 1</t>
  </si>
  <si>
    <t xml:space="preserve">6.</t>
  </si>
  <si>
    <t xml:space="preserve">Return DA to Bundled Service</t>
  </si>
  <si>
    <t xml:space="preserve">???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</si>
</sst>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_);[RED]\(#,##0\);&quot;-   &quot;"/>
    <numFmt numFmtId="166" formatCode="#,##0_);[RED]\(#,##0\);&quot;- &quot;_)"/>
    <numFmt numFmtId="167" formatCode="\$#,##0.00_);[RED]&quot;($&quot;#,##0.00\);&quot;- &quot;_)"/>
    <numFmt numFmtId="168" formatCode="\$#,##0_);[RED]&quot;($&quot;#,##0\);&quot;- &quot;_)"/>
    <numFmt numFmtId="169" formatCode="\$#,##0.0000_);[RED]&quot;($&quot;#,##0.0000\);&quot;- &quot;_)"/>
    <numFmt numFmtId="170" formatCode="0%"/>
    <numFmt numFmtId="171" formatCode="[$-409]mmm\-yy"/>
    <numFmt numFmtId="172" formatCode="[$-409]#,##0_);[RED]\(#,##0\)"/>
    <numFmt numFmtId="173" formatCode="_(* #,##0.00_);_(* \(#,##0.00\);_(* \-??_);_(@_)"/>
    <numFmt numFmtId="174" formatCode="0.00%"/>
    <numFmt numFmtId="175" formatCode="#,##0_)&quot;MWH&quot;;[RED]&quot;($&quot;#,##0\);&quot;- &quot;_)"/>
    <numFmt numFmtId="176" formatCode="#,##0_)&quot;mW&quot;;[RED]&quot;($&quot;#,##0\);&quot;- &quot;_)"/>
    <numFmt numFmtId="177" formatCode="\$#,##0.000000_);[RED]&quot;($&quot;#,##0.000000\);&quot;- &quot;_)"/>
    <numFmt numFmtId="178" formatCode="\$#,##0.0_);[RED]&quot;($&quot;#,##0.0\);&quot;- &quot;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6"/>
      <name val="Arial"/>
      <family val="2"/>
    </font>
    <font>
      <sz val="12"/>
      <name val="Arial"/>
      <family val="2"/>
    </font>
    <font>
      <i val="true"/>
      <sz val="8"/>
      <name val="Arial"/>
      <family val="2"/>
    </font>
    <font>
      <i val="true"/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6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6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6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8" fontId="6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4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3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5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6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6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6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3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5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6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6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6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5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6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6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7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7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7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6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6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5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6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5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6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6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6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5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5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3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0" fillId="3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5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6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6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4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7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7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5" fillId="0" borderId="2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5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9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9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7" fontId="6" fillId="4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6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5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6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6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6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5" fillId="0" borderId="2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7" fontId="0" fillId="3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3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5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6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6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6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28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8" fontId="0" fillId="0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3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3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3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2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2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4" borderId="3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5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5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6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6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6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0" fillId="0" borderId="3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4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5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5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6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6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6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2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8" fontId="0" fillId="4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4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8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513360</xdr:colOff>
          <xdr:row>2</xdr:row>
          <xdr:rowOff>0</xdr:rowOff>
        </xdr:from>
        <xdr:to>
          <xdr:col>2</xdr:col>
          <xdr:colOff>-19080</xdr:colOff>
          <xdr:row>3</xdr:row>
          <xdr:rowOff>47520</xdr:rowOff>
        </xdr:to>
        <xdr:sp>
          <xdr:nvSpPr>
            <xdr:cNvPr id="1001" name="Button 1" descr="P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513360</xdr:colOff>
          <xdr:row>2</xdr:row>
          <xdr:rowOff>9360</xdr:rowOff>
        </xdr:from>
        <xdr:to>
          <xdr:col>2</xdr:col>
          <xdr:colOff>-19080</xdr:colOff>
          <xdr:row>3</xdr:row>
          <xdr:rowOff>57240</xdr:rowOff>
        </xdr:to>
        <xdr:sp>
          <xdr:nvSpPr>
            <xdr:cNvPr id="1001" name="Button 1" descr="P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513360</xdr:colOff>
          <xdr:row>2</xdr:row>
          <xdr:rowOff>28440</xdr:rowOff>
        </xdr:from>
        <xdr:to>
          <xdr:col>2</xdr:col>
          <xdr:colOff>-19080</xdr:colOff>
          <xdr:row>3</xdr:row>
          <xdr:rowOff>76320</xdr:rowOff>
        </xdr:to>
        <xdr:sp>
          <xdr:nvSpPr>
            <xdr:cNvPr id="1001" name="Button 1" descr="P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Prt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13"/>
    <col collapsed="false" customWidth="true" hidden="false" outlineLevel="0" max="5" min="2" style="0" width="15.7"/>
    <col collapsed="false" customWidth="true" hidden="false" outlineLevel="0" max="6" min="6" style="0" width="4.7"/>
    <col collapsed="false" customWidth="true" hidden="false" outlineLevel="0" max="10" min="7" style="0" width="15.7"/>
    <col collapsed="false" customWidth="true" hidden="false" outlineLevel="0" max="11" min="11" style="0" width="4.7"/>
    <col collapsed="false" customWidth="true" hidden="false" outlineLevel="0" max="15" min="12" style="0" width="15.7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/>
    </row>
    <row r="4" customFormat="false" ht="12.75" hidden="false" customHeight="false" outlineLevel="0" collapsed="false">
      <c r="B4" s="2" t="s">
        <v>1</v>
      </c>
      <c r="C4" s="2"/>
      <c r="D4" s="2"/>
      <c r="E4" s="2"/>
      <c r="G4" s="2" t="s">
        <v>2</v>
      </c>
      <c r="H4" s="2"/>
      <c r="I4" s="2"/>
      <c r="J4" s="2"/>
      <c r="L4" s="2" t="s">
        <v>3</v>
      </c>
      <c r="M4" s="2"/>
      <c r="N4" s="2"/>
      <c r="O4" s="2"/>
    </row>
    <row r="5" customFormat="false" ht="13.5" hidden="false" customHeight="false" outlineLevel="0" collapsed="false">
      <c r="B5" s="3" t="s">
        <v>4</v>
      </c>
      <c r="C5" s="4" t="s">
        <v>5</v>
      </c>
      <c r="D5" s="4" t="s">
        <v>6</v>
      </c>
      <c r="E5" s="5" t="s">
        <v>7</v>
      </c>
      <c r="F5" s="6"/>
      <c r="G5" s="3" t="s">
        <v>4</v>
      </c>
      <c r="H5" s="4" t="s">
        <v>5</v>
      </c>
      <c r="I5" s="4" t="s">
        <v>6</v>
      </c>
      <c r="J5" s="5" t="s">
        <v>7</v>
      </c>
      <c r="K5" s="6"/>
      <c r="L5" s="3" t="s">
        <v>4</v>
      </c>
      <c r="M5" s="4" t="s">
        <v>5</v>
      </c>
      <c r="N5" s="4" t="s">
        <v>6</v>
      </c>
      <c r="O5" s="5" t="s">
        <v>7</v>
      </c>
      <c r="P5" s="7"/>
      <c r="Q5" s="7"/>
      <c r="R5" s="7"/>
    </row>
    <row r="6" customFormat="false" ht="12.75" hidden="false" customHeight="false" outlineLevel="0" collapsed="false">
      <c r="A6" s="8"/>
      <c r="B6" s="9"/>
      <c r="C6" s="10"/>
      <c r="D6" s="10"/>
      <c r="E6" s="11"/>
      <c r="G6" s="9"/>
      <c r="H6" s="10"/>
      <c r="I6" s="10"/>
      <c r="J6" s="11"/>
      <c r="L6" s="9"/>
      <c r="M6" s="10"/>
      <c r="N6" s="10"/>
      <c r="O6" s="11"/>
    </row>
    <row r="7" customFormat="false" ht="12.75" hidden="false" customHeight="false" outlineLevel="0" collapsed="false">
      <c r="A7" s="12" t="s">
        <v>8</v>
      </c>
      <c r="B7" s="13" t="n">
        <f aca="false">'PG&amp;E'!$AB26</f>
        <v>255320.598300092</v>
      </c>
      <c r="C7" s="14" t="n">
        <f aca="false">'PG&amp;E'!$AC26</f>
        <v>683169.107863293</v>
      </c>
      <c r="D7" s="14" t="n">
        <f aca="false">'PG&amp;E'!$AD26</f>
        <v>2492385.6087787</v>
      </c>
      <c r="E7" s="15" t="n">
        <f aca="false">C7+D7</f>
        <v>3175554.71664199</v>
      </c>
      <c r="F7" s="16"/>
      <c r="G7" s="13" t="n">
        <f aca="false">SCE!$AB26</f>
        <v>146825.859772497</v>
      </c>
      <c r="H7" s="14" t="n">
        <f aca="false">SCE!$AC26</f>
        <v>467714.672610851</v>
      </c>
      <c r="I7" s="14" t="n">
        <f aca="false">SCE!$AD26</f>
        <v>1175161.68434659</v>
      </c>
      <c r="J7" s="15" t="n">
        <f aca="false">H7+I7</f>
        <v>1642876.35695744</v>
      </c>
      <c r="K7" s="16"/>
      <c r="L7" s="17" t="n">
        <f aca="false">B7+G7</f>
        <v>402146.45807259</v>
      </c>
      <c r="M7" s="18" t="n">
        <f aca="false">C7+H7</f>
        <v>1150883.78047414</v>
      </c>
      <c r="N7" s="18" t="n">
        <f aca="false">D7+I7</f>
        <v>3667547.29312528</v>
      </c>
      <c r="O7" s="19" t="n">
        <f aca="false">E7+J7</f>
        <v>4818431.07359943</v>
      </c>
    </row>
    <row r="8" customFormat="false" ht="12.75" hidden="false" customHeight="false" outlineLevel="0" collapsed="false">
      <c r="A8" s="20" t="s">
        <v>9</v>
      </c>
      <c r="B8" s="21" t="n">
        <f aca="false">'PG&amp;E'!$AB53</f>
        <v>49.8727223890503</v>
      </c>
      <c r="C8" s="22" t="n">
        <f aca="false">'PG&amp;E'!$AC53</f>
        <v>66.7148029877946</v>
      </c>
      <c r="D8" s="22" t="n">
        <f aca="false">'PG&amp;E'!$AD53</f>
        <v>57.6871663099055</v>
      </c>
      <c r="E8" s="23" t="n">
        <f aca="false">'PG&amp;E'!$AE53</f>
        <v>59.6293159642718</v>
      </c>
      <c r="G8" s="21" t="n">
        <f aca="false">SCE!$AB53</f>
        <v>66.3011266740148</v>
      </c>
      <c r="H8" s="22" t="n">
        <f aca="false">SCE!$AC53</f>
        <v>75.5981646027462</v>
      </c>
      <c r="I8" s="22" t="n">
        <f aca="false">SCE!$AD53</f>
        <v>69.5226464241621</v>
      </c>
      <c r="J8" s="23" t="n">
        <f aca="false">SCE!$AE53</f>
        <v>71.2523012358609</v>
      </c>
      <c r="L8" s="24"/>
      <c r="M8" s="25"/>
      <c r="N8" s="25"/>
      <c r="O8" s="11"/>
    </row>
    <row r="9" customFormat="false" ht="12.75" hidden="false" customHeight="false" outlineLevel="0" collapsed="false">
      <c r="A9" s="20" t="s">
        <v>10</v>
      </c>
      <c r="B9" s="21" t="n">
        <f aca="false">'PG&amp;E'!$AB52</f>
        <v>21.4097582030495</v>
      </c>
      <c r="C9" s="22" t="n">
        <f aca="false">'PG&amp;E'!$AC52</f>
        <v>20.5534772280154</v>
      </c>
      <c r="D9" s="22" t="n">
        <f aca="false">'PG&amp;E'!$AD52</f>
        <v>19.6524757453033</v>
      </c>
      <c r="E9" s="23" t="n">
        <f aca="false">'PG&amp;E'!$AE52</f>
        <v>19.8463116051933</v>
      </c>
      <c r="G9" s="21" t="n">
        <f aca="false">SCE!$AB52</f>
        <v>24.7524648857122</v>
      </c>
      <c r="H9" s="22" t="n">
        <f aca="false">SCE!$AC52</f>
        <v>24.7146860565717</v>
      </c>
      <c r="I9" s="22" t="n">
        <f aca="false">SCE!$AD52</f>
        <v>23.3005859310413</v>
      </c>
      <c r="J9" s="23" t="n">
        <f aca="false">SCE!$AE52</f>
        <v>23.7031697131077</v>
      </c>
      <c r="L9" s="24"/>
      <c r="M9" s="25"/>
      <c r="N9" s="25"/>
      <c r="O9" s="11"/>
    </row>
    <row r="10" customFormat="false" ht="12.75" hidden="false" customHeight="false" outlineLevel="0" collapsed="false">
      <c r="A10" s="26" t="s">
        <v>11</v>
      </c>
      <c r="B10" s="21" t="n">
        <f aca="false">'PG&amp;E'!$AB55</f>
        <v>10</v>
      </c>
      <c r="C10" s="22" t="n">
        <f aca="false">'PG&amp;E'!$AC55</f>
        <v>32.8687740350273</v>
      </c>
      <c r="D10" s="22" t="n">
        <f aca="false">'PG&amp;E'!$AD55</f>
        <v>48.2955592982218</v>
      </c>
      <c r="E10" s="23" t="n">
        <f aca="false">'PG&amp;E'!$AE55</f>
        <v>44.9767365834931</v>
      </c>
      <c r="G10" s="21" t="n">
        <f aca="false">SCE!$AB55</f>
        <v>0</v>
      </c>
      <c r="H10" s="22" t="n">
        <f aca="false">SCE!$AC55</f>
        <v>0</v>
      </c>
      <c r="I10" s="22" t="n">
        <f aca="false">SCE!$AD55</f>
        <v>0</v>
      </c>
      <c r="J10" s="23" t="n">
        <f aca="false">SCE!$AE55</f>
        <v>0</v>
      </c>
      <c r="L10" s="24"/>
      <c r="M10" s="25"/>
      <c r="N10" s="25"/>
      <c r="O10" s="11"/>
    </row>
    <row r="11" customFormat="false" ht="12.75" hidden="false" customHeight="false" outlineLevel="0" collapsed="false">
      <c r="A11" s="27" t="s">
        <v>12</v>
      </c>
      <c r="B11" s="21" t="n">
        <f aca="false">B8+B10</f>
        <v>59.8727223890503</v>
      </c>
      <c r="C11" s="22" t="n">
        <f aca="false">C8+C10</f>
        <v>99.5835770228219</v>
      </c>
      <c r="D11" s="22" t="n">
        <f aca="false">D8+D10</f>
        <v>105.982725608127</v>
      </c>
      <c r="E11" s="23" t="n">
        <f aca="false">E8+E10</f>
        <v>104.606052547765</v>
      </c>
      <c r="F11" s="28"/>
      <c r="G11" s="21" t="n">
        <f aca="false">G8+G10</f>
        <v>66.3011266740148</v>
      </c>
      <c r="H11" s="22" t="n">
        <f aca="false">H8+H10</f>
        <v>75.5981646027462</v>
      </c>
      <c r="I11" s="22" t="n">
        <f aca="false">I8+I10</f>
        <v>69.5226464241621</v>
      </c>
      <c r="J11" s="23" t="n">
        <f aca="false">J8+J10</f>
        <v>71.2523012358609</v>
      </c>
      <c r="K11" s="28"/>
      <c r="L11" s="21"/>
      <c r="M11" s="22"/>
      <c r="N11" s="22"/>
      <c r="O11" s="23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customFormat="false" ht="12.75" hidden="false" customHeight="false" outlineLevel="0" collapsed="false">
      <c r="A12" s="26" t="s">
        <v>13</v>
      </c>
      <c r="B12" s="21" t="n">
        <f aca="false">'PG&amp;E'!$AB68</f>
        <v>225.741900062435</v>
      </c>
      <c r="C12" s="22" t="n">
        <f aca="false">'PG&amp;E'!$AC68</f>
        <v>146.950329873786</v>
      </c>
      <c r="D12" s="22" t="n">
        <f aca="false">'PG&amp;E'!$AD68</f>
        <v>54.6569856562226</v>
      </c>
      <c r="E12" s="23" t="n">
        <f aca="false">'PG&amp;E'!$AE68</f>
        <v>74.5124021919223</v>
      </c>
      <c r="F12" s="28"/>
      <c r="G12" s="21" t="n">
        <f aca="false">SCE!$AB68</f>
        <v>195.402091117074</v>
      </c>
      <c r="H12" s="22" t="n">
        <f aca="false">SCE!$AC68</f>
        <v>160.426474080151</v>
      </c>
      <c r="I12" s="22" t="n">
        <f aca="false">SCE!$AD68</f>
        <v>48.3699036422083</v>
      </c>
      <c r="J12" s="23" t="n">
        <f aca="false">SCE!$AE68</f>
        <v>80.2715753257304</v>
      </c>
      <c r="K12" s="28"/>
      <c r="L12" s="21"/>
      <c r="M12" s="22"/>
      <c r="N12" s="22"/>
      <c r="O12" s="23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customFormat="false" ht="4.5" hidden="false" customHeight="true" outlineLevel="0" collapsed="false">
      <c r="A13" s="29"/>
      <c r="B13" s="30"/>
      <c r="C13" s="31"/>
      <c r="D13" s="31"/>
      <c r="E13" s="32"/>
      <c r="F13" s="33"/>
      <c r="G13" s="30"/>
      <c r="H13" s="31"/>
      <c r="I13" s="31"/>
      <c r="J13" s="32"/>
      <c r="K13" s="33"/>
      <c r="L13" s="30"/>
      <c r="M13" s="31"/>
      <c r="N13" s="31"/>
      <c r="O13" s="32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</row>
    <row r="14" customFormat="false" ht="12.75" hidden="false" customHeight="false" outlineLevel="0" collapsed="false">
      <c r="B14" s="21"/>
      <c r="C14" s="22"/>
      <c r="D14" s="22"/>
      <c r="E14" s="23"/>
      <c r="F14" s="28"/>
      <c r="G14" s="21"/>
      <c r="H14" s="22"/>
      <c r="I14" s="22"/>
      <c r="J14" s="23"/>
      <c r="K14" s="28"/>
      <c r="L14" s="21"/>
      <c r="M14" s="22"/>
      <c r="N14" s="22"/>
      <c r="O14" s="23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customFormat="false" ht="12.75" hidden="false" customHeight="false" outlineLevel="0" collapsed="false">
      <c r="B15" s="21"/>
      <c r="C15" s="22"/>
      <c r="D15" s="22"/>
      <c r="E15" s="23"/>
      <c r="F15" s="28"/>
      <c r="G15" s="21"/>
      <c r="H15" s="22"/>
      <c r="I15" s="22"/>
      <c r="J15" s="23"/>
      <c r="K15" s="28"/>
      <c r="L15" s="21"/>
      <c r="M15" s="22"/>
      <c r="N15" s="22"/>
      <c r="O15" s="23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customFormat="false" ht="12.75" hidden="false" customHeight="false" outlineLevel="0" collapsed="false">
      <c r="B16" s="21"/>
      <c r="C16" s="22"/>
      <c r="D16" s="22"/>
      <c r="E16" s="23"/>
      <c r="F16" s="28"/>
      <c r="G16" s="21"/>
      <c r="H16" s="22"/>
      <c r="I16" s="22"/>
      <c r="J16" s="23"/>
      <c r="K16" s="28"/>
      <c r="L16" s="21"/>
      <c r="M16" s="22"/>
      <c r="N16" s="22"/>
      <c r="O16" s="23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customFormat="false" ht="12.75" hidden="false" customHeight="false" outlineLevel="0" collapsed="false">
      <c r="A17" s="12" t="s">
        <v>14</v>
      </c>
      <c r="B17" s="21"/>
      <c r="C17" s="22"/>
      <c r="D17" s="22"/>
      <c r="E17" s="23"/>
      <c r="F17" s="28"/>
      <c r="G17" s="21"/>
      <c r="H17" s="22"/>
      <c r="I17" s="22"/>
      <c r="J17" s="23"/>
      <c r="K17" s="28"/>
      <c r="L17" s="21"/>
      <c r="M17" s="22"/>
      <c r="N17" s="22"/>
      <c r="O17" s="23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customFormat="false" ht="12.75" hidden="false" customHeight="false" outlineLevel="0" collapsed="false">
      <c r="A18" s="27" t="s">
        <v>15</v>
      </c>
      <c r="B18" s="21" t="n">
        <f aca="false">B30</f>
        <v>59.8727223890503</v>
      </c>
      <c r="C18" s="22" t="n">
        <f aca="false">'PG&amp;E'!$AC88</f>
        <v>105.302882394531</v>
      </c>
      <c r="D18" s="22" t="n">
        <f aca="false">'PG&amp;E'!$AD88</f>
        <v>106.893332069249</v>
      </c>
      <c r="E18" s="23" t="n">
        <f aca="false">'PG&amp;E'!$AE88</f>
        <v>106.551172609774</v>
      </c>
      <c r="F18" s="28"/>
      <c r="G18" s="21" t="n">
        <f aca="false">G30</f>
        <v>76.3011266740148</v>
      </c>
      <c r="H18" s="22" t="n">
        <f aca="false">SCE!$AC88</f>
        <v>100.24254958846</v>
      </c>
      <c r="I18" s="22" t="n">
        <f aca="false">SCE!$AD88</f>
        <v>118.372613229991</v>
      </c>
      <c r="J18" s="23" t="n">
        <f aca="false">SCE!$AE88</f>
        <v>113.211119034398</v>
      </c>
      <c r="K18" s="28"/>
      <c r="L18" s="21"/>
      <c r="M18" s="22"/>
      <c r="N18" s="22"/>
      <c r="O18" s="23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customFormat="false" ht="12.75" hidden="false" customHeight="false" outlineLevel="0" collapsed="false">
      <c r="A19" s="27" t="s">
        <v>16</v>
      </c>
      <c r="B19" s="21" t="n">
        <f aca="false">B31</f>
        <v>225.741900062435</v>
      </c>
      <c r="C19" s="22" t="n">
        <f aca="false">'PG&amp;E'!$AC90</f>
        <v>84.7494051665157</v>
      </c>
      <c r="D19" s="22" t="n">
        <f aca="false">'PG&amp;E'!$AD90</f>
        <v>87.2408563239454</v>
      </c>
      <c r="E19" s="23" t="n">
        <f aca="false">'PG&amp;E'!$AE90</f>
        <v>86.7048610045808</v>
      </c>
      <c r="F19" s="28"/>
      <c r="G19" s="21" t="n">
        <f aca="false">G31</f>
        <v>195.402091117074</v>
      </c>
      <c r="H19" s="22" t="n">
        <f aca="false">SCE!$AC90</f>
        <v>75.527863531888</v>
      </c>
      <c r="I19" s="22" t="n">
        <f aca="false">SCE!$AD90</f>
        <v>95.0720272989498</v>
      </c>
      <c r="J19" s="23" t="n">
        <f aca="false">SCE!$AE90</f>
        <v>89.5079493212904</v>
      </c>
      <c r="K19" s="28"/>
      <c r="L19" s="21"/>
      <c r="M19" s="22"/>
      <c r="N19" s="22"/>
      <c r="O19" s="23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customFormat="false" ht="12.75" hidden="false" customHeight="false" outlineLevel="0" collapsed="false">
      <c r="A20" s="27" t="s">
        <v>17</v>
      </c>
      <c r="B20" s="21" t="n">
        <f aca="false">B32</f>
        <v>-165.869177673385</v>
      </c>
      <c r="C20" s="22" t="n">
        <f aca="false">'PG&amp;E'!$AC91</f>
        <v>20.5534772280154</v>
      </c>
      <c r="D20" s="22" t="n">
        <f aca="false">'PG&amp;E'!$AD91</f>
        <v>19.6524757453033</v>
      </c>
      <c r="E20" s="23" t="n">
        <f aca="false">'PG&amp;E'!$AE91</f>
        <v>19.8463116051933</v>
      </c>
      <c r="F20" s="28"/>
      <c r="G20" s="21" t="n">
        <f aca="false">G32</f>
        <v>-119.100964443059</v>
      </c>
      <c r="H20" s="22" t="n">
        <f aca="false">SCE!$AC91</f>
        <v>24.7146860565717</v>
      </c>
      <c r="I20" s="22" t="n">
        <f aca="false">SCE!$AD91</f>
        <v>23.3005859310413</v>
      </c>
      <c r="J20" s="23" t="n">
        <f aca="false">SCE!$AE91</f>
        <v>23.7031697131077</v>
      </c>
      <c r="K20" s="28"/>
      <c r="L20" s="21"/>
      <c r="M20" s="22"/>
      <c r="N20" s="22"/>
      <c r="O20" s="23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customFormat="false" ht="12.75" hidden="false" customHeight="false" outlineLevel="0" collapsed="false">
      <c r="A21" s="34" t="s">
        <v>18</v>
      </c>
      <c r="B21" s="35" t="n">
        <f aca="false">'PG&amp;E'!$K94</f>
        <v>42349817.6831129</v>
      </c>
      <c r="C21" s="36" t="n">
        <f aca="false">'PG&amp;E'!$S94</f>
        <v>-14041500.7013518</v>
      </c>
      <c r="D21" s="36" t="n">
        <f aca="false">'PG&amp;E'!$Z94</f>
        <v>-48981547.7244664</v>
      </c>
      <c r="E21" s="37" t="n">
        <f aca="false">C21+D21</f>
        <v>-63023048.4258181</v>
      </c>
      <c r="F21" s="38"/>
      <c r="G21" s="35" t="n">
        <f aca="false">SCE!$K94</f>
        <v>17487101.5040858</v>
      </c>
      <c r="H21" s="36" t="n">
        <f aca="false">SCE!$S94</f>
        <v>-11559421.2976294</v>
      </c>
      <c r="I21" s="36" t="n">
        <f aca="false">SCE!$Z94</f>
        <v>-27381955.8089849</v>
      </c>
      <c r="J21" s="37" t="n">
        <f aca="false">H21+I21</f>
        <v>-38941377.1066143</v>
      </c>
      <c r="K21" s="38"/>
      <c r="L21" s="35" t="n">
        <f aca="false">B21+G21</f>
        <v>59836919.1871987</v>
      </c>
      <c r="M21" s="36" t="n">
        <f aca="false">C21+H21</f>
        <v>-25600921.9989812</v>
      </c>
      <c r="N21" s="36" t="n">
        <f aca="false">D21+I21</f>
        <v>-76363503.5334512</v>
      </c>
      <c r="O21" s="37" t="n">
        <f aca="false">E21+J21</f>
        <v>-101964425.532432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customFormat="false" ht="12.75" hidden="false" customHeight="false" outlineLevel="0" collapsed="false">
      <c r="B22" s="21"/>
      <c r="C22" s="22"/>
      <c r="D22" s="22"/>
      <c r="E22" s="23"/>
      <c r="F22" s="28"/>
      <c r="G22" s="21"/>
      <c r="H22" s="22"/>
      <c r="I22" s="22"/>
      <c r="J22" s="23"/>
      <c r="K22" s="28"/>
      <c r="L22" s="21"/>
      <c r="M22" s="22"/>
      <c r="N22" s="22"/>
      <c r="O22" s="23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customFormat="false" ht="12.75" hidden="false" customHeight="false" outlineLevel="0" collapsed="false">
      <c r="A23" s="12" t="s">
        <v>19</v>
      </c>
      <c r="B23" s="21"/>
      <c r="C23" s="22"/>
      <c r="D23" s="22"/>
      <c r="E23" s="23"/>
      <c r="F23" s="28"/>
      <c r="G23" s="21"/>
      <c r="H23" s="22"/>
      <c r="I23" s="22"/>
      <c r="J23" s="23"/>
      <c r="K23" s="28"/>
      <c r="L23" s="21"/>
      <c r="M23" s="22"/>
      <c r="N23" s="22"/>
      <c r="O23" s="23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customFormat="false" ht="12.75" hidden="false" customHeight="false" outlineLevel="0" collapsed="false">
      <c r="A24" s="27" t="s">
        <v>15</v>
      </c>
      <c r="B24" s="21" t="n">
        <f aca="false">'PG&amp;E'!$AB102</f>
        <v>59.8727223890503</v>
      </c>
      <c r="C24" s="22" t="n">
        <f aca="false">'PG&amp;E'!$AC102</f>
        <v>76.7148029877946</v>
      </c>
      <c r="D24" s="22" t="n">
        <f aca="false">'PG&amp;E'!$AD102</f>
        <v>67.6871663099055</v>
      </c>
      <c r="E24" s="23" t="n">
        <f aca="false">'PG&amp;E'!$AE102</f>
        <v>69.6293159642718</v>
      </c>
      <c r="F24" s="28"/>
      <c r="G24" s="21" t="n">
        <f aca="false">SCE!$AB102</f>
        <v>76.3011266740148</v>
      </c>
      <c r="H24" s="22" t="n">
        <f aca="false">SCE!$AC102</f>
        <v>85.5981646027462</v>
      </c>
      <c r="I24" s="22" t="n">
        <f aca="false">SCE!$AD102</f>
        <v>79.5226464241621</v>
      </c>
      <c r="J24" s="23" t="n">
        <f aca="false">SCE!$AE102</f>
        <v>81.2523012358609</v>
      </c>
      <c r="K24" s="28"/>
      <c r="L24" s="21"/>
      <c r="M24" s="22"/>
      <c r="N24" s="22"/>
      <c r="O24" s="23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customFormat="false" ht="12.75" hidden="false" customHeight="false" outlineLevel="0" collapsed="false">
      <c r="A25" s="27" t="s">
        <v>16</v>
      </c>
      <c r="B25" s="21" t="n">
        <f aca="false">'PG&amp;E'!$AB104</f>
        <v>56.7088299241336</v>
      </c>
      <c r="C25" s="22" t="n">
        <f aca="false">'PG&amp;E'!$AC104</f>
        <v>52.1864466235289</v>
      </c>
      <c r="D25" s="22" t="n">
        <f aca="false">'PG&amp;E'!$AD104</f>
        <v>51.2008712486557</v>
      </c>
      <c r="E25" s="23" t="n">
        <f aca="false">'PG&amp;E'!$AE104</f>
        <v>51.412901810137</v>
      </c>
      <c r="F25" s="28"/>
      <c r="G25" s="21" t="n">
        <f aca="false">SCE!$AB104</f>
        <v>71.1487720949765</v>
      </c>
      <c r="H25" s="22" t="n">
        <f aca="false">SCE!$AC104</f>
        <v>62.8849972675864</v>
      </c>
      <c r="I25" s="22" t="n">
        <f aca="false">SCE!$AD104</f>
        <v>59.3498556087041</v>
      </c>
      <c r="J25" s="23" t="n">
        <f aca="false">SCE!$AE104</f>
        <v>60.3562841306163</v>
      </c>
      <c r="K25" s="28"/>
      <c r="L25" s="21"/>
      <c r="M25" s="22"/>
      <c r="N25" s="22"/>
      <c r="O25" s="23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customFormat="false" ht="12.75" hidden="false" customHeight="false" outlineLevel="0" collapsed="false">
      <c r="A26" s="27" t="s">
        <v>17</v>
      </c>
      <c r="B26" s="21" t="n">
        <f aca="false">'PG&amp;E'!$AB105</f>
        <v>3.16389246491669</v>
      </c>
      <c r="C26" s="22" t="n">
        <f aca="false">'PG&amp;E'!$AC105</f>
        <v>24.5283563642657</v>
      </c>
      <c r="D26" s="22" t="n">
        <f aca="false">'PG&amp;E'!$AD105</f>
        <v>16.4862950612498</v>
      </c>
      <c r="E26" s="23" t="n">
        <f aca="false">'PG&amp;E'!$AE105</f>
        <v>18.2164141541348</v>
      </c>
      <c r="F26" s="28"/>
      <c r="G26" s="21" t="n">
        <f aca="false">SCE!$AB105</f>
        <v>5.15235457903833</v>
      </c>
      <c r="H26" s="22" t="n">
        <f aca="false">SCE!$AC105</f>
        <v>22.7131673351598</v>
      </c>
      <c r="I26" s="22" t="n">
        <f aca="false">SCE!$AD105</f>
        <v>20.172790815458</v>
      </c>
      <c r="J26" s="23" t="n">
        <f aca="false">SCE!$AE105</f>
        <v>20.8960171052447</v>
      </c>
      <c r="K26" s="28"/>
      <c r="L26" s="21"/>
      <c r="M26" s="22"/>
      <c r="N26" s="22"/>
      <c r="O26" s="23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customFormat="false" ht="12.75" hidden="false" customHeight="false" outlineLevel="0" collapsed="false">
      <c r="A27" s="34" t="s">
        <v>18</v>
      </c>
      <c r="B27" s="35" t="n">
        <f aca="false">'PG&amp;E'!$K108</f>
        <v>-807806.917099681</v>
      </c>
      <c r="C27" s="36" t="n">
        <f aca="false">'PG&amp;E'!$S108</f>
        <v>-16757015.3347283</v>
      </c>
      <c r="D27" s="36" t="n">
        <f aca="false">'PG&amp;E'!$Z108</f>
        <v>-41090204.5527383</v>
      </c>
      <c r="E27" s="37" t="n">
        <f aca="false">C27+D27</f>
        <v>-57847219.8874667</v>
      </c>
      <c r="F27" s="38"/>
      <c r="G27" s="35" t="n">
        <f aca="false">SCE!$K108</f>
        <v>-756498.890920067</v>
      </c>
      <c r="H27" s="36" t="n">
        <f aca="false">SCE!$S108</f>
        <v>-10623281.6241197</v>
      </c>
      <c r="I27" s="36" t="n">
        <f aca="false">SCE!$Z108</f>
        <v>-23706290.8326649</v>
      </c>
      <c r="J27" s="37" t="n">
        <f aca="false">H27+I27</f>
        <v>-34329572.4567846</v>
      </c>
      <c r="K27" s="38"/>
      <c r="L27" s="35" t="n">
        <f aca="false">B27+G27</f>
        <v>-1564305.80801975</v>
      </c>
      <c r="M27" s="36" t="n">
        <f aca="false">C27+H27</f>
        <v>-27380296.958848</v>
      </c>
      <c r="N27" s="36" t="n">
        <f aca="false">D27+I27</f>
        <v>-64796495.3854032</v>
      </c>
      <c r="O27" s="37" t="n">
        <f aca="false">E27+J27</f>
        <v>-92176792.3442513</v>
      </c>
      <c r="P27" s="39"/>
      <c r="Q27" s="39"/>
      <c r="R27" s="39"/>
      <c r="S27" s="39"/>
      <c r="T27" s="39"/>
      <c r="U27" s="39"/>
      <c r="V27" s="39"/>
      <c r="W27" s="39"/>
      <c r="X27" s="28"/>
      <c r="Y27" s="28"/>
      <c r="Z27" s="28"/>
      <c r="AA27" s="28"/>
      <c r="AB27" s="28"/>
      <c r="AC27" s="28"/>
      <c r="AD27" s="28"/>
      <c r="AE27" s="28"/>
      <c r="AF27" s="28"/>
    </row>
    <row r="28" customFormat="false" ht="12.75" hidden="false" customHeight="false" outlineLevel="0" collapsed="false">
      <c r="B28" s="21"/>
      <c r="C28" s="22"/>
      <c r="D28" s="22"/>
      <c r="E28" s="23"/>
      <c r="F28" s="28"/>
      <c r="G28" s="21"/>
      <c r="H28" s="22"/>
      <c r="I28" s="22"/>
      <c r="J28" s="23"/>
      <c r="K28" s="28"/>
      <c r="L28" s="21"/>
      <c r="M28" s="22"/>
      <c r="N28" s="22"/>
      <c r="O28" s="23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customFormat="false" ht="12.75" hidden="false" customHeight="false" outlineLevel="0" collapsed="false">
      <c r="A29" s="12" t="s">
        <v>20</v>
      </c>
      <c r="B29" s="21"/>
      <c r="C29" s="22"/>
      <c r="D29" s="22"/>
      <c r="E29" s="23"/>
      <c r="F29" s="28"/>
      <c r="G29" s="21"/>
      <c r="H29" s="22"/>
      <c r="I29" s="22"/>
      <c r="J29" s="23"/>
      <c r="K29" s="28"/>
      <c r="L29" s="21"/>
      <c r="M29" s="22"/>
      <c r="N29" s="22"/>
      <c r="O29" s="23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customFormat="false" ht="12.75" hidden="false" customHeight="false" outlineLevel="0" collapsed="false">
      <c r="A30" s="27" t="s">
        <v>15</v>
      </c>
      <c r="B30" s="21" t="n">
        <f aca="false">'PG&amp;E'!$AB115</f>
        <v>59.8727223890503</v>
      </c>
      <c r="C30" s="22" t="n">
        <f aca="false">'PG&amp;E'!$AC115</f>
        <v>76.7148029877946</v>
      </c>
      <c r="D30" s="22" t="n">
        <f aca="false">'PG&amp;E'!$AD115</f>
        <v>67.6871663099055</v>
      </c>
      <c r="E30" s="23" t="n">
        <f aca="false">'PG&amp;E'!$AE115</f>
        <v>69.6293159642718</v>
      </c>
      <c r="F30" s="28"/>
      <c r="G30" s="21" t="n">
        <f aca="false">SCE!$AB115</f>
        <v>76.3011266740148</v>
      </c>
      <c r="H30" s="22" t="n">
        <f aca="false">SCE!$AC115</f>
        <v>85.5981646027462</v>
      </c>
      <c r="I30" s="22" t="n">
        <f aca="false">SCE!$AD115</f>
        <v>79.5226464241621</v>
      </c>
      <c r="J30" s="23" t="n">
        <f aca="false">SCE!$AE115</f>
        <v>81.2523012358609</v>
      </c>
      <c r="K30" s="28"/>
      <c r="L30" s="21"/>
      <c r="M30" s="22"/>
      <c r="N30" s="22"/>
      <c r="O30" s="23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customFormat="false" ht="12.75" hidden="false" customHeight="false" outlineLevel="0" collapsed="false">
      <c r="A31" s="27" t="s">
        <v>16</v>
      </c>
      <c r="B31" s="21" t="n">
        <f aca="false">'PG&amp;E'!$AB117</f>
        <v>225.741900062435</v>
      </c>
      <c r="C31" s="22" t="n">
        <f aca="false">'PG&amp;E'!$AC117</f>
        <v>103.874403728399</v>
      </c>
      <c r="D31" s="22" t="n">
        <f aca="false">'PG&amp;E'!$AD117</f>
        <v>48.8469473772568</v>
      </c>
      <c r="E31" s="23" t="n">
        <f aca="false">'PG&amp;E'!$AE117</f>
        <v>60.6852123790795</v>
      </c>
      <c r="F31" s="28"/>
      <c r="G31" s="21" t="n">
        <f aca="false">SCE!$AB117</f>
        <v>195.402091117074</v>
      </c>
      <c r="H31" s="22" t="n">
        <f aca="false">SCE!$AC117</f>
        <v>149.275594675626</v>
      </c>
      <c r="I31" s="22" t="n">
        <f aca="false">SCE!$AD117</f>
        <v>55.9624044042109</v>
      </c>
      <c r="J31" s="23" t="n">
        <f aca="false">SCE!$AE117</f>
        <v>82.5279752417489</v>
      </c>
      <c r="K31" s="28"/>
      <c r="L31" s="21"/>
      <c r="M31" s="22"/>
      <c r="N31" s="22"/>
      <c r="O31" s="23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customFormat="false" ht="12.75" hidden="false" customHeight="false" outlineLevel="0" collapsed="false">
      <c r="A32" s="27" t="s">
        <v>17</v>
      </c>
      <c r="B32" s="21" t="n">
        <f aca="false">'PG&amp;E'!$AB118</f>
        <v>-165.869177673385</v>
      </c>
      <c r="C32" s="22" t="n">
        <f aca="false">'PG&amp;E'!$AC118</f>
        <v>-27.1596007406043</v>
      </c>
      <c r="D32" s="22" t="n">
        <f aca="false">'PG&amp;E'!$AD118</f>
        <v>18.8402189326487</v>
      </c>
      <c r="E32" s="23" t="n">
        <f aca="false">'PG&amp;E'!$AE118</f>
        <v>8.94410358519222</v>
      </c>
      <c r="F32" s="28"/>
      <c r="G32" s="21" t="n">
        <f aca="false">SCE!$AB118</f>
        <v>-119.100964443059</v>
      </c>
      <c r="H32" s="22" t="n">
        <f aca="false">SCE!$AC118</f>
        <v>-63.6774300728802</v>
      </c>
      <c r="I32" s="22" t="n">
        <f aca="false">SCE!$AD118</f>
        <v>23.5602420199512</v>
      </c>
      <c r="J32" s="23" t="n">
        <f aca="false">SCE!$AE118</f>
        <v>-1.27567400588798</v>
      </c>
      <c r="K32" s="28"/>
      <c r="L32" s="21"/>
      <c r="M32" s="22"/>
      <c r="N32" s="22"/>
      <c r="O32" s="23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customFormat="false" ht="12.75" hidden="false" customHeight="false" outlineLevel="0" collapsed="false">
      <c r="A33" s="34" t="s">
        <v>18</v>
      </c>
      <c r="B33" s="35" t="n">
        <f aca="false">'PG&amp;E'!$K121</f>
        <v>42349817.6831129</v>
      </c>
      <c r="C33" s="36" t="n">
        <f aca="false">'PG&amp;E'!$S121</f>
        <v>18554600.2078818</v>
      </c>
      <c r="D33" s="36" t="n">
        <f aca="false">'PG&amp;E'!$Z121</f>
        <v>-46957090.5339736</v>
      </c>
      <c r="E33" s="37" t="n">
        <f aca="false">C33+D33</f>
        <v>-28402490.3260917</v>
      </c>
      <c r="F33" s="38"/>
      <c r="G33" s="35" t="n">
        <f aca="false">SCE!$K121</f>
        <v>17487101.5040858</v>
      </c>
      <c r="H33" s="36" t="n">
        <f aca="false">SCE!$S121</f>
        <v>29782868.3592376</v>
      </c>
      <c r="I33" s="36" t="n">
        <f aca="false">SCE!$Z121</f>
        <v>-27687093.695779</v>
      </c>
      <c r="J33" s="37" t="n">
        <f aca="false">H33+I33</f>
        <v>2095774.66345854</v>
      </c>
      <c r="K33" s="38"/>
      <c r="L33" s="35" t="n">
        <f aca="false">B33+G33</f>
        <v>59836919.1871987</v>
      </c>
      <c r="M33" s="36" t="n">
        <f aca="false">C33+H33</f>
        <v>48337468.5671194</v>
      </c>
      <c r="N33" s="36" t="n">
        <f aca="false">D33+I33</f>
        <v>-74644184.2297526</v>
      </c>
      <c r="O33" s="37" t="n">
        <f aca="false">E33+J33</f>
        <v>-26306715.6626332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customFormat="false" ht="12.75" hidden="false" customHeight="false" outlineLevel="0" collapsed="false">
      <c r="B34" s="21"/>
      <c r="C34" s="22"/>
      <c r="D34" s="22"/>
      <c r="E34" s="23"/>
      <c r="F34" s="28"/>
      <c r="G34" s="21"/>
      <c r="H34" s="22"/>
      <c r="I34" s="22"/>
      <c r="J34" s="23"/>
      <c r="K34" s="28"/>
      <c r="L34" s="21"/>
      <c r="M34" s="22"/>
      <c r="N34" s="22"/>
      <c r="O34" s="23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customFormat="false" ht="12.75" hidden="false" customHeight="false" outlineLevel="0" collapsed="false">
      <c r="A35" s="12" t="s">
        <v>21</v>
      </c>
      <c r="B35" s="21"/>
      <c r="C35" s="22"/>
      <c r="D35" s="22"/>
      <c r="E35" s="23"/>
      <c r="F35" s="28"/>
      <c r="G35" s="21"/>
      <c r="H35" s="22"/>
      <c r="I35" s="22"/>
      <c r="J35" s="23"/>
      <c r="K35" s="28"/>
      <c r="L35" s="21"/>
      <c r="M35" s="22"/>
      <c r="N35" s="22"/>
      <c r="O35" s="23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customFormat="false" ht="12.75" hidden="false" customHeight="false" outlineLevel="0" collapsed="false">
      <c r="A36" s="27" t="s">
        <v>15</v>
      </c>
      <c r="B36" s="21" t="n">
        <f aca="false">'PG&amp;E'!$AB128</f>
        <v>59.8727223890503</v>
      </c>
      <c r="C36" s="22" t="n">
        <f aca="false">'PG&amp;E'!$AC128</f>
        <v>76.7148029877946</v>
      </c>
      <c r="D36" s="22" t="n">
        <f aca="false">'PG&amp;E'!$AD128</f>
        <v>67.6871663099055</v>
      </c>
      <c r="E36" s="23" t="n">
        <f aca="false">'PG&amp;E'!$AE128</f>
        <v>69.6293159642718</v>
      </c>
      <c r="F36" s="28"/>
      <c r="G36" s="21" t="n">
        <f aca="false">SCE!$AB128</f>
        <v>76.3011266740148</v>
      </c>
      <c r="H36" s="22" t="n">
        <f aca="false">SCE!$AC128</f>
        <v>85.5981646027462</v>
      </c>
      <c r="I36" s="22" t="n">
        <f aca="false">SCE!$AD128</f>
        <v>79.5226464241621</v>
      </c>
      <c r="J36" s="23" t="n">
        <f aca="false">SCE!$AE128</f>
        <v>81.2523012358609</v>
      </c>
      <c r="K36" s="28"/>
      <c r="L36" s="21"/>
      <c r="M36" s="22"/>
      <c r="N36" s="22"/>
      <c r="O36" s="23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customFormat="false" ht="12.75" hidden="false" customHeight="false" outlineLevel="0" collapsed="false">
      <c r="A37" s="27" t="s">
        <v>16</v>
      </c>
      <c r="B37" s="21" t="n">
        <f aca="false">'PG&amp;E'!$AB130</f>
        <v>225.741900062435</v>
      </c>
      <c r="C37" s="22" t="n">
        <f aca="false">'PG&amp;E'!$AC130</f>
        <v>146.950329873786</v>
      </c>
      <c r="D37" s="22" t="n">
        <f aca="false">'PG&amp;E'!$AD130</f>
        <v>54.6569856562226</v>
      </c>
      <c r="E37" s="23" t="n">
        <f aca="false">'PG&amp;E'!$AE130</f>
        <v>74.5124021919223</v>
      </c>
      <c r="F37" s="28"/>
      <c r="G37" s="21" t="n">
        <f aca="false">SCE!$AB130</f>
        <v>195.402091117074</v>
      </c>
      <c r="H37" s="22" t="n">
        <f aca="false">SCE!$AC130</f>
        <v>160.426474080151</v>
      </c>
      <c r="I37" s="22" t="n">
        <f aca="false">SCE!$AD130</f>
        <v>48.3699036422083</v>
      </c>
      <c r="J37" s="23" t="n">
        <f aca="false">SCE!$AE130</f>
        <v>80.2715753257304</v>
      </c>
      <c r="K37" s="28"/>
      <c r="L37" s="21"/>
      <c r="M37" s="22"/>
      <c r="N37" s="22"/>
      <c r="O37" s="23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customFormat="false" ht="12.75" hidden="false" customHeight="false" outlineLevel="0" collapsed="false">
      <c r="A38" s="27" t="s">
        <v>17</v>
      </c>
      <c r="B38" s="21" t="n">
        <f aca="false">'PG&amp;E'!$AB131</f>
        <v>-165.869177673385</v>
      </c>
      <c r="C38" s="22" t="n">
        <f aca="false">'PG&amp;E'!$AC131</f>
        <v>-70.2355268859914</v>
      </c>
      <c r="D38" s="22" t="n">
        <f aca="false">'PG&amp;E'!$AD131</f>
        <v>13.0301806536829</v>
      </c>
      <c r="E38" s="23" t="n">
        <f aca="false">'PG&amp;E'!$AE131</f>
        <v>-4.88308622765052</v>
      </c>
      <c r="F38" s="28"/>
      <c r="G38" s="21" t="n">
        <f aca="false">SCE!$AB131</f>
        <v>-119.100964443059</v>
      </c>
      <c r="H38" s="22" t="n">
        <f aca="false">SCE!$AC131</f>
        <v>-74.8283094774044</v>
      </c>
      <c r="I38" s="22" t="n">
        <f aca="false">SCE!$AD131</f>
        <v>31.1527427819537</v>
      </c>
      <c r="J38" s="23" t="n">
        <f aca="false">SCE!$AE131</f>
        <v>0.980725910130554</v>
      </c>
      <c r="K38" s="28"/>
      <c r="L38" s="21"/>
      <c r="M38" s="22"/>
      <c r="N38" s="22"/>
      <c r="O38" s="23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customFormat="false" ht="12.75" hidden="false" customHeight="false" outlineLevel="0" collapsed="false">
      <c r="A39" s="34" t="s">
        <v>18</v>
      </c>
      <c r="B39" s="35" t="n">
        <f aca="false">'PG&amp;E'!$K134</f>
        <v>42349817.6831129</v>
      </c>
      <c r="C39" s="36" t="n">
        <f aca="false">'PG&amp;E'!$S134</f>
        <v>47982742.2430111</v>
      </c>
      <c r="D39" s="36" t="n">
        <f aca="false">'PG&amp;E'!$Z134</f>
        <v>-32476234.7410259</v>
      </c>
      <c r="E39" s="37" t="n">
        <f aca="false">C39+D39</f>
        <v>15506507.5019852</v>
      </c>
      <c r="F39" s="38"/>
      <c r="G39" s="35" t="n">
        <f aca="false">SCE!$K134</f>
        <v>17487101.5040858</v>
      </c>
      <c r="H39" s="36" t="n">
        <f aca="false">SCE!$S134</f>
        <v>34998298.2692477</v>
      </c>
      <c r="I39" s="36" t="n">
        <f aca="false">SCE!$Z134</f>
        <v>-36609509.6796567</v>
      </c>
      <c r="J39" s="37" t="n">
        <f aca="false">H39+I39</f>
        <v>-1611211.41040906</v>
      </c>
      <c r="K39" s="38"/>
      <c r="L39" s="35" t="n">
        <f aca="false">B39+G39</f>
        <v>59836919.1871987</v>
      </c>
      <c r="M39" s="36" t="n">
        <f aca="false">C39+H39</f>
        <v>82981040.5122587</v>
      </c>
      <c r="N39" s="36" t="n">
        <f aca="false">D39+I39</f>
        <v>-69085744.4206826</v>
      </c>
      <c r="O39" s="37" t="n">
        <f aca="false">E39+J39</f>
        <v>13895296.0915761</v>
      </c>
      <c r="P39" s="39"/>
      <c r="Q39" s="39"/>
      <c r="R39" s="39"/>
      <c r="S39" s="39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customFormat="false" ht="12.75" hidden="false" customHeight="false" outlineLevel="0" collapsed="false">
      <c r="B40" s="21"/>
      <c r="C40" s="22"/>
      <c r="D40" s="22"/>
      <c r="E40" s="23"/>
      <c r="F40" s="28"/>
      <c r="G40" s="21"/>
      <c r="H40" s="22"/>
      <c r="I40" s="22"/>
      <c r="J40" s="23"/>
      <c r="K40" s="28"/>
      <c r="L40" s="21"/>
      <c r="M40" s="22"/>
      <c r="N40" s="22"/>
      <c r="O40" s="23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customFormat="false" ht="12.75" hidden="false" customHeight="false" outlineLevel="0" collapsed="false">
      <c r="A41" s="12" t="s">
        <v>22</v>
      </c>
      <c r="B41" s="21"/>
      <c r="C41" s="22"/>
      <c r="D41" s="22"/>
      <c r="E41" s="23"/>
      <c r="F41" s="28"/>
      <c r="G41" s="21"/>
      <c r="H41" s="22"/>
      <c r="I41" s="22"/>
      <c r="J41" s="23"/>
      <c r="K41" s="28"/>
      <c r="L41" s="21"/>
      <c r="M41" s="22"/>
      <c r="N41" s="22"/>
      <c r="O41" s="23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customFormat="false" ht="12.75" hidden="false" customHeight="false" outlineLevel="0" collapsed="false">
      <c r="A42" s="27" t="s">
        <v>15</v>
      </c>
      <c r="B42" s="21" t="n">
        <f aca="false">'PG&amp;E'!AB141</f>
        <v>59.8727223890503</v>
      </c>
      <c r="C42" s="22" t="n">
        <f aca="false">'PG&amp;E'!AC141</f>
        <v>76.7148029877946</v>
      </c>
      <c r="D42" s="22" t="n">
        <f aca="false">'PG&amp;E'!AD141</f>
        <v>106.893332069249</v>
      </c>
      <c r="E42" s="23" t="n">
        <f aca="false">'PG&amp;E'!AE141</f>
        <v>100.400910861339</v>
      </c>
      <c r="F42" s="28"/>
      <c r="G42" s="21" t="n">
        <f aca="false">SCE!$K141</f>
        <v>76.3011266740148</v>
      </c>
      <c r="H42" s="22" t="n">
        <f aca="false">SCE!$L141</f>
        <v>76.3011266740148</v>
      </c>
      <c r="I42" s="22" t="n">
        <f aca="false">SCE!$M141</f>
        <v>76.6975138840663</v>
      </c>
      <c r="J42" s="23" t="n">
        <f aca="false">SCE!$N141</f>
        <v>77.1984457979271</v>
      </c>
      <c r="K42" s="28"/>
      <c r="L42" s="21"/>
      <c r="M42" s="22"/>
      <c r="N42" s="22"/>
      <c r="O42" s="23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customFormat="false" ht="12.75" hidden="false" customHeight="false" outlineLevel="0" collapsed="false">
      <c r="A43" s="27" t="s">
        <v>16</v>
      </c>
      <c r="B43" s="21" t="n">
        <f aca="false">'PG&amp;E'!AB142</f>
        <v>225.741900062435</v>
      </c>
      <c r="C43" s="22" t="n">
        <f aca="false">'PG&amp;E'!AC142</f>
        <v>103.874403728399</v>
      </c>
      <c r="D43" s="22" t="n">
        <f aca="false">'PG&amp;E'!AD142</f>
        <v>87.2408563239454</v>
      </c>
      <c r="E43" s="23" t="n">
        <f aca="false">'PG&amp;E'!AE142</f>
        <v>90.8192943465529</v>
      </c>
      <c r="F43" s="28"/>
      <c r="G43" s="21" t="n">
        <f aca="false">SCE!$K142</f>
        <v>195.402091117074</v>
      </c>
      <c r="H43" s="22" t="n">
        <f aca="false">SCE!$L142</f>
        <v>213</v>
      </c>
      <c r="I43" s="22" t="n">
        <f aca="false">SCE!$M142</f>
        <v>196</v>
      </c>
      <c r="J43" s="23" t="n">
        <f aca="false">SCE!$N142</f>
        <v>159</v>
      </c>
      <c r="K43" s="28"/>
      <c r="L43" s="21"/>
      <c r="M43" s="22"/>
      <c r="N43" s="22"/>
      <c r="O43" s="23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customFormat="false" ht="12.75" hidden="false" customHeight="false" outlineLevel="0" collapsed="false">
      <c r="A44" s="27" t="s">
        <v>17</v>
      </c>
      <c r="B44" s="21" t="n">
        <f aca="false">'PG&amp;E'!AB143</f>
        <v>-165.869177673385</v>
      </c>
      <c r="C44" s="22" t="n">
        <f aca="false">'PG&amp;E'!AC143</f>
        <v>-27.1596007406043</v>
      </c>
      <c r="D44" s="22" t="n">
        <f aca="false">'PG&amp;E'!AD143</f>
        <v>19.6524757453033</v>
      </c>
      <c r="E44" s="23" t="n">
        <f aca="false">'PG&amp;E'!AE143</f>
        <v>9.58161651478633</v>
      </c>
      <c r="F44" s="28"/>
      <c r="G44" s="21" t="n">
        <f aca="false">SCE!$K143</f>
        <v>-119.100964443059</v>
      </c>
      <c r="H44" s="22" t="n">
        <f aca="false">SCE!$L143</f>
        <v>-136.698873325985</v>
      </c>
      <c r="I44" s="22" t="n">
        <f aca="false">SCE!$M143</f>
        <v>-119.302486115934</v>
      </c>
      <c r="J44" s="23" t="n">
        <f aca="false">SCE!$N143</f>
        <v>-81.801554202073</v>
      </c>
      <c r="K44" s="28"/>
      <c r="L44" s="21"/>
      <c r="M44" s="22"/>
      <c r="N44" s="22"/>
      <c r="O44" s="23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customFormat="false" ht="12.75" hidden="false" customHeight="false" outlineLevel="0" collapsed="false">
      <c r="A45" s="34" t="s">
        <v>18</v>
      </c>
      <c r="B45" s="35" t="n">
        <f aca="false">'PG&amp;E'!$K139</f>
        <v>42349817.6831129</v>
      </c>
      <c r="C45" s="36" t="n">
        <f aca="false">'PG&amp;E'!$S139</f>
        <v>18554600.2078818</v>
      </c>
      <c r="D45" s="36" t="n">
        <f aca="false">'PG&amp;E'!$Z139</f>
        <v>-48981547.7244664</v>
      </c>
      <c r="E45" s="37" t="n">
        <f aca="false">C45+D45</f>
        <v>-30426947.5165845</v>
      </c>
      <c r="F45" s="38"/>
      <c r="G45" s="35" t="n">
        <f aca="false">SCE!$K139</f>
        <v>17487101.5040858</v>
      </c>
      <c r="H45" s="36" t="n">
        <f aca="false">SCE!$S139</f>
        <v>29782868.3592376</v>
      </c>
      <c r="I45" s="36" t="n">
        <f aca="false">SCE!$Z139</f>
        <v>-27381955.8089849</v>
      </c>
      <c r="J45" s="37" t="n">
        <f aca="false">H45+I45</f>
        <v>2400912.55025269</v>
      </c>
      <c r="K45" s="38"/>
      <c r="L45" s="35" t="n">
        <f aca="false">B45+G45</f>
        <v>59836919.1871987</v>
      </c>
      <c r="M45" s="36" t="n">
        <f aca="false">C45+H45</f>
        <v>48337468.5671194</v>
      </c>
      <c r="N45" s="36" t="n">
        <f aca="false">D45+I45</f>
        <v>-76363503.5334512</v>
      </c>
      <c r="O45" s="37" t="n">
        <f aca="false">E45+J45</f>
        <v>-28026034.9663318</v>
      </c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</row>
    <row r="46" customFormat="false" ht="12.75" hidden="false" customHeight="false" outlineLevel="0" collapsed="false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customFormat="false" ht="12.75" hidden="false" customHeight="false" outlineLevel="0" collapsed="false">
      <c r="B47" s="28"/>
      <c r="C47" s="28"/>
      <c r="D47" s="28"/>
      <c r="E47" s="41"/>
      <c r="F47" s="28"/>
      <c r="G47" s="28"/>
      <c r="H47" s="28"/>
      <c r="I47" s="28"/>
      <c r="J47" s="41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customFormat="false" ht="12.75" hidden="false" customHeight="false" outlineLevel="0" collapsed="false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customFormat="false" ht="12.75" hidden="false" customHeight="false" outlineLevel="0" collapsed="false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customFormat="false" ht="12.75" hidden="false" customHeight="false" outlineLevel="0" collapsed="false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customFormat="false" ht="12.75" hidden="false" customHeight="false" outlineLevel="0" collapsed="false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customFormat="false" ht="12.75" hidden="false" customHeight="false" outlineLevel="0" collapsed="false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</row>
    <row r="53" customFormat="false" ht="12.75" hidden="false" customHeight="false" outlineLevel="0" collapsed="false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</row>
    <row r="54" customFormat="false" ht="12.75" hidden="false" customHeight="false" outlineLevel="0" collapsed="false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</row>
    <row r="55" customFormat="false" ht="12.75" hidden="false" customHeight="false" outlineLevel="0" collapsed="false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</row>
    <row r="56" customFormat="false" ht="12.75" hidden="false" customHeight="false" outlineLevel="0" collapsed="false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</row>
    <row r="57" customFormat="false" ht="12.75" hidden="false" customHeight="false" outlineLevel="0" collapsed="false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</row>
    <row r="58" customFormat="false" ht="12.75" hidden="false" customHeight="false" outlineLevel="0" collapsed="false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</row>
  </sheetData>
  <mergeCells count="3">
    <mergeCell ref="B4:E4"/>
    <mergeCell ref="G4:J4"/>
    <mergeCell ref="L4:O4"/>
  </mergeCells>
  <printOptions headings="false" gridLines="false" gridLinesSet="true" horizontalCentered="false" verticalCentered="false"/>
  <pageMargins left="0.3" right="0.3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</cols>
  <sheetData>
    <row r="2" customFormat="false" ht="12.75" hidden="false" customHeight="false" outlineLevel="0" collapsed="false">
      <c r="A2" s="0" t="s">
        <v>23</v>
      </c>
    </row>
    <row r="3" customFormat="false" ht="12.75" hidden="false" customHeight="false" outlineLevel="0" collapsed="false">
      <c r="A3" s="42"/>
      <c r="B3" s="42"/>
    </row>
    <row r="4" customFormat="false" ht="12.75" hidden="false" customHeight="false" outlineLevel="0" collapsed="false">
      <c r="A4" s="42" t="s">
        <v>24</v>
      </c>
      <c r="B4" s="42" t="s">
        <v>25</v>
      </c>
    </row>
    <row r="5" customFormat="false" ht="12.75" hidden="false" customHeight="false" outlineLevel="0" collapsed="false">
      <c r="B5" s="0" t="s">
        <v>26</v>
      </c>
    </row>
    <row r="7" customFormat="false" ht="12.75" hidden="false" customHeight="false" outlineLevel="0" collapsed="false">
      <c r="A7" s="42" t="s">
        <v>27</v>
      </c>
      <c r="B7" s="42" t="s">
        <v>28</v>
      </c>
    </row>
    <row r="8" customFormat="false" ht="12.75" hidden="false" customHeight="false" outlineLevel="0" collapsed="false">
      <c r="B8" s="0" t="s">
        <v>29</v>
      </c>
    </row>
    <row r="9" customFormat="false" ht="12.75" hidden="false" customHeight="false" outlineLevel="0" collapsed="false">
      <c r="B9" s="0" t="s">
        <v>30</v>
      </c>
    </row>
    <row r="10" customFormat="false" ht="12.75" hidden="false" customHeight="false" outlineLevel="0" collapsed="false">
      <c r="B10" s="0" t="s">
        <v>31</v>
      </c>
    </row>
    <row r="11" customFormat="false" ht="12.75" hidden="false" customHeight="false" outlineLevel="0" collapsed="false">
      <c r="B11" s="0" t="s">
        <v>32</v>
      </c>
    </row>
    <row r="12" customFormat="false" ht="12.75" hidden="false" customHeight="false" outlineLevel="0" collapsed="false">
      <c r="B12" s="0" t="s">
        <v>33</v>
      </c>
    </row>
    <row r="14" customFormat="false" ht="12.75" hidden="false" customHeight="false" outlineLevel="0" collapsed="false">
      <c r="A14" s="42" t="s">
        <v>34</v>
      </c>
      <c r="B14" s="42" t="s">
        <v>35</v>
      </c>
    </row>
    <row r="15" customFormat="false" ht="12.75" hidden="false" customHeight="false" outlineLevel="0" collapsed="false">
      <c r="B15" s="0" t="s">
        <v>36</v>
      </c>
    </row>
    <row r="16" customFormat="false" ht="12.75" hidden="false" customHeight="false" outlineLevel="0" collapsed="false">
      <c r="B16" s="0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65" workbookViewId="0">
      <pane xSplit="3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K6" activeCellId="0" sqref="K6"/>
    </sheetView>
  </sheetViews>
  <sheetFormatPr defaultColWidth="9.13671875" defaultRowHeight="12.75" customHeight="true" zeroHeight="false" outlineLevelRow="1" outlineLevelCol="1"/>
  <cols>
    <col collapsed="false" customWidth="true" hidden="false" outlineLevel="0" max="1" min="1" style="43" width="36.56"/>
    <col collapsed="false" customWidth="true" hidden="false" outlineLevel="0" max="2" min="2" style="43" width="9.99"/>
    <col collapsed="false" customWidth="true" hidden="false" outlineLevel="0" max="3" min="3" style="43" width="16.7"/>
    <col collapsed="false" customWidth="true" hidden="true" outlineLevel="1" max="7" min="4" style="44" width="13.99"/>
    <col collapsed="false" customWidth="true" hidden="true" outlineLevel="1" max="10" min="8" style="45" width="13.99"/>
    <col collapsed="false" customWidth="true" hidden="false" outlineLevel="0" max="11" min="11" style="46" width="14.85"/>
    <col collapsed="false" customWidth="true" hidden="false" outlineLevel="0" max="19" min="12" style="47" width="14.56"/>
    <col collapsed="false" customWidth="true" hidden="false" outlineLevel="0" max="26" min="20" style="48" width="14.56"/>
    <col collapsed="false" customWidth="true" hidden="false" outlineLevel="0" max="27" min="27" style="43" width="11.99"/>
    <col collapsed="false" customWidth="true" hidden="false" outlineLevel="0" max="32" min="28" style="43" width="10.71"/>
    <col collapsed="false" customWidth="false" hidden="false" outlineLevel="0" max="38" min="33" style="43" width="9.14"/>
    <col collapsed="false" customWidth="true" hidden="false" outlineLevel="0" max="39" min="39" style="43" width="6.28"/>
    <col collapsed="false" customWidth="false" hidden="false" outlineLevel="0" max="257" min="40" style="43" width="9.14"/>
  </cols>
  <sheetData>
    <row r="1" customFormat="false" ht="20.25" hidden="false" customHeight="false" outlineLevel="0" collapsed="false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customFormat="false" ht="12.75" hidden="false" customHeight="false" outlineLevel="0" collapsed="false"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customFormat="false" ht="4.5" hidden="false" customHeight="true" outlineLevel="0" collapsed="false"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customFormat="false" ht="13.5" hidden="false" customHeight="false" outlineLevel="0" collapsed="false">
      <c r="A4" s="51"/>
      <c r="B4" s="52"/>
      <c r="C4" s="53"/>
      <c r="D4" s="54" t="s">
        <v>39</v>
      </c>
      <c r="E4" s="55"/>
      <c r="F4" s="55"/>
      <c r="G4" s="56"/>
      <c r="H4" s="57" t="s">
        <v>40</v>
      </c>
      <c r="I4" s="58"/>
      <c r="J4" s="59"/>
      <c r="K4" s="60" t="s">
        <v>41</v>
      </c>
      <c r="L4" s="61" t="s">
        <v>42</v>
      </c>
      <c r="M4" s="61"/>
      <c r="N4" s="61"/>
      <c r="O4" s="61"/>
      <c r="P4" s="61"/>
      <c r="Q4" s="61"/>
      <c r="R4" s="61"/>
      <c r="S4" s="61"/>
      <c r="T4" s="62" t="s">
        <v>43</v>
      </c>
      <c r="U4" s="62"/>
      <c r="V4" s="62"/>
      <c r="W4" s="62"/>
      <c r="X4" s="62"/>
      <c r="Y4" s="62"/>
      <c r="Z4" s="62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 t="s">
        <v>1</v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</row>
    <row r="5" customFormat="false" ht="15" hidden="false" customHeight="false" outlineLevel="0" collapsed="false">
      <c r="A5" s="51"/>
      <c r="B5" s="63"/>
      <c r="D5" s="64"/>
      <c r="E5" s="65"/>
      <c r="F5" s="65"/>
      <c r="G5" s="66"/>
      <c r="H5" s="67"/>
      <c r="I5" s="68"/>
      <c r="J5" s="68"/>
      <c r="K5" s="69"/>
      <c r="L5" s="70"/>
      <c r="M5" s="70"/>
      <c r="N5" s="70"/>
      <c r="O5" s="70"/>
      <c r="P5" s="70"/>
      <c r="Q5" s="70"/>
      <c r="R5" s="70"/>
      <c r="S5" s="71"/>
      <c r="T5" s="72"/>
      <c r="U5" s="73"/>
      <c r="V5" s="73"/>
      <c r="W5" s="73"/>
      <c r="X5" s="73"/>
      <c r="Y5" s="73"/>
      <c r="Z5" s="74"/>
      <c r="AM5" s="43" t="s">
        <v>2</v>
      </c>
    </row>
    <row r="6" customFormat="false" ht="12.75" hidden="false" customHeight="false" outlineLevel="0" collapsed="false">
      <c r="D6" s="75"/>
      <c r="E6" s="76"/>
      <c r="F6" s="76"/>
      <c r="G6" s="77"/>
      <c r="H6" s="78"/>
      <c r="I6" s="79"/>
      <c r="J6" s="79"/>
      <c r="K6" s="80" t="n">
        <f aca="false">18/31</f>
        <v>0.580645161290323</v>
      </c>
      <c r="L6" s="81" t="n">
        <f aca="false">1-K6</f>
        <v>0.419354838709677</v>
      </c>
      <c r="M6" s="82"/>
      <c r="N6" s="82"/>
      <c r="O6" s="82"/>
      <c r="P6" s="82"/>
      <c r="Q6" s="82"/>
      <c r="R6" s="82"/>
      <c r="S6" s="83"/>
      <c r="T6" s="84"/>
      <c r="U6" s="85"/>
      <c r="V6" s="85"/>
      <c r="W6" s="85"/>
      <c r="X6" s="85"/>
      <c r="Y6" s="85"/>
      <c r="Z6" s="86"/>
      <c r="AM6" s="43" t="s">
        <v>44</v>
      </c>
    </row>
    <row r="7" customFormat="false" ht="12.75" hidden="false" customHeight="false" outlineLevel="0" collapsed="false">
      <c r="A7" s="50"/>
      <c r="D7" s="75"/>
      <c r="E7" s="76"/>
      <c r="F7" s="76"/>
      <c r="G7" s="77"/>
      <c r="H7" s="78"/>
      <c r="I7" s="79"/>
      <c r="J7" s="79"/>
      <c r="K7" s="87" t="s">
        <v>45</v>
      </c>
      <c r="L7" s="88" t="s">
        <v>46</v>
      </c>
      <c r="M7" s="82"/>
      <c r="N7" s="82"/>
      <c r="O7" s="82"/>
      <c r="P7" s="82"/>
      <c r="Q7" s="82"/>
      <c r="R7" s="82"/>
      <c r="S7" s="83"/>
      <c r="T7" s="84"/>
      <c r="U7" s="85"/>
      <c r="V7" s="85"/>
      <c r="W7" s="85"/>
      <c r="X7" s="85"/>
      <c r="Y7" s="85"/>
      <c r="Z7" s="86"/>
    </row>
    <row r="8" customFormat="false" ht="12.75" hidden="false" customHeight="false" outlineLevel="0" collapsed="false">
      <c r="A8" s="8"/>
      <c r="D8" s="89" t="n">
        <v>36678</v>
      </c>
      <c r="E8" s="90" t="n">
        <v>36708</v>
      </c>
      <c r="F8" s="90" t="n">
        <v>36739</v>
      </c>
      <c r="G8" s="91" t="n">
        <v>36770</v>
      </c>
      <c r="H8" s="92" t="n">
        <v>36800</v>
      </c>
      <c r="I8" s="93" t="n">
        <v>36831</v>
      </c>
      <c r="J8" s="93" t="n">
        <v>36861</v>
      </c>
      <c r="K8" s="94" t="n">
        <v>36892</v>
      </c>
      <c r="L8" s="95" t="n">
        <v>36892</v>
      </c>
      <c r="M8" s="95" t="n">
        <v>36923</v>
      </c>
      <c r="N8" s="95" t="n">
        <v>36951</v>
      </c>
      <c r="O8" s="95" t="n">
        <v>36982</v>
      </c>
      <c r="P8" s="95" t="n">
        <v>37012</v>
      </c>
      <c r="Q8" s="95" t="n">
        <v>37043</v>
      </c>
      <c r="R8" s="95" t="n">
        <v>37073</v>
      </c>
      <c r="S8" s="96" t="n">
        <v>37104</v>
      </c>
      <c r="T8" s="97" t="n">
        <v>37135</v>
      </c>
      <c r="U8" s="98" t="n">
        <v>37165</v>
      </c>
      <c r="V8" s="98" t="n">
        <v>37196</v>
      </c>
      <c r="W8" s="98" t="n">
        <v>37226</v>
      </c>
      <c r="X8" s="98" t="n">
        <v>37257</v>
      </c>
      <c r="Y8" s="98" t="n">
        <v>37288</v>
      </c>
      <c r="Z8" s="99" t="n">
        <v>37316</v>
      </c>
      <c r="AB8" s="43" t="s">
        <v>45</v>
      </c>
      <c r="AC8" s="43" t="s">
        <v>47</v>
      </c>
      <c r="AD8" s="43" t="s">
        <v>48</v>
      </c>
      <c r="AE8" s="28" t="s">
        <v>49</v>
      </c>
    </row>
    <row r="9" customFormat="false" ht="12.75" hidden="false" customHeight="false" outlineLevel="0" collapsed="false">
      <c r="D9" s="100"/>
      <c r="E9" s="101"/>
      <c r="F9" s="101"/>
      <c r="G9" s="102"/>
      <c r="H9" s="103"/>
      <c r="I9" s="104"/>
      <c r="J9" s="104"/>
      <c r="K9" s="105"/>
      <c r="L9" s="106"/>
      <c r="M9" s="106"/>
      <c r="N9" s="106"/>
      <c r="O9" s="106"/>
      <c r="P9" s="106"/>
      <c r="Q9" s="106"/>
      <c r="R9" s="106"/>
      <c r="S9" s="107"/>
      <c r="T9" s="108"/>
      <c r="U9" s="109"/>
      <c r="V9" s="109"/>
      <c r="W9" s="109"/>
      <c r="X9" s="109"/>
      <c r="Y9" s="109"/>
      <c r="Z9" s="110"/>
      <c r="AA9" s="111"/>
      <c r="AB9" s="111"/>
      <c r="AC9" s="111"/>
      <c r="AD9" s="111"/>
      <c r="AE9" s="111"/>
      <c r="AF9" s="111"/>
      <c r="AG9" s="111"/>
      <c r="AH9" s="111"/>
      <c r="AI9" s="111"/>
      <c r="AJ9" s="111"/>
    </row>
    <row r="10" customFormat="false" ht="12.75" hidden="false" customHeight="false" outlineLevel="0" collapsed="false">
      <c r="A10" s="112" t="s">
        <v>50</v>
      </c>
      <c r="D10" s="113"/>
      <c r="E10" s="114"/>
      <c r="F10" s="114"/>
      <c r="G10" s="115"/>
      <c r="H10" s="116"/>
      <c r="I10" s="117"/>
      <c r="J10" s="117"/>
      <c r="K10" s="118"/>
      <c r="L10" s="119"/>
      <c r="M10" s="119"/>
      <c r="N10" s="119"/>
      <c r="O10" s="119"/>
      <c r="P10" s="119"/>
      <c r="Q10" s="119"/>
      <c r="R10" s="119"/>
      <c r="S10" s="120"/>
      <c r="T10" s="121"/>
      <c r="U10" s="122"/>
      <c r="V10" s="122"/>
      <c r="W10" s="122"/>
      <c r="X10" s="122"/>
      <c r="Y10" s="122"/>
      <c r="Z10" s="123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</row>
    <row r="11" customFormat="false" ht="12.75" hidden="false" customHeight="false" outlineLevel="1" collapsed="false">
      <c r="A11" s="12" t="s">
        <v>51</v>
      </c>
      <c r="B11" s="112"/>
      <c r="C11" s="112"/>
      <c r="D11" s="124"/>
      <c r="E11" s="125"/>
      <c r="F11" s="125"/>
      <c r="G11" s="126"/>
      <c r="H11" s="127"/>
      <c r="I11" s="128"/>
      <c r="J11" s="128"/>
      <c r="K11" s="129"/>
      <c r="L11" s="130"/>
      <c r="M11" s="130"/>
      <c r="N11" s="130"/>
      <c r="O11" s="130"/>
      <c r="P11" s="130"/>
      <c r="Q11" s="130"/>
      <c r="R11" s="130"/>
      <c r="S11" s="131" t="n">
        <f aca="false">SUM(S12:S14)</f>
        <v>5325.93882641173</v>
      </c>
      <c r="T11" s="132" t="n">
        <f aca="false">SUM(T12:T14)</f>
        <v>4960.52601049997</v>
      </c>
      <c r="U11" s="133" t="n">
        <f aca="false">SUM(U12:U14)</f>
        <v>4919.44475942593</v>
      </c>
      <c r="V11" s="133" t="n">
        <f aca="false">SUM(V12:V14)</f>
        <v>4519.21419190305</v>
      </c>
      <c r="W11" s="133" t="n">
        <f aca="false">SUM(W12:W14)</f>
        <v>4326.18204399374</v>
      </c>
      <c r="X11" s="133" t="n">
        <f aca="false">SUM(X12:X14)</f>
        <v>4328.22478958338</v>
      </c>
      <c r="Y11" s="133" t="n">
        <f aca="false">SUM(Y12:Y14)</f>
        <v>4076.44905407406</v>
      </c>
      <c r="Z11" s="134" t="n">
        <f aca="false">SUM(Z12:Z14)</f>
        <v>4440.97465949678</v>
      </c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</row>
    <row r="12" customFormat="false" ht="12.75" hidden="false" customHeight="false" outlineLevel="1" collapsed="false">
      <c r="A12" s="135" t="s">
        <v>52</v>
      </c>
      <c r="B12" s="136"/>
      <c r="D12" s="113"/>
      <c r="E12" s="114"/>
      <c r="F12" s="114"/>
      <c r="G12" s="115"/>
      <c r="H12" s="116"/>
      <c r="I12" s="117"/>
      <c r="J12" s="117"/>
      <c r="K12" s="118"/>
      <c r="L12" s="119"/>
      <c r="M12" s="119"/>
      <c r="N12" s="119"/>
      <c r="O12" s="119"/>
      <c r="P12" s="119"/>
      <c r="Q12" s="119"/>
      <c r="R12" s="119"/>
      <c r="S12" s="137" t="n">
        <v>1597.78164792352</v>
      </c>
      <c r="T12" s="138" t="n">
        <v>1488.15780314999</v>
      </c>
      <c r="U12" s="139" t="n">
        <v>1475.83342782778</v>
      </c>
      <c r="V12" s="139" t="n">
        <v>1355.76425757091</v>
      </c>
      <c r="W12" s="139" t="n">
        <v>1297.85461319812</v>
      </c>
      <c r="X12" s="139" t="n">
        <v>1298.46743687502</v>
      </c>
      <c r="Y12" s="139" t="n">
        <v>1222.93471622222</v>
      </c>
      <c r="Z12" s="137" t="n">
        <v>1332.29239784903</v>
      </c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</row>
    <row r="13" customFormat="false" ht="12.75" hidden="false" customHeight="false" outlineLevel="1" collapsed="false">
      <c r="A13" s="135" t="s">
        <v>53</v>
      </c>
      <c r="B13" s="136"/>
      <c r="D13" s="113"/>
      <c r="E13" s="114"/>
      <c r="F13" s="114"/>
      <c r="G13" s="115"/>
      <c r="H13" s="116"/>
      <c r="I13" s="117"/>
      <c r="J13" s="117"/>
      <c r="K13" s="118"/>
      <c r="L13" s="119"/>
      <c r="M13" s="119"/>
      <c r="N13" s="119"/>
      <c r="O13" s="119"/>
      <c r="P13" s="119"/>
      <c r="Q13" s="119"/>
      <c r="R13" s="119"/>
      <c r="S13" s="137" t="n">
        <v>2662.96941320586</v>
      </c>
      <c r="T13" s="138" t="n">
        <v>2480.26300524998</v>
      </c>
      <c r="U13" s="139" t="n">
        <v>2459.72237971297</v>
      </c>
      <c r="V13" s="139" t="n">
        <v>2259.60709595152</v>
      </c>
      <c r="W13" s="139" t="n">
        <v>2163.09102199687</v>
      </c>
      <c r="X13" s="139" t="n">
        <v>2164.11239479169</v>
      </c>
      <c r="Y13" s="139" t="n">
        <v>2038.22452703703</v>
      </c>
      <c r="Z13" s="137" t="n">
        <v>2220.48732974839</v>
      </c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</row>
    <row r="14" customFormat="false" ht="12.75" hidden="false" customHeight="false" outlineLevel="1" collapsed="false">
      <c r="A14" s="135" t="s">
        <v>54</v>
      </c>
      <c r="B14" s="136"/>
      <c r="D14" s="113"/>
      <c r="E14" s="114"/>
      <c r="F14" s="114"/>
      <c r="G14" s="115"/>
      <c r="H14" s="116"/>
      <c r="I14" s="117"/>
      <c r="J14" s="117"/>
      <c r="K14" s="118"/>
      <c r="L14" s="119"/>
      <c r="M14" s="119"/>
      <c r="N14" s="119"/>
      <c r="O14" s="119"/>
      <c r="P14" s="119"/>
      <c r="Q14" s="119"/>
      <c r="R14" s="119"/>
      <c r="S14" s="137" t="n">
        <v>1065.18776528235</v>
      </c>
      <c r="T14" s="138" t="n">
        <v>992.105202099993</v>
      </c>
      <c r="U14" s="139" t="n">
        <v>983.888951885186</v>
      </c>
      <c r="V14" s="139" t="n">
        <v>903.84283838061</v>
      </c>
      <c r="W14" s="139" t="n">
        <v>865.236408798748</v>
      </c>
      <c r="X14" s="139" t="n">
        <v>865.644957916677</v>
      </c>
      <c r="Y14" s="139" t="n">
        <v>815.289810814812</v>
      </c>
      <c r="Z14" s="137" t="n">
        <v>888.194931899356</v>
      </c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</row>
    <row r="15" customFormat="false" ht="12.75" hidden="false" customHeight="false" outlineLevel="1" collapsed="false">
      <c r="A15" s="135"/>
      <c r="B15" s="136"/>
      <c r="D15" s="113"/>
      <c r="E15" s="114"/>
      <c r="F15" s="114"/>
      <c r="G15" s="115"/>
      <c r="H15" s="116"/>
      <c r="I15" s="117"/>
      <c r="J15" s="117"/>
      <c r="K15" s="118"/>
      <c r="L15" s="119"/>
      <c r="M15" s="119"/>
      <c r="N15" s="119"/>
      <c r="O15" s="119"/>
      <c r="P15" s="119"/>
      <c r="Q15" s="119"/>
      <c r="R15" s="119"/>
      <c r="S15" s="131"/>
      <c r="T15" s="121"/>
      <c r="U15" s="122"/>
      <c r="V15" s="122"/>
      <c r="W15" s="122"/>
      <c r="X15" s="122"/>
      <c r="Y15" s="122"/>
      <c r="Z15" s="123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</row>
    <row r="16" customFormat="false" ht="12.75" hidden="false" customHeight="false" outlineLevel="1" collapsed="false">
      <c r="A16" s="12" t="s">
        <v>55</v>
      </c>
      <c r="B16" s="112"/>
      <c r="C16" s="112"/>
      <c r="D16" s="124" t="n">
        <v>0</v>
      </c>
      <c r="E16" s="125" t="n">
        <v>0</v>
      </c>
      <c r="F16" s="125" t="n">
        <v>0</v>
      </c>
      <c r="G16" s="126" t="n">
        <v>0</v>
      </c>
      <c r="H16" s="127" t="n">
        <v>0</v>
      </c>
      <c r="I16" s="128" t="n">
        <v>0</v>
      </c>
      <c r="J16" s="128" t="n">
        <v>0</v>
      </c>
      <c r="K16" s="129" t="n">
        <f aca="false">K26-K21-K11</f>
        <v>255320.598300092</v>
      </c>
      <c r="L16" s="130" t="n">
        <f aca="false">L26-L21-L11</f>
        <v>184398.2098834</v>
      </c>
      <c r="M16" s="130" t="n">
        <f aca="false">M26-M21-M11</f>
        <v>37746.091557</v>
      </c>
      <c r="N16" s="130" t="n">
        <f aca="false">N26-N21-N11</f>
        <v>41566.255478</v>
      </c>
      <c r="O16" s="130" t="n">
        <f aca="false">O26-O21-O11</f>
        <v>40028.6578834333</v>
      </c>
      <c r="P16" s="130" t="n">
        <f aca="false">P26-P21-P11</f>
        <v>42423.9142763019</v>
      </c>
      <c r="Q16" s="130" t="n">
        <f aca="false">Q26-Q21-Q11</f>
        <v>34869.1736602567</v>
      </c>
      <c r="R16" s="130" t="n">
        <f aca="false">R26-R21-R11</f>
        <v>62822.9290469656</v>
      </c>
      <c r="S16" s="131" t="n">
        <f aca="false">S26-S21-S11</f>
        <v>141151.531279357</v>
      </c>
      <c r="T16" s="132" t="n">
        <f aca="false">T26-T21-T11</f>
        <v>257174.420109981</v>
      </c>
      <c r="U16" s="133" t="n">
        <f aca="false">U26-U21-U11</f>
        <v>317117.104103989</v>
      </c>
      <c r="V16" s="133" t="n">
        <f aca="false">V26-V21-V11</f>
        <v>285664.090259121</v>
      </c>
      <c r="W16" s="133" t="n">
        <f aca="false">W26-W21-W11</f>
        <v>276667.710671759</v>
      </c>
      <c r="X16" s="133" t="n">
        <f aca="false">X26-X21-X11</f>
        <v>251202.555904999</v>
      </c>
      <c r="Y16" s="133" t="n">
        <f aca="false">Y26-Y21-Y11</f>
        <v>226488.16257961</v>
      </c>
      <c r="Z16" s="134" t="n">
        <f aca="false">Z26-Z21-Z11</f>
        <v>251741.95340322</v>
      </c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</row>
    <row r="17" customFormat="false" ht="12.75" hidden="false" customHeight="false" outlineLevel="1" collapsed="false">
      <c r="A17" s="135" t="s">
        <v>52</v>
      </c>
      <c r="B17" s="136"/>
      <c r="D17" s="113" t="n">
        <v>0</v>
      </c>
      <c r="E17" s="114" t="n">
        <v>0</v>
      </c>
      <c r="F17" s="114" t="n">
        <v>0</v>
      </c>
      <c r="G17" s="115" t="n">
        <v>0</v>
      </c>
      <c r="H17" s="116" t="n">
        <v>0</v>
      </c>
      <c r="I17" s="117" t="n">
        <v>0</v>
      </c>
      <c r="J17" s="117" t="n">
        <v>0</v>
      </c>
      <c r="K17" s="118" t="n">
        <f aca="false">K27-K22-K12</f>
        <v>63830.149575023</v>
      </c>
      <c r="L17" s="119" t="n">
        <f aca="false">L27-L22-L12</f>
        <v>46099.55247085</v>
      </c>
      <c r="M17" s="119" t="n">
        <f aca="false">M27-M22-M12</f>
        <v>9436.52288925</v>
      </c>
      <c r="N17" s="119" t="n">
        <f aca="false">N27-N22-N12</f>
        <v>10391.5638695</v>
      </c>
      <c r="O17" s="119" t="n">
        <f aca="false">O27-O22-O12</f>
        <v>10007.1644708583</v>
      </c>
      <c r="P17" s="119" t="n">
        <f aca="false">P27-P22-P12</f>
        <v>10605.9785690755</v>
      </c>
      <c r="Q17" s="119" t="n">
        <f aca="false">Q27-Q22-Q12</f>
        <v>8717.29341506417</v>
      </c>
      <c r="R17" s="119" t="n">
        <f aca="false">R27-R22-R12</f>
        <v>15705.7322617414</v>
      </c>
      <c r="S17" s="140" t="n">
        <f aca="false">S27-S22-S12</f>
        <v>81439.7888646021</v>
      </c>
      <c r="T17" s="121" t="n">
        <f aca="false">T27-T22-T12</f>
        <v>111425.637708404</v>
      </c>
      <c r="U17" s="122" t="n">
        <f aca="false">U27-U22-U12</f>
        <v>124519.460390082</v>
      </c>
      <c r="V17" s="122" t="n">
        <f aca="false">V27-V22-V12</f>
        <v>114308.723255843</v>
      </c>
      <c r="W17" s="122" t="n">
        <f aca="false">W27-W22-W12</f>
        <v>110792.91527225</v>
      </c>
      <c r="X17" s="122" t="n">
        <f aca="false">X27-X22-X12</f>
        <v>102388.513909581</v>
      </c>
      <c r="Y17" s="122" t="n">
        <f aca="false">Y27-Y22-Y12</f>
        <v>95686.6835110546</v>
      </c>
      <c r="Z17" s="123" t="n">
        <f aca="false">Z27-Z22-Z12</f>
        <v>103192.812554028</v>
      </c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</row>
    <row r="18" customFormat="false" ht="12.75" hidden="false" customHeight="false" outlineLevel="1" collapsed="false">
      <c r="A18" s="135" t="s">
        <v>53</v>
      </c>
      <c r="B18" s="136"/>
      <c r="D18" s="113" t="n">
        <v>0</v>
      </c>
      <c r="E18" s="114" t="n">
        <v>0</v>
      </c>
      <c r="F18" s="114" t="n">
        <v>0</v>
      </c>
      <c r="G18" s="115" t="n">
        <v>0</v>
      </c>
      <c r="H18" s="116" t="n">
        <v>0</v>
      </c>
      <c r="I18" s="117" t="n">
        <v>0</v>
      </c>
      <c r="J18" s="117" t="n">
        <v>0</v>
      </c>
      <c r="K18" s="118" t="n">
        <f aca="false">K28-K23-K13</f>
        <v>114894.269235041</v>
      </c>
      <c r="L18" s="119" t="n">
        <f aca="false">L28-L23-L13</f>
        <v>82979.1944475299</v>
      </c>
      <c r="M18" s="119" t="n">
        <f aca="false">M28-M23-M13</f>
        <v>16985.74120065</v>
      </c>
      <c r="N18" s="119" t="n">
        <f aca="false">N28-N23-N13</f>
        <v>18704.8149651</v>
      </c>
      <c r="O18" s="119" t="n">
        <f aca="false">O28-O23-O13</f>
        <v>18012.896047545</v>
      </c>
      <c r="P18" s="119" t="n">
        <f aca="false">P28-P23-P13</f>
        <v>19090.7614243359</v>
      </c>
      <c r="Q18" s="119" t="n">
        <f aca="false">Q28-Q23-Q13</f>
        <v>15691.1281471155</v>
      </c>
      <c r="R18" s="119" t="n">
        <f aca="false">R28-R23-R13</f>
        <v>28270.3180711345</v>
      </c>
      <c r="S18" s="140" t="n">
        <f aca="false">S28-S23-S13</f>
        <v>-26068.2609515658</v>
      </c>
      <c r="T18" s="121" t="n">
        <f aca="false">T28-T23-T13</f>
        <v>24041.4635403854</v>
      </c>
      <c r="U18" s="122" t="n">
        <f aca="false">U28-U23-U13</f>
        <v>55178.2161309812</v>
      </c>
      <c r="V18" s="122" t="n">
        <f aca="false">V28-V23-V13</f>
        <v>46222.1339821044</v>
      </c>
      <c r="W18" s="122" t="n">
        <f aca="false">W28-W23-W13</f>
        <v>45396.280326841</v>
      </c>
      <c r="X18" s="122" t="n">
        <f aca="false">X28-X23-X13</f>
        <v>38405.2182438923</v>
      </c>
      <c r="Y18" s="122" t="n">
        <f aca="false">Y28-Y23-Y13</f>
        <v>27292.4604665959</v>
      </c>
      <c r="Z18" s="123" t="n">
        <f aca="false">Z28-Z23-Z13</f>
        <v>36776.2144119215</v>
      </c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</row>
    <row r="19" customFormat="false" ht="12.75" hidden="false" customHeight="false" outlineLevel="1" collapsed="false">
      <c r="A19" s="135" t="s">
        <v>54</v>
      </c>
      <c r="B19" s="136"/>
      <c r="D19" s="113" t="n">
        <v>0</v>
      </c>
      <c r="E19" s="114" t="n">
        <v>0</v>
      </c>
      <c r="F19" s="114" t="n">
        <v>0</v>
      </c>
      <c r="G19" s="115" t="n">
        <v>0</v>
      </c>
      <c r="H19" s="116" t="n">
        <v>0</v>
      </c>
      <c r="I19" s="117" t="n">
        <v>0</v>
      </c>
      <c r="J19" s="117" t="n">
        <v>0</v>
      </c>
      <c r="K19" s="118" t="n">
        <f aca="false">K29-K24-K14</f>
        <v>76596.1794900276</v>
      </c>
      <c r="L19" s="119" t="n">
        <f aca="false">L29-L24-L14</f>
        <v>55319.46296502</v>
      </c>
      <c r="M19" s="119" t="n">
        <f aca="false">M29-M24-M14</f>
        <v>11323.8274671</v>
      </c>
      <c r="N19" s="119" t="n">
        <f aca="false">N29-N24-N14</f>
        <v>12469.8766434</v>
      </c>
      <c r="O19" s="119" t="n">
        <f aca="false">O29-O24-O14</f>
        <v>12008.59736503</v>
      </c>
      <c r="P19" s="119" t="n">
        <f aca="false">P29-P24-P14</f>
        <v>12727.1742828906</v>
      </c>
      <c r="Q19" s="119" t="n">
        <f aca="false">Q29-Q24-Q14</f>
        <v>10460.752098077</v>
      </c>
      <c r="R19" s="119" t="n">
        <f aca="false">R29-R24-R14</f>
        <v>18846.8787140897</v>
      </c>
      <c r="S19" s="140" t="n">
        <f aca="false">S29-S24-S14</f>
        <v>85780.0033663208</v>
      </c>
      <c r="T19" s="121" t="n">
        <f aca="false">T29-T24-T14</f>
        <v>121707.318861192</v>
      </c>
      <c r="U19" s="122" t="n">
        <f aca="false">U29-U24-U14</f>
        <v>137419.427582926</v>
      </c>
      <c r="V19" s="122" t="n">
        <f aca="false">V29-V24-V14</f>
        <v>125133.233021174</v>
      </c>
      <c r="W19" s="122" t="n">
        <f aca="false">W29-W24-W14</f>
        <v>120478.515072668</v>
      </c>
      <c r="X19" s="122" t="n">
        <f aca="false">X29-X24-X14</f>
        <v>110408.823751525</v>
      </c>
      <c r="Y19" s="122" t="n">
        <f aca="false">Y29-Y24-Y14</f>
        <v>103509.018601959</v>
      </c>
      <c r="Z19" s="123" t="n">
        <f aca="false">Z29-Z24-Z14</f>
        <v>111772.92643727</v>
      </c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</row>
    <row r="20" customFormat="false" ht="12.75" hidden="false" customHeight="false" outlineLevel="1" collapsed="false">
      <c r="A20" s="135"/>
      <c r="B20" s="136"/>
      <c r="D20" s="113"/>
      <c r="E20" s="114"/>
      <c r="F20" s="114"/>
      <c r="G20" s="115"/>
      <c r="H20" s="116"/>
      <c r="I20" s="117"/>
      <c r="J20" s="117"/>
      <c r="K20" s="118"/>
      <c r="L20" s="119"/>
      <c r="M20" s="119"/>
      <c r="N20" s="119"/>
      <c r="O20" s="119"/>
      <c r="P20" s="119"/>
      <c r="Q20" s="119"/>
      <c r="R20" s="119"/>
      <c r="S20" s="120"/>
      <c r="T20" s="121"/>
      <c r="U20" s="122"/>
      <c r="V20" s="122"/>
      <c r="W20" s="122"/>
      <c r="X20" s="122"/>
      <c r="Y20" s="122"/>
      <c r="Z20" s="123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</row>
    <row r="21" customFormat="false" ht="12.75" hidden="false" customHeight="false" outlineLevel="1" collapsed="false">
      <c r="A21" s="12" t="s">
        <v>56</v>
      </c>
      <c r="B21" s="112"/>
      <c r="C21" s="112"/>
      <c r="D21" s="124" t="n">
        <v>0</v>
      </c>
      <c r="E21" s="125" t="n">
        <v>0</v>
      </c>
      <c r="F21" s="125" t="n">
        <v>0</v>
      </c>
      <c r="G21" s="126" t="n">
        <v>0</v>
      </c>
      <c r="H21" s="127" t="n">
        <v>0</v>
      </c>
      <c r="I21" s="128" t="n">
        <v>0</v>
      </c>
      <c r="J21" s="128" t="n">
        <v>0</v>
      </c>
      <c r="K21" s="129" t="n">
        <v>0</v>
      </c>
      <c r="L21" s="130" t="n">
        <v>0</v>
      </c>
      <c r="M21" s="130" t="n">
        <v>0</v>
      </c>
      <c r="N21" s="130" t="n">
        <v>0</v>
      </c>
      <c r="O21" s="130" t="n">
        <v>0</v>
      </c>
      <c r="P21" s="130" t="n">
        <v>0</v>
      </c>
      <c r="Q21" s="130" t="n">
        <v>0</v>
      </c>
      <c r="R21" s="130" t="n">
        <v>0</v>
      </c>
      <c r="S21" s="131" t="n">
        <f aca="false">SUM(S22:S24)</f>
        <v>92836.4059721668</v>
      </c>
      <c r="T21" s="132" t="n">
        <f aca="false">SUM(T22:T24)</f>
        <v>94760.1179628669</v>
      </c>
      <c r="U21" s="133" t="n">
        <f aca="false">SUM(U22:U24)</f>
        <v>90972.3132041124</v>
      </c>
      <c r="V21" s="133" t="n">
        <f aca="false">SUM(V22:V24)</f>
        <v>86237.3228013148</v>
      </c>
      <c r="W21" s="133" t="n">
        <f aca="false">SUM(W22:W24)</f>
        <v>83684.5934130194</v>
      </c>
      <c r="X21" s="133" t="n">
        <f aca="false">SUM(X22:X24)</f>
        <v>79608.5723456214</v>
      </c>
      <c r="Y21" s="133" t="n">
        <f aca="false">SUM(Y22:Y24)</f>
        <v>78536.9306377119</v>
      </c>
      <c r="Z21" s="134" t="n">
        <f aca="false">SUM(Z22:Z24)</f>
        <v>80958.7458723961</v>
      </c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</row>
    <row r="22" customFormat="false" ht="12.75" hidden="false" customHeight="false" outlineLevel="1" collapsed="false">
      <c r="A22" s="135" t="s">
        <v>52</v>
      </c>
      <c r="B22" s="136"/>
      <c r="D22" s="113" t="n">
        <v>0</v>
      </c>
      <c r="E22" s="114" t="n">
        <v>0</v>
      </c>
      <c r="F22" s="114" t="n">
        <v>0</v>
      </c>
      <c r="G22" s="115" t="n">
        <v>0</v>
      </c>
      <c r="H22" s="116" t="n">
        <v>0</v>
      </c>
      <c r="I22" s="117" t="n">
        <v>0</v>
      </c>
      <c r="J22" s="117" t="n">
        <v>0</v>
      </c>
      <c r="K22" s="141" t="n">
        <v>0</v>
      </c>
      <c r="L22" s="139" t="n">
        <v>0</v>
      </c>
      <c r="M22" s="139" t="n">
        <v>0</v>
      </c>
      <c r="N22" s="139" t="n">
        <v>0</v>
      </c>
      <c r="O22" s="139" t="n">
        <v>0</v>
      </c>
      <c r="P22" s="139" t="n">
        <v>0</v>
      </c>
      <c r="Q22" s="139" t="n">
        <v>0</v>
      </c>
      <c r="R22" s="139" t="n">
        <v>0</v>
      </c>
      <c r="S22" s="137" t="n">
        <v>0</v>
      </c>
      <c r="T22" s="138" t="n">
        <v>0</v>
      </c>
      <c r="U22" s="139" t="n">
        <v>0</v>
      </c>
      <c r="V22" s="139" t="n">
        <v>0</v>
      </c>
      <c r="W22" s="139" t="n">
        <v>0</v>
      </c>
      <c r="X22" s="139" t="n">
        <v>0</v>
      </c>
      <c r="Y22" s="139" t="n">
        <v>0</v>
      </c>
      <c r="Z22" s="137" t="n">
        <v>0</v>
      </c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</row>
    <row r="23" customFormat="false" ht="12.75" hidden="false" customHeight="false" outlineLevel="1" collapsed="false">
      <c r="A23" s="135" t="s">
        <v>53</v>
      </c>
      <c r="B23" s="136"/>
      <c r="D23" s="113" t="n">
        <v>0</v>
      </c>
      <c r="E23" s="114" t="n">
        <v>0</v>
      </c>
      <c r="F23" s="114" t="n">
        <v>0</v>
      </c>
      <c r="G23" s="115" t="n">
        <v>0</v>
      </c>
      <c r="H23" s="116" t="n">
        <v>0</v>
      </c>
      <c r="I23" s="117" t="n">
        <v>0</v>
      </c>
      <c r="J23" s="117" t="n">
        <v>0</v>
      </c>
      <c r="K23" s="141" t="n">
        <v>0</v>
      </c>
      <c r="L23" s="139" t="n">
        <v>0</v>
      </c>
      <c r="M23" s="139" t="n">
        <v>0</v>
      </c>
      <c r="N23" s="139" t="n">
        <v>0</v>
      </c>
      <c r="O23" s="139" t="n">
        <v>0</v>
      </c>
      <c r="P23" s="139" t="n">
        <v>0</v>
      </c>
      <c r="Q23" s="139" t="n">
        <v>0</v>
      </c>
      <c r="R23" s="139" t="n">
        <v>0</v>
      </c>
      <c r="S23" s="137" t="n">
        <v>86436.459230453</v>
      </c>
      <c r="T23" s="138" t="n">
        <v>88361.5526875807</v>
      </c>
      <c r="U23" s="139" t="n">
        <v>84576.7951807718</v>
      </c>
      <c r="V23" s="139" t="n">
        <v>79857.1682230442</v>
      </c>
      <c r="W23" s="139" t="n">
        <v>77102.0072224842</v>
      </c>
      <c r="X23" s="139" t="n">
        <v>73033.6178924686</v>
      </c>
      <c r="Y23" s="139" t="n">
        <v>72553.3139077327</v>
      </c>
      <c r="Z23" s="137" t="n">
        <v>74574.2435858545</v>
      </c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</row>
    <row r="24" customFormat="false" ht="12.75" hidden="false" customHeight="false" outlineLevel="1" collapsed="false">
      <c r="A24" s="135" t="s">
        <v>54</v>
      </c>
      <c r="B24" s="136"/>
      <c r="D24" s="113" t="n">
        <v>0</v>
      </c>
      <c r="E24" s="114" t="n">
        <v>0</v>
      </c>
      <c r="F24" s="114" t="n">
        <v>0</v>
      </c>
      <c r="G24" s="115" t="n">
        <v>0</v>
      </c>
      <c r="H24" s="116" t="n">
        <v>0</v>
      </c>
      <c r="I24" s="117" t="n">
        <v>0</v>
      </c>
      <c r="J24" s="117" t="n">
        <v>0</v>
      </c>
      <c r="K24" s="141" t="n">
        <v>0</v>
      </c>
      <c r="L24" s="139" t="n">
        <v>0</v>
      </c>
      <c r="M24" s="139" t="n">
        <v>0</v>
      </c>
      <c r="N24" s="139" t="n">
        <v>0</v>
      </c>
      <c r="O24" s="139" t="n">
        <v>0</v>
      </c>
      <c r="P24" s="139" t="n">
        <v>0</v>
      </c>
      <c r="Q24" s="139" t="n">
        <v>0</v>
      </c>
      <c r="R24" s="139" t="n">
        <v>0</v>
      </c>
      <c r="S24" s="137" t="n">
        <v>6399.94674171379</v>
      </c>
      <c r="T24" s="138" t="n">
        <v>6398.56527528622</v>
      </c>
      <c r="U24" s="139" t="n">
        <v>6395.51802334059</v>
      </c>
      <c r="V24" s="139" t="n">
        <v>6380.15457827058</v>
      </c>
      <c r="W24" s="139" t="n">
        <v>6582.58619053521</v>
      </c>
      <c r="X24" s="139" t="n">
        <v>6574.95445315274</v>
      </c>
      <c r="Y24" s="139" t="n">
        <v>5983.61672997922</v>
      </c>
      <c r="Z24" s="137" t="n">
        <v>6384.50228654159</v>
      </c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</row>
    <row r="25" customFormat="false" ht="12.75" hidden="false" customHeight="false" outlineLevel="1" collapsed="false">
      <c r="A25" s="135"/>
      <c r="B25" s="136"/>
      <c r="D25" s="113"/>
      <c r="E25" s="114"/>
      <c r="F25" s="114"/>
      <c r="G25" s="115"/>
      <c r="H25" s="116"/>
      <c r="I25" s="117"/>
      <c r="J25" s="117"/>
      <c r="K25" s="118"/>
      <c r="L25" s="119"/>
      <c r="M25" s="119"/>
      <c r="N25" s="119"/>
      <c r="O25" s="119"/>
      <c r="P25" s="119"/>
      <c r="Q25" s="119"/>
      <c r="R25" s="119"/>
      <c r="S25" s="120"/>
      <c r="T25" s="121"/>
      <c r="U25" s="122"/>
      <c r="V25" s="122"/>
      <c r="W25" s="122"/>
      <c r="X25" s="122"/>
      <c r="Y25" s="122"/>
      <c r="Z25" s="123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</row>
    <row r="26" customFormat="false" ht="12.75" hidden="false" customHeight="false" outlineLevel="0" collapsed="false">
      <c r="A26" s="12" t="s">
        <v>57</v>
      </c>
      <c r="B26" s="142" t="s">
        <v>58</v>
      </c>
      <c r="C26" s="112"/>
      <c r="D26" s="143" t="n">
        <v>138992.703246658</v>
      </c>
      <c r="E26" s="144" t="n">
        <v>154222.193012508</v>
      </c>
      <c r="F26" s="144" t="n">
        <v>162086.264837158</v>
      </c>
      <c r="G26" s="145" t="n">
        <v>152376.725625508</v>
      </c>
      <c r="H26" s="143" t="n">
        <v>152708.881355508</v>
      </c>
      <c r="I26" s="144" t="n">
        <v>144481.755915509</v>
      </c>
      <c r="J26" s="144" t="n">
        <v>146545.692363508</v>
      </c>
      <c r="K26" s="146" t="n">
        <f aca="false">K148-K21</f>
        <v>255320.598300092</v>
      </c>
      <c r="L26" s="147" t="n">
        <f aca="false">L148-L21</f>
        <v>184398.2098834</v>
      </c>
      <c r="M26" s="147" t="n">
        <f aca="false">M148-M21</f>
        <v>37746.091557</v>
      </c>
      <c r="N26" s="147" t="n">
        <f aca="false">N148-N21</f>
        <v>41566.255478</v>
      </c>
      <c r="O26" s="147" t="n">
        <f aca="false">O148-O21</f>
        <v>40028.6578834333</v>
      </c>
      <c r="P26" s="147" t="n">
        <f aca="false">P148-P21</f>
        <v>42423.9142763019</v>
      </c>
      <c r="Q26" s="147" t="n">
        <f aca="false">Q148-Q21</f>
        <v>34869.1736602567</v>
      </c>
      <c r="R26" s="147" t="n">
        <f aca="false">R148-R21</f>
        <v>62822.9290469656</v>
      </c>
      <c r="S26" s="148" t="n">
        <f aca="false">S148-S21</f>
        <v>239313.876077936</v>
      </c>
      <c r="T26" s="149" t="n">
        <f aca="false">T148-T21</f>
        <v>356895.064083348</v>
      </c>
      <c r="U26" s="147" t="n">
        <f aca="false">U148-U21</f>
        <v>413008.862067527</v>
      </c>
      <c r="V26" s="147" t="n">
        <f aca="false">V148-V21</f>
        <v>376420.627252339</v>
      </c>
      <c r="W26" s="147" t="n">
        <f aca="false">W148-W21</f>
        <v>364678.486128773</v>
      </c>
      <c r="X26" s="147" t="n">
        <f aca="false">X148-X21</f>
        <v>335139.353040204</v>
      </c>
      <c r="Y26" s="147" t="n">
        <f aca="false">Y148-Y21</f>
        <v>309101.542271395</v>
      </c>
      <c r="Z26" s="148" t="n">
        <f aca="false">Z148-Z21</f>
        <v>337141.673935113</v>
      </c>
      <c r="AA26" s="111"/>
      <c r="AB26" s="150" t="n">
        <f aca="false">'PG&amp;E'!K26</f>
        <v>255320.598300092</v>
      </c>
      <c r="AC26" s="150" t="n">
        <f aca="false">SUM('PG&amp;E'!L26:S26)</f>
        <v>683169.107863293</v>
      </c>
      <c r="AD26" s="150" t="n">
        <f aca="false">SUM('PG&amp;E'!T26:Z26)</f>
        <v>2492385.6087787</v>
      </c>
      <c r="AE26" s="151" t="n">
        <f aca="false">AC26+AD26</f>
        <v>3175554.71664199</v>
      </c>
      <c r="AF26" s="111"/>
      <c r="AG26" s="111"/>
      <c r="AH26" s="111"/>
      <c r="AI26" s="111"/>
      <c r="AJ26" s="111"/>
    </row>
    <row r="27" customFormat="false" ht="12.75" hidden="false" customHeight="true" outlineLevel="0" collapsed="false">
      <c r="A27" s="135" t="s">
        <v>52</v>
      </c>
      <c r="B27" s="152" t="n">
        <v>0.25</v>
      </c>
      <c r="D27" s="113" t="n">
        <f aca="false">D$26*$B27</f>
        <v>34748.1758116646</v>
      </c>
      <c r="E27" s="114" t="n">
        <f aca="false">E$26*$B27</f>
        <v>38555.5482531271</v>
      </c>
      <c r="F27" s="114" t="n">
        <f aca="false">F$26*$B27</f>
        <v>40521.5662092896</v>
      </c>
      <c r="G27" s="115" t="n">
        <f aca="false">G$26*$B27</f>
        <v>38094.1814063771</v>
      </c>
      <c r="H27" s="116" t="n">
        <f aca="false">H$26*$B27</f>
        <v>38177.2203388771</v>
      </c>
      <c r="I27" s="117" t="n">
        <f aca="false">I$26*$B27</f>
        <v>36120.4389788771</v>
      </c>
      <c r="J27" s="117" t="n">
        <f aca="false">J$26*$B27</f>
        <v>36636.4230908771</v>
      </c>
      <c r="K27" s="118" t="n">
        <f aca="false">K149-K22</f>
        <v>63830.149575023</v>
      </c>
      <c r="L27" s="119" t="n">
        <f aca="false">L149-L22</f>
        <v>46099.55247085</v>
      </c>
      <c r="M27" s="119" t="n">
        <f aca="false">M149-M22</f>
        <v>9436.52288925</v>
      </c>
      <c r="N27" s="119" t="n">
        <f aca="false">N149-N22</f>
        <v>10391.5638695</v>
      </c>
      <c r="O27" s="119" t="n">
        <f aca="false">O149-O22</f>
        <v>10007.1644708583</v>
      </c>
      <c r="P27" s="119" t="n">
        <f aca="false">P149-P22</f>
        <v>10605.9785690755</v>
      </c>
      <c r="Q27" s="119" t="n">
        <f aca="false">Q149-Q22</f>
        <v>8717.29341506417</v>
      </c>
      <c r="R27" s="119" t="n">
        <f aca="false">R149-R22</f>
        <v>15705.7322617414</v>
      </c>
      <c r="S27" s="120" t="n">
        <f aca="false">S149-S22</f>
        <v>83037.5705125256</v>
      </c>
      <c r="T27" s="121" t="n">
        <f aca="false">T149-T22</f>
        <v>112913.795511554</v>
      </c>
      <c r="U27" s="122" t="n">
        <f aca="false">U149-U22</f>
        <v>125995.29381791</v>
      </c>
      <c r="V27" s="122" t="n">
        <f aca="false">V149-V22</f>
        <v>115664.487513413</v>
      </c>
      <c r="W27" s="122" t="n">
        <f aca="false">W149-W22</f>
        <v>112090.769885448</v>
      </c>
      <c r="X27" s="122" t="n">
        <f aca="false">X149-X22</f>
        <v>103686.981346456</v>
      </c>
      <c r="Y27" s="122" t="n">
        <f aca="false">Y149-Y22</f>
        <v>96909.6182272768</v>
      </c>
      <c r="Z27" s="123" t="n">
        <f aca="false">Z149-Z22</f>
        <v>104525.104951877</v>
      </c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</row>
    <row r="28" customFormat="false" ht="12.75" hidden="false" customHeight="false" outlineLevel="0" collapsed="false">
      <c r="A28" s="135" t="s">
        <v>53</v>
      </c>
      <c r="B28" s="152" t="n">
        <v>0.45</v>
      </c>
      <c r="D28" s="113" t="n">
        <f aca="false">D$26*$B28</f>
        <v>62546.7164609963</v>
      </c>
      <c r="E28" s="114" t="n">
        <f aca="false">E$26*$B28</f>
        <v>69399.9868556288</v>
      </c>
      <c r="F28" s="114" t="n">
        <f aca="false">F$26*$B28</f>
        <v>72938.8191767213</v>
      </c>
      <c r="G28" s="115" t="n">
        <f aca="false">G$26*$B28</f>
        <v>68569.5265314788</v>
      </c>
      <c r="H28" s="116" t="n">
        <f aca="false">H$26*$B28</f>
        <v>68718.9966099788</v>
      </c>
      <c r="I28" s="117" t="n">
        <f aca="false">I$26*$B28</f>
        <v>65016.7901619788</v>
      </c>
      <c r="J28" s="117" t="n">
        <f aca="false">J$26*$B28</f>
        <v>65945.5615635788</v>
      </c>
      <c r="K28" s="118" t="n">
        <f aca="false">K150-K23</f>
        <v>114894.269235041</v>
      </c>
      <c r="L28" s="119" t="n">
        <f aca="false">L150-L23</f>
        <v>82979.1944475299</v>
      </c>
      <c r="M28" s="119" t="n">
        <f aca="false">M150-M23</f>
        <v>16985.74120065</v>
      </c>
      <c r="N28" s="119" t="n">
        <f aca="false">N150-N23</f>
        <v>18704.8149651</v>
      </c>
      <c r="O28" s="119" t="n">
        <f aca="false">O150-O23</f>
        <v>18012.896047545</v>
      </c>
      <c r="P28" s="119" t="n">
        <f aca="false">P150-P23</f>
        <v>19090.7614243359</v>
      </c>
      <c r="Q28" s="119" t="n">
        <f aca="false">Q150-Q23</f>
        <v>15691.1281471155</v>
      </c>
      <c r="R28" s="119" t="n">
        <f aca="false">R150-R23</f>
        <v>28270.3180711345</v>
      </c>
      <c r="S28" s="120" t="n">
        <f aca="false">S150-S23</f>
        <v>63031.1676920931</v>
      </c>
      <c r="T28" s="121" t="n">
        <f aca="false">T150-T23</f>
        <v>114883.279233216</v>
      </c>
      <c r="U28" s="122" t="n">
        <f aca="false">U150-U23</f>
        <v>142214.733691466</v>
      </c>
      <c r="V28" s="122" t="n">
        <f aca="false">V150-V23</f>
        <v>128338.9093011</v>
      </c>
      <c r="W28" s="122" t="n">
        <f aca="false">W150-W23</f>
        <v>124661.378571322</v>
      </c>
      <c r="X28" s="122" t="n">
        <f aca="false">X150-X23</f>
        <v>113602.948531153</v>
      </c>
      <c r="Y28" s="122" t="n">
        <f aca="false">Y150-Y23</f>
        <v>101883.998901366</v>
      </c>
      <c r="Z28" s="123" t="n">
        <f aca="false">Z150-Z23</f>
        <v>113570.945327524</v>
      </c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</row>
    <row r="29" customFormat="false" ht="12.75" hidden="false" customHeight="false" outlineLevel="0" collapsed="false">
      <c r="A29" s="135" t="s">
        <v>54</v>
      </c>
      <c r="B29" s="152" t="n">
        <v>0.3</v>
      </c>
      <c r="D29" s="113" t="n">
        <f aca="false">D$26*$B29</f>
        <v>41697.8109739975</v>
      </c>
      <c r="E29" s="114" t="n">
        <f aca="false">E$26*$B29</f>
        <v>46266.6579037525</v>
      </c>
      <c r="F29" s="114" t="n">
        <f aca="false">F$26*$B29</f>
        <v>48625.8794511475</v>
      </c>
      <c r="G29" s="115" t="n">
        <f aca="false">G$26*$B29</f>
        <v>45713.0176876525</v>
      </c>
      <c r="H29" s="116" t="n">
        <f aca="false">H$26*$B29</f>
        <v>45812.6644066525</v>
      </c>
      <c r="I29" s="117" t="n">
        <f aca="false">I$26*$B29</f>
        <v>43344.5267746525</v>
      </c>
      <c r="J29" s="117" t="n">
        <f aca="false">J$26*$B29</f>
        <v>43963.7077090525</v>
      </c>
      <c r="K29" s="118" t="n">
        <f aca="false">K151-K24</f>
        <v>76596.1794900276</v>
      </c>
      <c r="L29" s="119" t="n">
        <f aca="false">L151-L24</f>
        <v>55319.46296502</v>
      </c>
      <c r="M29" s="119" t="n">
        <f aca="false">M151-M24</f>
        <v>11323.8274671</v>
      </c>
      <c r="N29" s="119" t="n">
        <f aca="false">N151-N24</f>
        <v>12469.8766434</v>
      </c>
      <c r="O29" s="119" t="n">
        <f aca="false">O151-O24</f>
        <v>12008.59736503</v>
      </c>
      <c r="P29" s="119" t="n">
        <f aca="false">P151-P24</f>
        <v>12727.1742828906</v>
      </c>
      <c r="Q29" s="119" t="n">
        <f aca="false">Q151-Q24</f>
        <v>10460.752098077</v>
      </c>
      <c r="R29" s="119" t="n">
        <f aca="false">R151-R24</f>
        <v>18846.8787140897</v>
      </c>
      <c r="S29" s="120" t="n">
        <f aca="false">S151-S24</f>
        <v>93245.1378733169</v>
      </c>
      <c r="T29" s="121" t="n">
        <f aca="false">T151-T24</f>
        <v>129097.989338578</v>
      </c>
      <c r="U29" s="122" t="n">
        <f aca="false">U151-U24</f>
        <v>144798.834558151</v>
      </c>
      <c r="V29" s="122" t="n">
        <f aca="false">V151-V24</f>
        <v>132417.230437826</v>
      </c>
      <c r="W29" s="122" t="n">
        <f aca="false">W151-W24</f>
        <v>127926.337672002</v>
      </c>
      <c r="X29" s="122" t="n">
        <f aca="false">X151-X24</f>
        <v>117849.423162595</v>
      </c>
      <c r="Y29" s="122" t="n">
        <f aca="false">Y151-Y24</f>
        <v>110307.925142753</v>
      </c>
      <c r="Z29" s="123" t="n">
        <f aca="false">Z151-Z24</f>
        <v>119045.623655711</v>
      </c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</row>
    <row r="30" customFormat="false" ht="12.75" hidden="false" customHeight="false" outlineLevel="0" collapsed="false">
      <c r="B30" s="136" t="n">
        <f aca="false">SUM(B27:B29)</f>
        <v>1</v>
      </c>
      <c r="D30" s="75"/>
      <c r="E30" s="76"/>
      <c r="F30" s="76"/>
      <c r="G30" s="77"/>
      <c r="H30" s="78"/>
      <c r="I30" s="79"/>
      <c r="J30" s="79"/>
      <c r="K30" s="153"/>
      <c r="L30" s="82"/>
      <c r="M30" s="82"/>
      <c r="N30" s="82"/>
      <c r="O30" s="82"/>
      <c r="P30" s="82"/>
      <c r="Q30" s="82"/>
      <c r="R30" s="82"/>
      <c r="S30" s="83"/>
      <c r="T30" s="84"/>
      <c r="U30" s="85"/>
      <c r="V30" s="85"/>
      <c r="W30" s="85"/>
      <c r="X30" s="85"/>
      <c r="Y30" s="85"/>
      <c r="Z30" s="86"/>
    </row>
    <row r="31" customFormat="false" ht="12.75" hidden="false" customHeight="false" outlineLevel="0" collapsed="false">
      <c r="A31" s="51" t="s">
        <v>59</v>
      </c>
      <c r="D31" s="75"/>
      <c r="E31" s="76"/>
      <c r="F31" s="76"/>
      <c r="G31" s="77"/>
      <c r="H31" s="78"/>
      <c r="I31" s="79"/>
      <c r="J31" s="79"/>
      <c r="K31" s="153"/>
      <c r="L31" s="82"/>
      <c r="M31" s="82"/>
      <c r="N31" s="82"/>
      <c r="O31" s="82"/>
      <c r="P31" s="82"/>
      <c r="Q31" s="82"/>
      <c r="R31" s="82"/>
      <c r="S31" s="83"/>
      <c r="T31" s="84"/>
      <c r="U31" s="85"/>
      <c r="V31" s="85"/>
      <c r="W31" s="85"/>
      <c r="X31" s="85"/>
      <c r="Y31" s="85"/>
      <c r="Z31" s="86"/>
    </row>
    <row r="32" customFormat="false" ht="12.75" hidden="false" customHeight="false" outlineLevel="1" collapsed="false">
      <c r="A32" s="12" t="s">
        <v>60</v>
      </c>
      <c r="B32" s="112" t="s">
        <v>61</v>
      </c>
      <c r="C32" s="154" t="s">
        <v>62</v>
      </c>
      <c r="D32" s="155" t="n">
        <v>79.4707614812198</v>
      </c>
      <c r="E32" s="156" t="n">
        <v>80.273122506278</v>
      </c>
      <c r="F32" s="156" t="n">
        <v>81.3638438641367</v>
      </c>
      <c r="G32" s="157" t="n">
        <v>78.2299954462723</v>
      </c>
      <c r="H32" s="158" t="n">
        <v>69.7507584909005</v>
      </c>
      <c r="I32" s="159" t="n">
        <v>68.1078832459844</v>
      </c>
      <c r="J32" s="159" t="n">
        <v>64.0405556801697</v>
      </c>
      <c r="K32" s="160" t="n">
        <f aca="false">K33+K36</f>
        <v>57.0427044377116</v>
      </c>
      <c r="L32" s="161" t="n">
        <v>57.0427044377116</v>
      </c>
      <c r="M32" s="161" t="n">
        <v>57.4014612382514</v>
      </c>
      <c r="N32" s="161" t="n">
        <f aca="false">N33+10</f>
        <v>60.2883700481423</v>
      </c>
      <c r="O32" s="161" t="n">
        <f aca="false">O33+10</f>
        <v>60.4463353444935</v>
      </c>
      <c r="P32" s="161" t="n">
        <f aca="false">P33+10</f>
        <v>91.6265610897573</v>
      </c>
      <c r="Q32" s="161" t="n">
        <v>137.254365799524</v>
      </c>
      <c r="R32" s="161" t="n">
        <v>135.821342489553</v>
      </c>
      <c r="S32" s="162" t="n">
        <v>138.852110785524</v>
      </c>
      <c r="T32" s="163" t="n">
        <v>136.836162108134</v>
      </c>
      <c r="U32" s="164" t="n">
        <v>125.329156825231</v>
      </c>
      <c r="V32" s="164" t="n">
        <v>94.7292367441632</v>
      </c>
      <c r="W32" s="164" t="n">
        <v>94.7587822871631</v>
      </c>
      <c r="X32" s="164" t="n">
        <v>90.9828898432494</v>
      </c>
      <c r="Y32" s="164" t="n">
        <v>91.3416466437892</v>
      </c>
      <c r="Z32" s="165" t="n">
        <v>94.2285554536801</v>
      </c>
    </row>
    <row r="33" customFormat="false" ht="12.75" hidden="false" customHeight="false" outlineLevel="1" collapsed="false">
      <c r="A33" s="135" t="s">
        <v>63</v>
      </c>
      <c r="B33" s="112"/>
      <c r="C33" s="112"/>
      <c r="D33" s="166" t="n">
        <v>79.4707614812198</v>
      </c>
      <c r="E33" s="167" t="n">
        <v>80.273122506278</v>
      </c>
      <c r="F33" s="167" t="n">
        <v>81.3638438641367</v>
      </c>
      <c r="G33" s="168" t="n">
        <v>78.2299954462723</v>
      </c>
      <c r="H33" s="169" t="n">
        <v>69.7507584909005</v>
      </c>
      <c r="I33" s="170" t="n">
        <v>68.1078832459844</v>
      </c>
      <c r="J33" s="170" t="n">
        <v>64.0405556801697</v>
      </c>
      <c r="K33" s="171" t="n">
        <v>47.0427044377116</v>
      </c>
      <c r="L33" s="172" t="n">
        <v>47.0427044377116</v>
      </c>
      <c r="M33" s="172" t="n">
        <v>47.4014612382514</v>
      </c>
      <c r="N33" s="172" t="n">
        <v>50.2883700481423</v>
      </c>
      <c r="O33" s="172" t="n">
        <v>50.4463353444935</v>
      </c>
      <c r="P33" s="172" t="n">
        <v>81.6265610897573</v>
      </c>
      <c r="Q33" s="172" t="n">
        <v>81.1192986012825</v>
      </c>
      <c r="R33" s="172" t="n">
        <v>80.7389663772431</v>
      </c>
      <c r="S33" s="173" t="n">
        <v>81.4519345079304</v>
      </c>
      <c r="T33" s="174" t="n">
        <v>81.2912704201953</v>
      </c>
      <c r="U33" s="175" t="n">
        <v>68.2536848024875</v>
      </c>
      <c r="V33" s="175" t="n">
        <v>50.0392367441632</v>
      </c>
      <c r="W33" s="175" t="n">
        <v>50.0687822871631</v>
      </c>
      <c r="X33" s="175" t="n">
        <v>46.2928898432494</v>
      </c>
      <c r="Y33" s="175" t="n">
        <v>46.6516466437892</v>
      </c>
      <c r="Z33" s="176" t="n">
        <v>49.5385554536801</v>
      </c>
    </row>
    <row r="34" customFormat="false" ht="12.75" hidden="false" customHeight="false" outlineLevel="1" collapsed="false">
      <c r="A34" s="135" t="s">
        <v>10</v>
      </c>
      <c r="D34" s="177" t="n">
        <v>8.89156499700379</v>
      </c>
      <c r="E34" s="178" t="n">
        <v>8.89156499700379</v>
      </c>
      <c r="F34" s="178" t="n">
        <v>8.89156499700379</v>
      </c>
      <c r="G34" s="179" t="n">
        <v>8.89156499700379</v>
      </c>
      <c r="H34" s="180" t="n">
        <v>8.89156499700379</v>
      </c>
      <c r="I34" s="181" t="n">
        <v>8.89156499700379</v>
      </c>
      <c r="J34" s="181" t="n">
        <v>8.89156499700379</v>
      </c>
      <c r="K34" s="182" t="n">
        <v>19.8869561801802</v>
      </c>
      <c r="L34" s="161" t="n">
        <v>19.8869561801802</v>
      </c>
      <c r="M34" s="183" t="n">
        <v>19.8869561801802</v>
      </c>
      <c r="N34" s="183" t="n">
        <v>19.8869561801802</v>
      </c>
      <c r="O34" s="183" t="n">
        <v>19.8869561801802</v>
      </c>
      <c r="P34" s="183" t="n">
        <v>19.8869561801802</v>
      </c>
      <c r="Q34" s="183" t="n">
        <v>19.8869561801802</v>
      </c>
      <c r="R34" s="183" t="n">
        <v>19.8869561801802</v>
      </c>
      <c r="S34" s="184" t="n">
        <v>19.8869561801802</v>
      </c>
      <c r="T34" s="185" t="n">
        <v>19.8869561801802</v>
      </c>
      <c r="U34" s="186" t="n">
        <v>19.8869561801802</v>
      </c>
      <c r="V34" s="186" t="n">
        <v>19.8869561801802</v>
      </c>
      <c r="W34" s="186" t="n">
        <v>19.8869561801802</v>
      </c>
      <c r="X34" s="186" t="n">
        <v>19.137141585718</v>
      </c>
      <c r="Y34" s="186" t="n">
        <v>19.137141585718</v>
      </c>
      <c r="Z34" s="187" t="n">
        <v>19.137141585718</v>
      </c>
    </row>
    <row r="35" customFormat="false" ht="12.75" hidden="false" customHeight="false" outlineLevel="1" collapsed="false">
      <c r="A35" s="135" t="s">
        <v>64</v>
      </c>
      <c r="D35" s="188"/>
      <c r="E35" s="189"/>
      <c r="F35" s="189"/>
      <c r="G35" s="190"/>
      <c r="H35" s="191"/>
      <c r="I35" s="192"/>
      <c r="J35" s="192"/>
      <c r="K35" s="193"/>
      <c r="L35" s="194" t="s">
        <v>65</v>
      </c>
      <c r="M35" s="194" t="s">
        <v>65</v>
      </c>
      <c r="N35" s="194" t="s">
        <v>65</v>
      </c>
      <c r="O35" s="194" t="s">
        <v>65</v>
      </c>
      <c r="P35" s="194" t="s">
        <v>65</v>
      </c>
      <c r="Q35" s="194" t="s">
        <v>65</v>
      </c>
      <c r="R35" s="194" t="s">
        <v>65</v>
      </c>
      <c r="S35" s="195" t="s">
        <v>65</v>
      </c>
      <c r="T35" s="196" t="s">
        <v>65</v>
      </c>
      <c r="U35" s="197" t="s">
        <v>65</v>
      </c>
      <c r="V35" s="197" t="s">
        <v>65</v>
      </c>
      <c r="W35" s="197" t="s">
        <v>65</v>
      </c>
      <c r="X35" s="197" t="s">
        <v>65</v>
      </c>
      <c r="Y35" s="197" t="s">
        <v>65</v>
      </c>
      <c r="Z35" s="198" t="s">
        <v>65</v>
      </c>
    </row>
    <row r="36" customFormat="false" ht="12.75" hidden="false" customHeight="false" outlineLevel="1" collapsed="false">
      <c r="A36" s="135" t="s">
        <v>66</v>
      </c>
      <c r="D36" s="177" t="n">
        <v>0</v>
      </c>
      <c r="E36" s="178" t="n">
        <v>0</v>
      </c>
      <c r="F36" s="178" t="n">
        <v>0</v>
      </c>
      <c r="G36" s="179" t="n">
        <v>0</v>
      </c>
      <c r="H36" s="180" t="n">
        <v>0</v>
      </c>
      <c r="I36" s="181" t="n">
        <v>0</v>
      </c>
      <c r="J36" s="181" t="n">
        <v>0</v>
      </c>
      <c r="K36" s="182" t="n">
        <v>10</v>
      </c>
      <c r="L36" s="183" t="n">
        <v>10</v>
      </c>
      <c r="M36" s="183" t="n">
        <v>10</v>
      </c>
      <c r="N36" s="183" t="n">
        <v>10</v>
      </c>
      <c r="O36" s="183" t="n">
        <v>10</v>
      </c>
      <c r="P36" s="183" t="n">
        <v>10</v>
      </c>
      <c r="Q36" s="183" t="n">
        <v>10</v>
      </c>
      <c r="R36" s="183" t="n">
        <v>10</v>
      </c>
      <c r="S36" s="184" t="n">
        <v>10</v>
      </c>
      <c r="T36" s="185" t="n">
        <v>10</v>
      </c>
      <c r="U36" s="186" t="n">
        <v>10</v>
      </c>
      <c r="V36" s="186" t="n">
        <v>10</v>
      </c>
      <c r="W36" s="186" t="n">
        <v>10</v>
      </c>
      <c r="X36" s="186" t="n">
        <v>10</v>
      </c>
      <c r="Y36" s="186" t="n">
        <v>10</v>
      </c>
      <c r="Z36" s="187" t="n">
        <v>10</v>
      </c>
    </row>
    <row r="37" customFormat="false" ht="12.75" hidden="false" customHeight="false" outlineLevel="1" collapsed="false">
      <c r="A37" s="135" t="s">
        <v>67</v>
      </c>
      <c r="D37" s="177" t="n">
        <v>0</v>
      </c>
      <c r="E37" s="178" t="n">
        <v>0</v>
      </c>
      <c r="F37" s="178" t="n">
        <v>0</v>
      </c>
      <c r="G37" s="179" t="n">
        <v>0</v>
      </c>
      <c r="H37" s="180" t="n">
        <v>0</v>
      </c>
      <c r="I37" s="181" t="n">
        <v>0</v>
      </c>
      <c r="J37" s="181" t="n">
        <v>0</v>
      </c>
      <c r="K37" s="182" t="n">
        <v>0</v>
      </c>
      <c r="L37" s="161" t="n">
        <v>0</v>
      </c>
      <c r="M37" s="161" t="n">
        <v>0</v>
      </c>
      <c r="N37" s="161" t="n">
        <v>0</v>
      </c>
      <c r="O37" s="161" t="n">
        <v>35.19</v>
      </c>
      <c r="P37" s="161" t="n">
        <v>46.3601963967049</v>
      </c>
      <c r="Q37" s="161" t="n">
        <v>45.1663602782246</v>
      </c>
      <c r="R37" s="161" t="n">
        <v>44.7743707107874</v>
      </c>
      <c r="S37" s="162" t="n">
        <v>46.0755373130847</v>
      </c>
      <c r="T37" s="163" t="n">
        <v>44.2178580574712</v>
      </c>
      <c r="U37" s="164" t="n">
        <v>46.1566143719826</v>
      </c>
      <c r="V37" s="164" t="n">
        <v>35.19</v>
      </c>
      <c r="W37" s="164" t="n">
        <v>35.19</v>
      </c>
      <c r="X37" s="164" t="n">
        <v>35.19</v>
      </c>
      <c r="Y37" s="164" t="n">
        <v>35.19</v>
      </c>
      <c r="Z37" s="165" t="n">
        <v>35.19</v>
      </c>
    </row>
    <row r="38" customFormat="false" ht="12.75" hidden="false" customHeight="false" outlineLevel="1" collapsed="false">
      <c r="A38" s="199"/>
      <c r="D38" s="177"/>
      <c r="E38" s="178"/>
      <c r="F38" s="178"/>
      <c r="G38" s="179"/>
      <c r="H38" s="180"/>
      <c r="I38" s="181"/>
      <c r="J38" s="181"/>
      <c r="K38" s="182"/>
      <c r="L38" s="183"/>
      <c r="M38" s="183"/>
      <c r="N38" s="183"/>
      <c r="O38" s="183"/>
      <c r="P38" s="183"/>
      <c r="Q38" s="183"/>
      <c r="R38" s="183"/>
      <c r="S38" s="184"/>
      <c r="T38" s="185"/>
      <c r="U38" s="186"/>
      <c r="V38" s="186"/>
      <c r="W38" s="186"/>
      <c r="X38" s="186"/>
      <c r="Y38" s="186"/>
      <c r="Z38" s="187"/>
    </row>
    <row r="39" customFormat="false" ht="12.75" hidden="false" customHeight="false" outlineLevel="1" collapsed="false">
      <c r="A39" s="12" t="s">
        <v>68</v>
      </c>
      <c r="B39" s="112" t="s">
        <v>61</v>
      </c>
      <c r="C39" s="154" t="s">
        <v>62</v>
      </c>
      <c r="D39" s="155" t="n">
        <v>118.867282304972</v>
      </c>
      <c r="E39" s="156" t="n">
        <v>116.917839909048</v>
      </c>
      <c r="F39" s="156" t="n">
        <v>119.023203300452</v>
      </c>
      <c r="G39" s="157" t="n">
        <v>118.564824103142</v>
      </c>
      <c r="H39" s="158" t="n">
        <v>68.5256806120234</v>
      </c>
      <c r="I39" s="159" t="n">
        <v>68.215801842068</v>
      </c>
      <c r="J39" s="159" t="n">
        <v>69.0889587890811</v>
      </c>
      <c r="K39" s="160" t="n">
        <f aca="false">K40+K43</f>
        <v>63.2184124751729</v>
      </c>
      <c r="L39" s="161" t="n">
        <v>63.2184124751729</v>
      </c>
      <c r="M39" s="161" t="n">
        <v>63.7223639715874</v>
      </c>
      <c r="N39" s="161" t="n">
        <f aca="false">N40+10</f>
        <v>67.7436206212441</v>
      </c>
      <c r="O39" s="161" t="n">
        <f aca="false">O40+10</f>
        <v>67.9766108294336</v>
      </c>
      <c r="P39" s="161" t="n">
        <f aca="false">P40+10</f>
        <v>109.138685093322</v>
      </c>
      <c r="Q39" s="161" t="n">
        <v>153.309704968627</v>
      </c>
      <c r="R39" s="161" t="n">
        <v>151.009033980231</v>
      </c>
      <c r="S39" s="162" t="n">
        <v>155.324933708326</v>
      </c>
      <c r="T39" s="163" t="n">
        <v>152.649318062315</v>
      </c>
      <c r="U39" s="164" t="n">
        <v>139.01290129403</v>
      </c>
      <c r="V39" s="164" t="n">
        <v>102.44154815796</v>
      </c>
      <c r="W39" s="164" t="n">
        <v>101.97482553302</v>
      </c>
      <c r="X39" s="164" t="n">
        <v>97.2837923672292</v>
      </c>
      <c r="Y39" s="164" t="n">
        <v>97.7808591387656</v>
      </c>
      <c r="Z39" s="165" t="n">
        <v>101.696352044197</v>
      </c>
    </row>
    <row r="40" customFormat="false" ht="12.75" hidden="false" customHeight="false" outlineLevel="1" collapsed="false">
      <c r="A40" s="135" t="s">
        <v>63</v>
      </c>
      <c r="B40" s="112"/>
      <c r="C40" s="112"/>
      <c r="D40" s="166" t="n">
        <v>118.867282304972</v>
      </c>
      <c r="E40" s="167" t="n">
        <v>116.917839909048</v>
      </c>
      <c r="F40" s="167" t="n">
        <v>119.023203300452</v>
      </c>
      <c r="G40" s="168" t="n">
        <v>118.564824103142</v>
      </c>
      <c r="H40" s="169" t="n">
        <v>68.5256806120234</v>
      </c>
      <c r="I40" s="170" t="n">
        <v>68.215801842068</v>
      </c>
      <c r="J40" s="170" t="n">
        <v>69.0889587890811</v>
      </c>
      <c r="K40" s="171" t="n">
        <v>53.2184124751729</v>
      </c>
      <c r="L40" s="172" t="n">
        <v>53.2184124751729</v>
      </c>
      <c r="M40" s="172" t="n">
        <v>53.7223639715874</v>
      </c>
      <c r="N40" s="172" t="n">
        <v>57.7436206212441</v>
      </c>
      <c r="O40" s="172" t="n">
        <v>57.9766108294336</v>
      </c>
      <c r="P40" s="172" t="n">
        <v>99.1386850933216</v>
      </c>
      <c r="Q40" s="172" t="n">
        <v>98.1469297251483</v>
      </c>
      <c r="R40" s="172" t="n">
        <v>97.0656010288719</v>
      </c>
      <c r="S40" s="173" t="n">
        <v>98.6747319592326</v>
      </c>
      <c r="T40" s="174" t="n">
        <v>98.3420294942757</v>
      </c>
      <c r="U40" s="175" t="n">
        <v>82.7492205839799</v>
      </c>
      <c r="V40" s="175" t="n">
        <v>57.3761625671372</v>
      </c>
      <c r="W40" s="175" t="n">
        <v>57.4197406337149</v>
      </c>
      <c r="X40" s="175" t="n">
        <v>52.3586872755692</v>
      </c>
      <c r="Y40" s="175" t="n">
        <v>52.8626387719838</v>
      </c>
      <c r="Z40" s="176" t="n">
        <v>56.8838954216405</v>
      </c>
    </row>
    <row r="41" customFormat="false" ht="12.75" hidden="false" customHeight="false" outlineLevel="1" collapsed="false">
      <c r="A41" s="135" t="s">
        <v>10</v>
      </c>
      <c r="D41" s="177" t="n">
        <v>13.0182698856719</v>
      </c>
      <c r="E41" s="178" t="n">
        <v>13.0182698856719</v>
      </c>
      <c r="F41" s="178" t="n">
        <v>13.0182698856719</v>
      </c>
      <c r="G41" s="179" t="n">
        <v>13.0182698856719</v>
      </c>
      <c r="H41" s="180" t="n">
        <v>13.0182698856719</v>
      </c>
      <c r="I41" s="181" t="n">
        <v>13.0182698856719</v>
      </c>
      <c r="J41" s="181" t="n">
        <v>13.0182698856719</v>
      </c>
      <c r="K41" s="182" t="n">
        <v>28.917425430299</v>
      </c>
      <c r="L41" s="161" t="n">
        <v>28.917425430299</v>
      </c>
      <c r="M41" s="183" t="n">
        <v>28.917425430299</v>
      </c>
      <c r="N41" s="183" t="n">
        <v>28.917425430299</v>
      </c>
      <c r="O41" s="183" t="n">
        <v>28.917425430299</v>
      </c>
      <c r="P41" s="183" t="n">
        <v>28.917425430299</v>
      </c>
      <c r="Q41" s="183" t="n">
        <v>28.917425430299</v>
      </c>
      <c r="R41" s="183" t="n">
        <v>28.917425430299</v>
      </c>
      <c r="S41" s="184" t="n">
        <v>28.917425430299</v>
      </c>
      <c r="T41" s="185" t="n">
        <v>28.917425430299</v>
      </c>
      <c r="U41" s="186" t="n">
        <v>28.917425430299</v>
      </c>
      <c r="V41" s="186" t="n">
        <v>28.917425430299</v>
      </c>
      <c r="W41" s="186" t="n">
        <v>28.917425430299</v>
      </c>
      <c r="X41" s="186" t="n">
        <v>28.0577002306953</v>
      </c>
      <c r="Y41" s="186" t="n">
        <v>28.0577002306954</v>
      </c>
      <c r="Z41" s="187" t="n">
        <v>28.0577002306954</v>
      </c>
    </row>
    <row r="42" customFormat="false" ht="12.75" hidden="false" customHeight="false" outlineLevel="1" collapsed="false">
      <c r="A42" s="135" t="s">
        <v>64</v>
      </c>
      <c r="D42" s="188"/>
      <c r="E42" s="189"/>
      <c r="F42" s="189"/>
      <c r="G42" s="190"/>
      <c r="H42" s="191"/>
      <c r="I42" s="192"/>
      <c r="J42" s="192"/>
      <c r="K42" s="193"/>
      <c r="L42" s="194" t="s">
        <v>65</v>
      </c>
      <c r="M42" s="194" t="s">
        <v>65</v>
      </c>
      <c r="N42" s="194" t="s">
        <v>65</v>
      </c>
      <c r="O42" s="194" t="s">
        <v>65</v>
      </c>
      <c r="P42" s="194" t="s">
        <v>65</v>
      </c>
      <c r="Q42" s="194" t="s">
        <v>65</v>
      </c>
      <c r="R42" s="194" t="s">
        <v>65</v>
      </c>
      <c r="S42" s="195" t="s">
        <v>65</v>
      </c>
      <c r="T42" s="196" t="s">
        <v>65</v>
      </c>
      <c r="U42" s="197" t="s">
        <v>65</v>
      </c>
      <c r="V42" s="197" t="s">
        <v>65</v>
      </c>
      <c r="W42" s="197" t="s">
        <v>65</v>
      </c>
      <c r="X42" s="197" t="s">
        <v>65</v>
      </c>
      <c r="Y42" s="197" t="s">
        <v>65</v>
      </c>
      <c r="Z42" s="198" t="s">
        <v>65</v>
      </c>
    </row>
    <row r="43" customFormat="false" ht="12.75" hidden="false" customHeight="false" outlineLevel="1" collapsed="false">
      <c r="A43" s="135" t="s">
        <v>66</v>
      </c>
      <c r="D43" s="177" t="n">
        <v>0</v>
      </c>
      <c r="E43" s="178" t="n">
        <v>0</v>
      </c>
      <c r="F43" s="178" t="n">
        <v>0</v>
      </c>
      <c r="G43" s="179" t="n">
        <v>0</v>
      </c>
      <c r="H43" s="180" t="n">
        <v>0</v>
      </c>
      <c r="I43" s="181" t="n">
        <v>0</v>
      </c>
      <c r="J43" s="181" t="n">
        <v>0</v>
      </c>
      <c r="K43" s="182" t="n">
        <v>10</v>
      </c>
      <c r="L43" s="183" t="n">
        <v>10</v>
      </c>
      <c r="M43" s="183" t="n">
        <v>10</v>
      </c>
      <c r="N43" s="183" t="n">
        <v>10</v>
      </c>
      <c r="O43" s="183" t="n">
        <v>10</v>
      </c>
      <c r="P43" s="183" t="n">
        <v>10</v>
      </c>
      <c r="Q43" s="183" t="n">
        <v>10</v>
      </c>
      <c r="R43" s="183" t="n">
        <v>10</v>
      </c>
      <c r="S43" s="184" t="n">
        <v>10</v>
      </c>
      <c r="T43" s="185" t="n">
        <v>10</v>
      </c>
      <c r="U43" s="186" t="n">
        <v>10</v>
      </c>
      <c r="V43" s="186" t="n">
        <v>10</v>
      </c>
      <c r="W43" s="186" t="n">
        <v>10</v>
      </c>
      <c r="X43" s="186" t="n">
        <v>10</v>
      </c>
      <c r="Y43" s="186" t="n">
        <v>10</v>
      </c>
      <c r="Z43" s="187" t="n">
        <v>10</v>
      </c>
    </row>
    <row r="44" customFormat="false" ht="12.75" hidden="false" customHeight="false" outlineLevel="1" collapsed="false">
      <c r="A44" s="135" t="s">
        <v>67</v>
      </c>
      <c r="D44" s="177" t="n">
        <v>0</v>
      </c>
      <c r="E44" s="178" t="n">
        <v>0</v>
      </c>
      <c r="F44" s="178" t="n">
        <v>0</v>
      </c>
      <c r="G44" s="179" t="n">
        <v>0</v>
      </c>
      <c r="H44" s="180" t="n">
        <v>0</v>
      </c>
      <c r="I44" s="181" t="n">
        <v>0</v>
      </c>
      <c r="J44" s="181" t="n">
        <v>0</v>
      </c>
      <c r="K44" s="182" t="n">
        <v>0</v>
      </c>
      <c r="L44" s="161" t="n">
        <v>0</v>
      </c>
      <c r="M44" s="161" t="n">
        <v>0</v>
      </c>
      <c r="N44" s="161" t="n">
        <v>0</v>
      </c>
      <c r="O44" s="161" t="n">
        <v>37.124972524646</v>
      </c>
      <c r="P44" s="161" t="n">
        <v>37.0448909893311</v>
      </c>
      <c r="Q44" s="161" t="n">
        <v>48.3215474050201</v>
      </c>
      <c r="R44" s="161" t="n">
        <v>47.566176540454</v>
      </c>
      <c r="S44" s="162" t="n">
        <v>49.3316500381925</v>
      </c>
      <c r="T44" s="163" t="n">
        <v>47.6646019283975</v>
      </c>
      <c r="U44" s="164" t="n">
        <v>37.0784280888287</v>
      </c>
      <c r="V44" s="164" t="n">
        <v>37.1313984823966</v>
      </c>
      <c r="W44" s="164" t="n">
        <v>37.2252878006754</v>
      </c>
      <c r="X44" s="164" t="n">
        <v>37.1408576504575</v>
      </c>
      <c r="Y44" s="164" t="n">
        <v>37.142400687113</v>
      </c>
      <c r="Z44" s="165" t="n">
        <v>37.173150944569</v>
      </c>
    </row>
    <row r="45" customFormat="false" ht="12.75" hidden="false" customHeight="false" outlineLevel="1" collapsed="false">
      <c r="D45" s="177"/>
      <c r="E45" s="178"/>
      <c r="F45" s="178"/>
      <c r="G45" s="179"/>
      <c r="H45" s="180"/>
      <c r="I45" s="181"/>
      <c r="J45" s="181"/>
      <c r="K45" s="182"/>
      <c r="L45" s="183"/>
      <c r="M45" s="183"/>
      <c r="N45" s="183"/>
      <c r="O45" s="183"/>
      <c r="P45" s="183"/>
      <c r="Q45" s="183"/>
      <c r="R45" s="183"/>
      <c r="S45" s="184"/>
      <c r="T45" s="185"/>
      <c r="U45" s="186"/>
      <c r="V45" s="186"/>
      <c r="W45" s="186"/>
      <c r="X45" s="186"/>
      <c r="Y45" s="186"/>
      <c r="Z45" s="187"/>
    </row>
    <row r="46" customFormat="false" ht="12.75" hidden="false" customHeight="false" outlineLevel="1" collapsed="false">
      <c r="A46" s="12" t="s">
        <v>69</v>
      </c>
      <c r="B46" s="112" t="s">
        <v>70</v>
      </c>
      <c r="C46" s="154" t="s">
        <v>62</v>
      </c>
      <c r="D46" s="155" t="n">
        <v>81.9234310787937</v>
      </c>
      <c r="E46" s="156" t="n">
        <v>80.4686742334437</v>
      </c>
      <c r="F46" s="156" t="n">
        <v>81.907544096962</v>
      </c>
      <c r="G46" s="157" t="n">
        <v>81.5714497028236</v>
      </c>
      <c r="H46" s="158" t="n">
        <v>59.1113347892552</v>
      </c>
      <c r="I46" s="159" t="n">
        <v>58.8508228167968</v>
      </c>
      <c r="J46" s="159" t="n">
        <v>59.6889387179421</v>
      </c>
      <c r="K46" s="160" t="n">
        <f aca="false">K47+K50</f>
        <v>57.2125355526489</v>
      </c>
      <c r="L46" s="161" t="n">
        <v>57.2125355526489</v>
      </c>
      <c r="M46" s="161" t="n">
        <v>57.4068101125042</v>
      </c>
      <c r="N46" s="161" t="n">
        <f aca="false">N47+10</f>
        <v>58.1707896254074</v>
      </c>
      <c r="O46" s="161" t="n">
        <f aca="false">O47+10</f>
        <v>58.2300445367556</v>
      </c>
      <c r="P46" s="161" t="n">
        <f aca="false">P47+10</f>
        <v>70.3178647767642</v>
      </c>
      <c r="Q46" s="161" t="n">
        <v>116.061643143763</v>
      </c>
      <c r="R46" s="161" t="n">
        <v>114.91312749252</v>
      </c>
      <c r="S46" s="162" t="n">
        <v>117.063076031014</v>
      </c>
      <c r="T46" s="163" t="n">
        <v>115.244302723823</v>
      </c>
      <c r="U46" s="164" t="n">
        <v>112.688399675426</v>
      </c>
      <c r="V46" s="164" t="n">
        <v>93.0357765457012</v>
      </c>
      <c r="W46" s="164" t="n">
        <v>93.1615034109494</v>
      </c>
      <c r="X46" s="164" t="n">
        <v>91.8692812990714</v>
      </c>
      <c r="Y46" s="164" t="n">
        <v>92.0635558589268</v>
      </c>
      <c r="Z46" s="165" t="n">
        <v>92.82753537183</v>
      </c>
    </row>
    <row r="47" customFormat="false" ht="12.75" hidden="false" customHeight="false" outlineLevel="1" collapsed="false">
      <c r="A47" s="135" t="s">
        <v>63</v>
      </c>
      <c r="B47" s="112"/>
      <c r="C47" s="112"/>
      <c r="D47" s="166" t="n">
        <v>81.9234310787937</v>
      </c>
      <c r="E47" s="167" t="n">
        <v>80.4686742334437</v>
      </c>
      <c r="F47" s="167" t="n">
        <v>81.907544096962</v>
      </c>
      <c r="G47" s="168" t="n">
        <v>81.5714497028236</v>
      </c>
      <c r="H47" s="169" t="n">
        <v>59.1113347892552</v>
      </c>
      <c r="I47" s="170" t="n">
        <v>58.8508228167968</v>
      </c>
      <c r="J47" s="170" t="n">
        <v>59.6889387179421</v>
      </c>
      <c r="K47" s="171" t="n">
        <v>47.2125355526489</v>
      </c>
      <c r="L47" s="172" t="n">
        <v>47.2125355526489</v>
      </c>
      <c r="M47" s="172" t="n">
        <v>47.4068101125042</v>
      </c>
      <c r="N47" s="172" t="n">
        <v>48.1707896254074</v>
      </c>
      <c r="O47" s="172" t="n">
        <v>48.2300445367556</v>
      </c>
      <c r="P47" s="172" t="n">
        <v>60.3178647767642</v>
      </c>
      <c r="Q47" s="172" t="n">
        <v>60.3052873401606</v>
      </c>
      <c r="R47" s="172" t="n">
        <v>59.8435825644143</v>
      </c>
      <c r="S47" s="173" t="n">
        <v>60.330480887877</v>
      </c>
      <c r="T47" s="174" t="n">
        <v>60.2334308155498</v>
      </c>
      <c r="U47" s="175" t="n">
        <v>56.133323339123</v>
      </c>
      <c r="V47" s="175" t="n">
        <v>47.8457765457012</v>
      </c>
      <c r="W47" s="175" t="n">
        <v>47.9715034109494</v>
      </c>
      <c r="X47" s="175" t="n">
        <v>46.6792812990714</v>
      </c>
      <c r="Y47" s="175" t="n">
        <v>46.8735558589268</v>
      </c>
      <c r="Z47" s="176" t="n">
        <v>47.63753537183</v>
      </c>
    </row>
    <row r="48" customFormat="false" ht="12.75" hidden="false" customHeight="false" outlineLevel="1" collapsed="false">
      <c r="A48" s="135" t="s">
        <v>10</v>
      </c>
      <c r="D48" s="177" t="n">
        <v>11.890698605807</v>
      </c>
      <c r="E48" s="178" t="n">
        <v>11.890698605807</v>
      </c>
      <c r="F48" s="178" t="n">
        <v>11.890698605807</v>
      </c>
      <c r="G48" s="179" t="n">
        <v>11.890698605807</v>
      </c>
      <c r="H48" s="180" t="n">
        <v>11.890698605807</v>
      </c>
      <c r="I48" s="181" t="n">
        <v>11.890698605807</v>
      </c>
      <c r="J48" s="181" t="n">
        <v>11.890698605807</v>
      </c>
      <c r="K48" s="182" t="n">
        <v>11.4172590478997</v>
      </c>
      <c r="L48" s="161" t="n">
        <v>11.4172590478997</v>
      </c>
      <c r="M48" s="183" t="n">
        <v>11.4172590478997</v>
      </c>
      <c r="N48" s="183" t="n">
        <v>11.4172590478997</v>
      </c>
      <c r="O48" s="183" t="n">
        <v>11.4172590478997</v>
      </c>
      <c r="P48" s="183" t="n">
        <v>11.4172590478997</v>
      </c>
      <c r="Q48" s="183" t="n">
        <v>11.4172590478997</v>
      </c>
      <c r="R48" s="183" t="n">
        <v>11.4172590478997</v>
      </c>
      <c r="S48" s="184" t="n">
        <v>11.4172590478997</v>
      </c>
      <c r="T48" s="185" t="n">
        <v>11.4172590478997</v>
      </c>
      <c r="U48" s="186" t="n">
        <v>11.4172590478997</v>
      </c>
      <c r="V48" s="186" t="n">
        <v>11.4172590478997</v>
      </c>
      <c r="W48" s="186" t="n">
        <v>11.4172590478997</v>
      </c>
      <c r="X48" s="186" t="n">
        <v>10.8840047943223</v>
      </c>
      <c r="Y48" s="186" t="n">
        <v>10.8840047943223</v>
      </c>
      <c r="Z48" s="187" t="n">
        <v>10.8840047943223</v>
      </c>
    </row>
    <row r="49" customFormat="false" ht="12.75" hidden="false" customHeight="false" outlineLevel="1" collapsed="false">
      <c r="A49" s="135" t="s">
        <v>64</v>
      </c>
      <c r="D49" s="188"/>
      <c r="E49" s="189"/>
      <c r="F49" s="189"/>
      <c r="G49" s="190"/>
      <c r="H49" s="191"/>
      <c r="I49" s="192"/>
      <c r="J49" s="192"/>
      <c r="K49" s="182" t="n">
        <f aca="false">K68</f>
        <v>225.741900062435</v>
      </c>
      <c r="L49" s="194" t="s">
        <v>65</v>
      </c>
      <c r="M49" s="194" t="s">
        <v>65</v>
      </c>
      <c r="N49" s="194" t="s">
        <v>65</v>
      </c>
      <c r="O49" s="194" t="s">
        <v>65</v>
      </c>
      <c r="P49" s="194" t="s">
        <v>65</v>
      </c>
      <c r="Q49" s="194" t="s">
        <v>65</v>
      </c>
      <c r="R49" s="194" t="s">
        <v>65</v>
      </c>
      <c r="S49" s="195" t="s">
        <v>65</v>
      </c>
      <c r="T49" s="196" t="s">
        <v>65</v>
      </c>
      <c r="U49" s="197" t="s">
        <v>65</v>
      </c>
      <c r="V49" s="197" t="s">
        <v>65</v>
      </c>
      <c r="W49" s="197" t="s">
        <v>65</v>
      </c>
      <c r="X49" s="197" t="s">
        <v>65</v>
      </c>
      <c r="Y49" s="197" t="s">
        <v>65</v>
      </c>
      <c r="Z49" s="198" t="s">
        <v>65</v>
      </c>
    </row>
    <row r="50" customFormat="false" ht="12.75" hidden="false" customHeight="false" outlineLevel="1" collapsed="false">
      <c r="A50" s="135" t="s">
        <v>66</v>
      </c>
      <c r="D50" s="177" t="n">
        <v>0</v>
      </c>
      <c r="E50" s="178" t="n">
        <v>0</v>
      </c>
      <c r="F50" s="178" t="n">
        <v>0</v>
      </c>
      <c r="G50" s="179" t="n">
        <v>0</v>
      </c>
      <c r="H50" s="180" t="n">
        <v>0</v>
      </c>
      <c r="I50" s="181" t="n">
        <v>0</v>
      </c>
      <c r="J50" s="181" t="n">
        <v>0</v>
      </c>
      <c r="K50" s="182" t="n">
        <v>10</v>
      </c>
      <c r="L50" s="183" t="n">
        <v>10</v>
      </c>
      <c r="M50" s="183" t="n">
        <v>10</v>
      </c>
      <c r="N50" s="183" t="n">
        <v>10</v>
      </c>
      <c r="O50" s="183" t="n">
        <v>10</v>
      </c>
      <c r="P50" s="183" t="n">
        <v>10</v>
      </c>
      <c r="Q50" s="183" t="n">
        <v>10</v>
      </c>
      <c r="R50" s="183" t="n">
        <v>10</v>
      </c>
      <c r="S50" s="184" t="n">
        <v>10</v>
      </c>
      <c r="T50" s="185" t="n">
        <v>10</v>
      </c>
      <c r="U50" s="186" t="n">
        <v>10</v>
      </c>
      <c r="V50" s="186" t="n">
        <v>10</v>
      </c>
      <c r="W50" s="186" t="n">
        <v>10</v>
      </c>
      <c r="X50" s="186" t="n">
        <v>10</v>
      </c>
      <c r="Y50" s="186" t="n">
        <v>10</v>
      </c>
      <c r="Z50" s="187" t="n">
        <v>10</v>
      </c>
    </row>
    <row r="51" customFormat="false" ht="12.75" hidden="false" customHeight="false" outlineLevel="1" collapsed="false">
      <c r="A51" s="135" t="s">
        <v>67</v>
      </c>
      <c r="D51" s="177" t="n">
        <v>0</v>
      </c>
      <c r="E51" s="178" t="n">
        <v>0</v>
      </c>
      <c r="F51" s="178" t="n">
        <v>0</v>
      </c>
      <c r="G51" s="179" t="n">
        <v>0</v>
      </c>
      <c r="H51" s="180" t="n">
        <v>0</v>
      </c>
      <c r="I51" s="181" t="n">
        <v>0</v>
      </c>
      <c r="J51" s="181" t="n">
        <v>0</v>
      </c>
      <c r="K51" s="182" t="n">
        <v>0</v>
      </c>
      <c r="L51" s="161" t="n">
        <v>0</v>
      </c>
      <c r="M51" s="161" t="n">
        <v>0</v>
      </c>
      <c r="N51" s="161" t="n">
        <v>0</v>
      </c>
      <c r="O51" s="161" t="n">
        <v>39.4459025974425</v>
      </c>
      <c r="P51" s="161" t="n">
        <v>39.4491468665397</v>
      </c>
      <c r="Q51" s="161" t="n">
        <v>49.5633108418442</v>
      </c>
      <c r="R51" s="161" t="n">
        <v>48.9036366858097</v>
      </c>
      <c r="S51" s="162" t="n">
        <v>50.5012712008075</v>
      </c>
      <c r="T51" s="163" t="n">
        <v>48.8455435668647</v>
      </c>
      <c r="U51" s="164" t="n">
        <v>39.4482208095025</v>
      </c>
      <c r="V51" s="164" t="n">
        <v>39.4456571281559</v>
      </c>
      <c r="W51" s="164" t="n">
        <v>39.4414037557584</v>
      </c>
      <c r="X51" s="164" t="n">
        <v>39.4454269790435</v>
      </c>
      <c r="Y51" s="164" t="n">
        <v>39.4453885346667</v>
      </c>
      <c r="Z51" s="165" t="n">
        <v>39.4437988512256</v>
      </c>
    </row>
    <row r="52" customFormat="false" ht="12.75" hidden="false" customHeight="false" outlineLevel="0" collapsed="false">
      <c r="A52" s="200" t="s">
        <v>71</v>
      </c>
      <c r="B52" s="201"/>
      <c r="C52" s="201"/>
      <c r="D52" s="202" t="n">
        <f aca="false">(D27*D34+D28*D41+D29*D48)/D$26</f>
        <v>11.6483222795454</v>
      </c>
      <c r="E52" s="203" t="n">
        <f aca="false">(E27*E34+E28*E41+E29*E48)/E$26</f>
        <v>11.6483222795454</v>
      </c>
      <c r="F52" s="203" t="n">
        <f aca="false">(F27*F34+F28*F41+F29*F48)/F$26</f>
        <v>11.6483222795454</v>
      </c>
      <c r="G52" s="204" t="n">
        <f aca="false">(G27*G34+G28*G41+G29*G48)/G$26</f>
        <v>11.6483222795454</v>
      </c>
      <c r="H52" s="205" t="n">
        <f aca="false">(H27*H34+H28*H41+H29*H48)/H$26</f>
        <v>11.6483222795454</v>
      </c>
      <c r="I52" s="206" t="n">
        <f aca="false">(I27*I34+I28*I41+I29*I48)/I$26</f>
        <v>11.6483222795454</v>
      </c>
      <c r="J52" s="206" t="n">
        <f aca="false">(J27*J34+J28*J41+J29*J48)/J$26</f>
        <v>11.6483222795454</v>
      </c>
      <c r="K52" s="207" t="n">
        <f aca="false">(K27*K34+K28*K41+K29*K48)/K$26</f>
        <v>21.4097582030495</v>
      </c>
      <c r="L52" s="208" t="n">
        <f aca="false">(L27*L34+L28*L41+L29*L48)/L$26</f>
        <v>21.4097582030495</v>
      </c>
      <c r="M52" s="208" t="n">
        <f aca="false">(M27*M34+M28*M41+M29*M48)/M$26</f>
        <v>21.4097582030495</v>
      </c>
      <c r="N52" s="208" t="n">
        <f aca="false">(N27*N34+N28*N41+N29*N48)/N$26</f>
        <v>21.4097582030495</v>
      </c>
      <c r="O52" s="208" t="n">
        <f aca="false">(O27*O34+O28*O41+O29*O48)/O$26</f>
        <v>21.4097582030495</v>
      </c>
      <c r="P52" s="208" t="n">
        <f aca="false">(P27*P34+P28*P41+P29*P48)/P$26</f>
        <v>21.4097582030495</v>
      </c>
      <c r="Q52" s="208" t="n">
        <f aca="false">(Q27*Q34+Q28*Q41+Q29*Q48)/Q$26</f>
        <v>21.4097582030495</v>
      </c>
      <c r="R52" s="208" t="n">
        <f aca="false">(R27*R34+R28*R41+R29*R48)/R$26</f>
        <v>21.4097582030495</v>
      </c>
      <c r="S52" s="209" t="n">
        <f aca="false">(S27*S34+S28*S41+S29*S48)/S$26</f>
        <v>18.9653336699569</v>
      </c>
      <c r="T52" s="210" t="n">
        <f aca="false">(T27*T34+T28*T41+T29*T48)/T$26</f>
        <v>19.7301287111326</v>
      </c>
      <c r="U52" s="211" t="n">
        <f aca="false">(U27*U34+U28*U41+U29*U48)/U$26</f>
        <v>20.0270585145713</v>
      </c>
      <c r="V52" s="211" t="n">
        <f aca="false">(V27*V34+V28*V41+V29*V48)/V$26</f>
        <v>19.9863841456634</v>
      </c>
      <c r="W52" s="211" t="n">
        <f aca="false">(W27*W34+W28*W41+W29*W48)/W$26</f>
        <v>20.0028210094729</v>
      </c>
      <c r="X52" s="211" t="n">
        <f aca="false">(X27*X34+X28*X41+X29*X48)/X$26</f>
        <v>19.2588054670158</v>
      </c>
      <c r="Y52" s="211" t="n">
        <f aca="false">(Y27*Y34+Y28*Y41+Y29*Y48)/Y$26</f>
        <v>19.1322104935515</v>
      </c>
      <c r="Z52" s="212" t="n">
        <f aca="false">(Z27*Z34+Z28*Z41+Z29*Z48)/Z$26</f>
        <v>19.2279534434001</v>
      </c>
      <c r="AB52" s="28" t="n">
        <f aca="false">K52</f>
        <v>21.4097582030495</v>
      </c>
      <c r="AC52" s="28" t="n">
        <f aca="false">SUMPRODUCT(L52:S52,$L$26:$S$26)/SUM($L$26:$S$26)</f>
        <v>20.5534772280154</v>
      </c>
      <c r="AD52" s="28" t="n">
        <f aca="false">SUMPRODUCT(T52:Z52,$T$26:$Z$26)/SUM($T$26:$Z$26)</f>
        <v>19.6524757453033</v>
      </c>
      <c r="AE52" s="28" t="n">
        <f aca="false">SUMPRODUCT(L52:Z52,$L$26:$Z$26)/SUM($L$26:$Z$26)</f>
        <v>19.8463116051933</v>
      </c>
    </row>
    <row r="53" customFormat="false" ht="12.75" hidden="false" customHeight="false" outlineLevel="0" collapsed="false">
      <c r="A53" s="200" t="s">
        <v>72</v>
      </c>
      <c r="B53" s="201"/>
      <c r="C53" s="201"/>
      <c r="D53" s="202" t="n">
        <f aca="false">(D27*D33+D28*D40+D29*D47)/D$26</f>
        <v>97.9349967311806</v>
      </c>
      <c r="E53" s="203" t="n">
        <f aca="false">(E27*E33+E28*E40+E29*E47)/E$26</f>
        <v>96.821910855674</v>
      </c>
      <c r="F53" s="203" t="n">
        <f aca="false">(F27*F33+F28*F40+F29*F47)/F$26</f>
        <v>98.4736656803261</v>
      </c>
      <c r="G53" s="204" t="n">
        <f aca="false">(G27*G33+G28*G40+G29*G47)/G$26</f>
        <v>97.3831046188289</v>
      </c>
      <c r="H53" s="205" t="n">
        <f aca="false">(H27*H33+H28*H40+H29*H47)/H$26</f>
        <v>66.0076463349122</v>
      </c>
      <c r="I53" s="206" t="n">
        <f aca="false">(I27*I33+I28*I40+I29*I47)/I$26</f>
        <v>65.3793284854658</v>
      </c>
      <c r="J53" s="206" t="n">
        <f aca="false">(J27*J33+J28*J40+J29*J47)/J$26</f>
        <v>65.0068519905116</v>
      </c>
      <c r="K53" s="207" t="n">
        <f aca="false">(K27*K33+K28*K40+K29*K47)/K$26</f>
        <v>49.8727223890503</v>
      </c>
      <c r="L53" s="208" t="n">
        <f aca="false">(L27*L33+L28*L40+L29*L47)/L$26</f>
        <v>49.8727223890503</v>
      </c>
      <c r="M53" s="208" t="n">
        <f aca="false">(M27*M33+M28*M40+M29*M47)/M$26</f>
        <v>50.2474721305285</v>
      </c>
      <c r="N53" s="208" t="n">
        <f aca="false">(N27*N33+N28*N40+N29*N47)/N$26</f>
        <v>53.0079586792176</v>
      </c>
      <c r="O53" s="208" t="n">
        <f aca="false">(O27*O33+O28*O40+O29*O47)/O$26</f>
        <v>53.1700720703952</v>
      </c>
      <c r="P53" s="208" t="n">
        <f aca="false">(P27*P33+P28*P40+P29*P47)/P$26</f>
        <v>83.1144079974633</v>
      </c>
      <c r="Q53" s="208" t="n">
        <f aca="false">(Q27*Q33+Q28*Q40+Q29*Q47)/Q$26</f>
        <v>82.5375292286855</v>
      </c>
      <c r="R53" s="208" t="n">
        <f aca="false">(R27*R33+R28*R40+R29*R47)/R$26</f>
        <v>81.8173368266274</v>
      </c>
      <c r="S53" s="209" t="n">
        <f aca="false">(S27*S33+S28*S40+S29*S47)/S$26</f>
        <v>77.7584594989054</v>
      </c>
      <c r="T53" s="210" t="n">
        <f aca="false">(T27*T33+T28*T40+T29*T47)/T$26</f>
        <v>79.1626961882167</v>
      </c>
      <c r="U53" s="211" t="n">
        <f aca="false">(U27*U33+U28*U40+U29*U47)/U$26</f>
        <v>68.9957137871131</v>
      </c>
      <c r="V53" s="211" t="n">
        <f aca="false">(V27*V33+V28*V40+V29*V47)/V$26</f>
        <v>51.7691130741102</v>
      </c>
      <c r="W53" s="211" t="n">
        <f aca="false">(W27*W33+W28*W40+W29*W47)/W$26</f>
        <v>51.8459186421763</v>
      </c>
      <c r="X53" s="211" t="n">
        <f aca="false">(X27*X33+X28*X40+X29*X47)/X$26</f>
        <v>48.4848988598679</v>
      </c>
      <c r="Y53" s="211" t="n">
        <f aca="false">(Y27*Y33+Y28*Y40+Y29*Y47)/Y$26</f>
        <v>48.7780645691975</v>
      </c>
      <c r="Z53" s="212" t="n">
        <f aca="false">(Z27*Z33+Z28*Z40+Z29*Z47)/Z$26</f>
        <v>51.3416819422922</v>
      </c>
      <c r="AB53" s="28" t="n">
        <f aca="false">K53</f>
        <v>49.8727223890503</v>
      </c>
      <c r="AC53" s="28" t="n">
        <f aca="false">SUMPRODUCT(L53:S53,$L$26:$S$26)/SUM($L$26:$S$26)</f>
        <v>66.7148029877946</v>
      </c>
      <c r="AD53" s="28" t="n">
        <f aca="false">SUMPRODUCT(T53:Z53,$T$26:$Z$26)/SUM($T$26:$Z$26)</f>
        <v>57.6871663099055</v>
      </c>
      <c r="AE53" s="28" t="n">
        <f aca="false">SUMPRODUCT(L53:Z53,$L$26:$Z$26)/SUM($L$26:$Z$26)</f>
        <v>59.6293159642718</v>
      </c>
    </row>
    <row r="54" customFormat="false" ht="12.75" hidden="false" customHeight="false" outlineLevel="0" collapsed="false">
      <c r="A54" s="200" t="s">
        <v>73</v>
      </c>
      <c r="B54" s="201"/>
      <c r="C54" s="201"/>
      <c r="D54" s="202" t="n">
        <f aca="false">(D27*D32+D28*D39+D29*D46)/D$26</f>
        <v>97.9349967311806</v>
      </c>
      <c r="E54" s="203" t="n">
        <f aca="false">(E27*E32+E28*E39+E29*E46)/E$26</f>
        <v>96.821910855674</v>
      </c>
      <c r="F54" s="203" t="n">
        <f aca="false">(F27*F32+F28*F39+F29*F46)/F$26</f>
        <v>98.4736656803261</v>
      </c>
      <c r="G54" s="204" t="n">
        <f aca="false">(G27*G32+G28*G39+G29*G46)/G$26</f>
        <v>97.3831046188289</v>
      </c>
      <c r="H54" s="205" t="n">
        <f aca="false">(H27*H32+H28*H39+H29*H46)/H$26</f>
        <v>66.0076463349122</v>
      </c>
      <c r="I54" s="206" t="n">
        <f aca="false">(I27*I32+I28*I39+I29*I46)/I$26</f>
        <v>65.3793284854658</v>
      </c>
      <c r="J54" s="206" t="n">
        <f aca="false">(J27*J32+J28*J39+J29*J46)/J$26</f>
        <v>65.0068519905116</v>
      </c>
      <c r="K54" s="207" t="n">
        <f aca="false">(K27*K32+K28*K39+K29*K46)/K$26</f>
        <v>59.8727223890503</v>
      </c>
      <c r="L54" s="208" t="n">
        <f aca="false">(L27*L32+L28*L39+L29*L46)/L$26</f>
        <v>59.8727223890503</v>
      </c>
      <c r="M54" s="208" t="n">
        <f aca="false">(M27*M32+M28*M39+M29*M46)/M$26</f>
        <v>60.2474721305285</v>
      </c>
      <c r="N54" s="208" t="n">
        <f aca="false">(N27*N32+N28*N39+N29*N46)/N$26</f>
        <v>63.0079586792176</v>
      </c>
      <c r="O54" s="208" t="n">
        <f aca="false">(O27*O32+O28*O39+O29*O46)/O$26</f>
        <v>63.1700720703952</v>
      </c>
      <c r="P54" s="208" t="n">
        <f aca="false">(P27*P32+P28*P39+P29*P46)/P$26</f>
        <v>93.1144079974633</v>
      </c>
      <c r="Q54" s="208" t="n">
        <f aca="false">(Q27*Q32+Q28*Q39+Q29*Q46)/Q$26</f>
        <v>138.121451628892</v>
      </c>
      <c r="R54" s="208" t="n">
        <f aca="false">(R27*R32+R28*R39+R29*R46)/R$26</f>
        <v>136.383339161248</v>
      </c>
      <c r="S54" s="209" t="n">
        <f aca="false">(S27*S32+S28*S39+S29*S46)/S$26</f>
        <v>134.70099217058</v>
      </c>
      <c r="T54" s="210" t="n">
        <f aca="false">(T27*T32+T28*T39+T29*T46)/T$26</f>
        <v>134.116039250603</v>
      </c>
      <c r="U54" s="211" t="n">
        <f aca="false">(U27*U32+U28*U39+U29*U46)/U$26</f>
        <v>125.609206923258</v>
      </c>
      <c r="V54" s="211" t="n">
        <f aca="false">(V27*V32+V28*V39+V29*V46)/V$26</f>
        <v>96.7629890687585</v>
      </c>
      <c r="W54" s="211" t="n">
        <f aca="false">(W27*W32+W28*W39+W29*W46)/W$26</f>
        <v>96.6651954385504</v>
      </c>
      <c r="X54" s="211" t="n">
        <f aca="false">(X27*X32+X28*X39+X29*X46)/X$26</f>
        <v>93.4304144906995</v>
      </c>
      <c r="Y54" s="211" t="n">
        <f aca="false">(Y27*Y32+Y28*Y39+Y29*Y46)/Y$26</f>
        <v>93.7217222041407</v>
      </c>
      <c r="Z54" s="212" t="n">
        <f aca="false">(Z27*Z32+Z28*Z39+Z29*Z46)/Z$26</f>
        <v>96.2494845217128</v>
      </c>
      <c r="AB54" s="28" t="n">
        <f aca="false">K54</f>
        <v>59.8727223890503</v>
      </c>
      <c r="AC54" s="28" t="n">
        <f aca="false">SUMPRODUCT(L54:S54,$L$26:$S$26)/SUM($L$26:$S$26)</f>
        <v>99.5835770228219</v>
      </c>
      <c r="AD54" s="28" t="n">
        <f aca="false">SUMPRODUCT(T54:Z54,$T$26:$Z$26)/SUM($T$26:$Z$26)</f>
        <v>105.982725608127</v>
      </c>
      <c r="AE54" s="28" t="n">
        <f aca="false">SUMPRODUCT(L54:Z54,$L$26:$Z$26)/SUM($L$26:$Z$26)</f>
        <v>104.606052547765</v>
      </c>
    </row>
    <row r="55" customFormat="false" ht="12.75" hidden="false" customHeight="false" outlineLevel="0" collapsed="false">
      <c r="D55" s="177"/>
      <c r="E55" s="178"/>
      <c r="F55" s="178"/>
      <c r="G55" s="179"/>
      <c r="H55" s="180"/>
      <c r="I55" s="181"/>
      <c r="J55" s="181"/>
      <c r="K55" s="182" t="n">
        <f aca="false">K54-K53</f>
        <v>10</v>
      </c>
      <c r="L55" s="183" t="n">
        <f aca="false">L54-L53</f>
        <v>10</v>
      </c>
      <c r="M55" s="183" t="n">
        <f aca="false">M54-M53</f>
        <v>10</v>
      </c>
      <c r="N55" s="183" t="n">
        <f aca="false">N54-N53</f>
        <v>10</v>
      </c>
      <c r="O55" s="183" t="n">
        <f aca="false">O54-O53</f>
        <v>10</v>
      </c>
      <c r="P55" s="183" t="n">
        <f aca="false">P54-P53</f>
        <v>10</v>
      </c>
      <c r="Q55" s="183" t="n">
        <f aca="false">Q54-Q53</f>
        <v>55.5839224002063</v>
      </c>
      <c r="R55" s="183" t="n">
        <f aca="false">R54-R53</f>
        <v>54.5660023346207</v>
      </c>
      <c r="S55" s="184" t="n">
        <f aca="false">S54-S53</f>
        <v>56.9425326716747</v>
      </c>
      <c r="T55" s="185" t="n">
        <f aca="false">T54-T53</f>
        <v>54.9533430623859</v>
      </c>
      <c r="U55" s="186" t="n">
        <f aca="false">U54-U53</f>
        <v>56.6134931361449</v>
      </c>
      <c r="V55" s="186" t="n">
        <f aca="false">V54-V53</f>
        <v>44.9938759946483</v>
      </c>
      <c r="W55" s="186" t="n">
        <f aca="false">W54-W53</f>
        <v>44.819276796374</v>
      </c>
      <c r="X55" s="186" t="n">
        <f aca="false">X54-X53</f>
        <v>44.9455156308316</v>
      </c>
      <c r="Y55" s="186" t="n">
        <f aca="false">Y54-Y53</f>
        <v>44.9436576349431</v>
      </c>
      <c r="Z55" s="187" t="n">
        <f aca="false">Z54-Z53</f>
        <v>44.9078025794206</v>
      </c>
      <c r="AB55" s="28" t="n">
        <f aca="false">K55</f>
        <v>10</v>
      </c>
      <c r="AC55" s="28" t="n">
        <f aca="false">SUMPRODUCT(L55:S55,$L$26:$S$26)/SUM($L$26:$S$26)</f>
        <v>32.8687740350273</v>
      </c>
      <c r="AD55" s="28" t="n">
        <f aca="false">SUMPRODUCT(T55:Z55,$T$26:$Z$26)/SUM($T$26:$Z$26)</f>
        <v>48.2955592982218</v>
      </c>
      <c r="AE55" s="28" t="n">
        <f aca="false">SUMPRODUCT(L55:Z55,$L$26:$Z$26)/SUM($L$26:$Z$26)</f>
        <v>44.9767365834931</v>
      </c>
    </row>
    <row r="56" customFormat="false" ht="12.75" hidden="false" customHeight="false" outlineLevel="0" collapsed="false">
      <c r="A56" s="51" t="s">
        <v>74</v>
      </c>
      <c r="D56" s="177"/>
      <c r="E56" s="178"/>
      <c r="F56" s="178"/>
      <c r="G56" s="179"/>
      <c r="H56" s="180"/>
      <c r="I56" s="181"/>
      <c r="J56" s="181"/>
      <c r="K56" s="182"/>
      <c r="L56" s="183"/>
      <c r="M56" s="183"/>
      <c r="N56" s="183"/>
      <c r="O56" s="183"/>
      <c r="P56" s="183"/>
      <c r="Q56" s="183"/>
      <c r="R56" s="183"/>
      <c r="S56" s="184"/>
      <c r="T56" s="185"/>
      <c r="U56" s="186"/>
      <c r="V56" s="186"/>
      <c r="W56" s="186"/>
      <c r="X56" s="186"/>
      <c r="Y56" s="186"/>
      <c r="Z56" s="187"/>
      <c r="AE56" s="28"/>
    </row>
    <row r="57" customFormat="false" ht="12.75" hidden="false" customHeight="false" outlineLevel="0" collapsed="false">
      <c r="A57" s="200" t="s">
        <v>75</v>
      </c>
      <c r="B57" s="213"/>
      <c r="C57" s="213"/>
      <c r="D57" s="214" t="n">
        <v>155.168050485441</v>
      </c>
      <c r="E57" s="215" t="n">
        <v>115.244192064512</v>
      </c>
      <c r="F57" s="215" t="n">
        <v>167.613789758207</v>
      </c>
      <c r="G57" s="216" t="n">
        <v>109.526488473254</v>
      </c>
      <c r="H57" s="217" t="n">
        <v>88.9401794368271</v>
      </c>
      <c r="I57" s="218" t="n">
        <v>134.4293126109</v>
      </c>
      <c r="J57" s="218" t="n">
        <v>228.503592744225</v>
      </c>
      <c r="K57" s="219" t="n">
        <v>200.212518585997</v>
      </c>
      <c r="L57" s="220" t="n">
        <v>200.212518585997</v>
      </c>
      <c r="M57" s="220" t="n">
        <v>231.08596361159</v>
      </c>
      <c r="N57" s="220" t="n">
        <v>199.594363973908</v>
      </c>
      <c r="O57" s="220" t="n">
        <v>219.359991591557</v>
      </c>
      <c r="P57" s="220" t="n">
        <v>180.596242958393</v>
      </c>
      <c r="Q57" s="220" t="n">
        <v>55.1601806923468</v>
      </c>
      <c r="R57" s="220" t="n">
        <v>43.469306298739</v>
      </c>
      <c r="S57" s="221" t="n">
        <v>49.8225806451613</v>
      </c>
      <c r="T57" s="222" t="n">
        <v>45.9933333333333</v>
      </c>
      <c r="U57" s="223" t="n">
        <v>44.9612903225806</v>
      </c>
      <c r="V57" s="223" t="n">
        <v>42.52</v>
      </c>
      <c r="W57" s="223" t="n">
        <v>51.0467741935484</v>
      </c>
      <c r="X57" s="223" t="n">
        <v>47.6244086021505</v>
      </c>
      <c r="Y57" s="223" t="n">
        <v>41.4414285714286</v>
      </c>
      <c r="Z57" s="224" t="n">
        <v>36.8882795698925</v>
      </c>
      <c r="AE57" s="28"/>
    </row>
    <row r="58" customFormat="false" ht="12.75" hidden="false" customHeight="false" outlineLevel="1" collapsed="false">
      <c r="A58" s="225" t="s">
        <v>76</v>
      </c>
      <c r="B58" s="226"/>
      <c r="C58" s="226"/>
      <c r="D58" s="227" t="n">
        <v>0.101372079531454</v>
      </c>
      <c r="E58" s="228" t="n">
        <v>0.0644774569215324</v>
      </c>
      <c r="F58" s="228" t="n">
        <v>0.0953131955818189</v>
      </c>
      <c r="G58" s="229" t="n">
        <v>0.107684457390976</v>
      </c>
      <c r="H58" s="230" t="n">
        <v>0.0517946048077659</v>
      </c>
      <c r="I58" s="231" t="n">
        <v>0.0655404121177278</v>
      </c>
      <c r="J58" s="231" t="n">
        <v>0.233854485266502</v>
      </c>
      <c r="K58" s="182"/>
      <c r="L58" s="183"/>
      <c r="M58" s="183"/>
      <c r="N58" s="183"/>
      <c r="O58" s="183"/>
      <c r="P58" s="183"/>
      <c r="Q58" s="183"/>
      <c r="R58" s="183"/>
      <c r="S58" s="232" t="n">
        <v>0.107521846856923</v>
      </c>
      <c r="T58" s="233" t="n">
        <v>0.095524593202734</v>
      </c>
      <c r="U58" s="234" t="n">
        <v>0.0545090330827187</v>
      </c>
      <c r="V58" s="234" t="n">
        <v>0.0582954485989078</v>
      </c>
      <c r="W58" s="234" t="n">
        <v>0.0737812115978659</v>
      </c>
      <c r="X58" s="234" t="n">
        <v>0.0630726023265368</v>
      </c>
      <c r="Y58" s="234" t="n">
        <v>0.0523469502431376</v>
      </c>
      <c r="Z58" s="235" t="n">
        <v>0.0581678426373614</v>
      </c>
      <c r="AE58" s="28"/>
    </row>
    <row r="59" customFormat="false" ht="12.75" hidden="false" customHeight="false" outlineLevel="1" collapsed="false">
      <c r="A59" s="225" t="s">
        <v>77</v>
      </c>
      <c r="B59" s="226"/>
      <c r="C59" s="226"/>
      <c r="D59" s="177" t="n">
        <v>12.313619637997</v>
      </c>
      <c r="E59" s="178" t="n">
        <v>12.313619637997</v>
      </c>
      <c r="F59" s="178" t="n">
        <v>12.313619637997</v>
      </c>
      <c r="G59" s="179" t="n">
        <v>12.313619637997</v>
      </c>
      <c r="H59" s="180" t="n">
        <v>12.313619637997</v>
      </c>
      <c r="I59" s="181" t="n">
        <v>12.313619637997</v>
      </c>
      <c r="J59" s="181" t="n">
        <v>12.313619637997</v>
      </c>
      <c r="K59" s="182" t="n">
        <v>12.5716245480497</v>
      </c>
      <c r="L59" s="183" t="n">
        <v>12.5716245480497</v>
      </c>
      <c r="M59" s="183" t="n">
        <v>12.5830933533563</v>
      </c>
      <c r="N59" s="183" t="n">
        <v>11.8402504515297</v>
      </c>
      <c r="O59" s="183" t="n">
        <v>16.7456494697141</v>
      </c>
      <c r="P59" s="183" t="n">
        <v>11.9077286927123</v>
      </c>
      <c r="Q59" s="183" t="n">
        <v>8.56677774472768</v>
      </c>
      <c r="R59" s="183" t="n">
        <v>5.71400937685846</v>
      </c>
      <c r="S59" s="184" t="n">
        <f aca="false">S57*S58</f>
        <v>5.35701588614573</v>
      </c>
      <c r="T59" s="185" t="n">
        <f aca="false">T57*T58</f>
        <v>4.39349445670441</v>
      </c>
      <c r="U59" s="186" t="n">
        <f aca="false">U57*U58</f>
        <v>2.45079646163527</v>
      </c>
      <c r="V59" s="186" t="n">
        <f aca="false">V57*V58</f>
        <v>2.47872247442556</v>
      </c>
      <c r="W59" s="186" t="n">
        <f aca="false">W57*W58</f>
        <v>3.76629284816268</v>
      </c>
      <c r="X59" s="186" t="n">
        <f aca="false">X57*X58</f>
        <v>3.00379538479994</v>
      </c>
      <c r="Y59" s="186" t="n">
        <f aca="false">Y57*Y58</f>
        <v>2.16933239943311</v>
      </c>
      <c r="Z59" s="187" t="n">
        <f aca="false">Z57*Z58</f>
        <v>2.1457116411845</v>
      </c>
      <c r="AE59" s="28"/>
    </row>
    <row r="60" customFormat="false" ht="12.75" hidden="false" customHeight="false" outlineLevel="1" collapsed="false">
      <c r="A60" s="26" t="s">
        <v>78</v>
      </c>
      <c r="B60" s="142" t="s">
        <v>79</v>
      </c>
      <c r="C60" s="142" t="s">
        <v>58</v>
      </c>
      <c r="D60" s="177"/>
      <c r="E60" s="178"/>
      <c r="F60" s="178"/>
      <c r="G60" s="179"/>
      <c r="H60" s="180"/>
      <c r="I60" s="181"/>
      <c r="J60" s="181"/>
      <c r="K60" s="182"/>
      <c r="L60" s="183"/>
      <c r="M60" s="183"/>
      <c r="N60" s="183"/>
      <c r="O60" s="183"/>
      <c r="P60" s="183"/>
      <c r="Q60" s="183"/>
      <c r="R60" s="183"/>
      <c r="S60" s="184"/>
      <c r="T60" s="185"/>
      <c r="U60" s="186"/>
      <c r="V60" s="186"/>
      <c r="W60" s="186"/>
      <c r="X60" s="186"/>
      <c r="Y60" s="186"/>
      <c r="Z60" s="187"/>
      <c r="AE60" s="28"/>
    </row>
    <row r="61" customFormat="false" ht="12.75" hidden="false" customHeight="false" outlineLevel="1" collapsed="false">
      <c r="A61" s="135" t="s">
        <v>80</v>
      </c>
      <c r="B61" s="236" t="n">
        <v>0.02</v>
      </c>
      <c r="C61" s="237" t="n">
        <f aca="false">'PG&amp;E'!B27</f>
        <v>0.25</v>
      </c>
      <c r="D61" s="177" t="n">
        <f aca="false">D$57*$B61*$C61</f>
        <v>0.775840252427204</v>
      </c>
      <c r="E61" s="178" t="n">
        <f aca="false">E$57*$B61*$C61</f>
        <v>0.576220960322559</v>
      </c>
      <c r="F61" s="178" t="n">
        <f aca="false">F$57*$B61*$C61</f>
        <v>0.838068948791036</v>
      </c>
      <c r="G61" s="179" t="n">
        <f aca="false">G$57*$B61*$C61</f>
        <v>0.547632442366271</v>
      </c>
      <c r="H61" s="180" t="n">
        <f aca="false">H$57*$B61*$C61</f>
        <v>0.444700897184135</v>
      </c>
      <c r="I61" s="181" t="n">
        <f aca="false">I$57*$B61*$C61</f>
        <v>0.672146563054499</v>
      </c>
      <c r="J61" s="181" t="n">
        <f aca="false">J$57*$B61*$C61</f>
        <v>1.14251796372112</v>
      </c>
      <c r="K61" s="182" t="n">
        <f aca="false">K$57*$B61*$C61</f>
        <v>1.00106259292998</v>
      </c>
      <c r="L61" s="183" t="n">
        <f aca="false">L$57*$B61*$C61</f>
        <v>1.00106259292998</v>
      </c>
      <c r="M61" s="183" t="n">
        <f aca="false">M$57*$B61*$C61</f>
        <v>1.15542981805795</v>
      </c>
      <c r="N61" s="183" t="n">
        <f aca="false">N$57*$B61*$C61</f>
        <v>0.997971819869539</v>
      </c>
      <c r="O61" s="183" t="n">
        <f aca="false">O$57*$B61*$C61</f>
        <v>1.09679995795778</v>
      </c>
      <c r="P61" s="183" t="n">
        <f aca="false">P$57*$B61*$C61</f>
        <v>0.902981214791963</v>
      </c>
      <c r="Q61" s="183" t="n">
        <f aca="false">Q$57*$B61*$C61</f>
        <v>0.275800903461734</v>
      </c>
      <c r="R61" s="183" t="n">
        <f aca="false">R$57*$B61*$C61</f>
        <v>0.217346531493695</v>
      </c>
      <c r="S61" s="184" t="n">
        <f aca="false">S$57*$B61*$C61</f>
        <v>0.249112903225806</v>
      </c>
      <c r="T61" s="185" t="n">
        <f aca="false">T$57*$B61*$C61</f>
        <v>0.229966666666667</v>
      </c>
      <c r="U61" s="186" t="n">
        <f aca="false">U$57*$B61*$C61</f>
        <v>0.224806451612903</v>
      </c>
      <c r="V61" s="186" t="n">
        <f aca="false">V$57*$B61*$C61</f>
        <v>0.2126</v>
      </c>
      <c r="W61" s="186" t="n">
        <f aca="false">W$57*$B61*$C61</f>
        <v>0.255233870967742</v>
      </c>
      <c r="X61" s="186" t="n">
        <f aca="false">X$57*$B61*$C61</f>
        <v>0.238122043010753</v>
      </c>
      <c r="Y61" s="186" t="n">
        <f aca="false">Y$57*$B61*$C61</f>
        <v>0.207207142857143</v>
      </c>
      <c r="Z61" s="187" t="n">
        <f aca="false">Z$57*$B61*$C61</f>
        <v>0.184441397849462</v>
      </c>
      <c r="AE61" s="28"/>
    </row>
    <row r="62" customFormat="false" ht="12.75" hidden="false" customHeight="false" outlineLevel="1" collapsed="false">
      <c r="A62" s="135" t="s">
        <v>81</v>
      </c>
      <c r="B62" s="236" t="n">
        <v>0.07</v>
      </c>
      <c r="C62" s="237" t="n">
        <f aca="false">'PG&amp;E'!B28</f>
        <v>0.45</v>
      </c>
      <c r="D62" s="177" t="n">
        <f aca="false">D$57*$B62*$C62</f>
        <v>4.88779359029138</v>
      </c>
      <c r="E62" s="178" t="n">
        <f aca="false">E$57*$B62*$C62</f>
        <v>3.63019205003212</v>
      </c>
      <c r="F62" s="178" t="n">
        <f aca="false">F$57*$B62*$C62</f>
        <v>5.27983437738353</v>
      </c>
      <c r="G62" s="179" t="n">
        <f aca="false">G$57*$B62*$C62</f>
        <v>3.45008438690751</v>
      </c>
      <c r="H62" s="180" t="n">
        <f aca="false">H$57*$B62*$C62</f>
        <v>2.80161565226005</v>
      </c>
      <c r="I62" s="181" t="n">
        <f aca="false">I$57*$B62*$C62</f>
        <v>4.23452334724335</v>
      </c>
      <c r="J62" s="181" t="n">
        <f aca="false">J$57*$B62*$C62</f>
        <v>7.19786317144308</v>
      </c>
      <c r="K62" s="182" t="n">
        <f aca="false">K$57*$B62*$C62</f>
        <v>6.30669433545889</v>
      </c>
      <c r="L62" s="183" t="n">
        <f aca="false">L$57*$B62*$C62</f>
        <v>6.30669433545889</v>
      </c>
      <c r="M62" s="183" t="n">
        <f aca="false">M$57*$B62*$C62</f>
        <v>7.27920785376507</v>
      </c>
      <c r="N62" s="183" t="n">
        <f aca="false">N$57*$B62*$C62</f>
        <v>6.2872224651781</v>
      </c>
      <c r="O62" s="183" t="n">
        <f aca="false">O$57*$B62*$C62</f>
        <v>6.90983973513404</v>
      </c>
      <c r="P62" s="183" t="n">
        <f aca="false">P$57*$B62*$C62</f>
        <v>5.68878165318937</v>
      </c>
      <c r="Q62" s="183" t="n">
        <f aca="false">Q$57*$B62*$C62</f>
        <v>1.73754569180892</v>
      </c>
      <c r="R62" s="183" t="n">
        <f aca="false">R$57*$B62*$C62</f>
        <v>1.36928314841028</v>
      </c>
      <c r="S62" s="184" t="n">
        <f aca="false">S$57*$B62*$C62</f>
        <v>1.56941129032258</v>
      </c>
      <c r="T62" s="185" t="n">
        <f aca="false">T$57*$B62*$C62</f>
        <v>1.44879</v>
      </c>
      <c r="U62" s="186" t="n">
        <f aca="false">U$57*$B62*$C62</f>
        <v>1.41628064516129</v>
      </c>
      <c r="V62" s="186" t="n">
        <f aca="false">V$57*$B62*$C62</f>
        <v>1.33938</v>
      </c>
      <c r="W62" s="186" t="n">
        <f aca="false">W$57*$B62*$C62</f>
        <v>1.60797338709677</v>
      </c>
      <c r="X62" s="186" t="n">
        <f aca="false">X$57*$B62*$C62</f>
        <v>1.50016887096774</v>
      </c>
      <c r="Y62" s="186" t="n">
        <f aca="false">Y$57*$B62*$C62</f>
        <v>1.305405</v>
      </c>
      <c r="Z62" s="187" t="n">
        <f aca="false">Z$57*$B62*$C62</f>
        <v>1.16198080645161</v>
      </c>
      <c r="AE62" s="28"/>
    </row>
    <row r="63" customFormat="false" ht="12.75" hidden="false" customHeight="false" outlineLevel="1" collapsed="false">
      <c r="A63" s="135" t="s">
        <v>82</v>
      </c>
      <c r="B63" s="236" t="n">
        <v>0</v>
      </c>
      <c r="C63" s="237" t="n">
        <f aca="false">'PG&amp;E'!B29</f>
        <v>0.3</v>
      </c>
      <c r="D63" s="177" t="n">
        <f aca="false">D$57*$B63*$C63</f>
        <v>0</v>
      </c>
      <c r="E63" s="178" t="n">
        <f aca="false">E$57*$B63*$C63</f>
        <v>0</v>
      </c>
      <c r="F63" s="178" t="n">
        <f aca="false">F$57*$B63*$C63</f>
        <v>0</v>
      </c>
      <c r="G63" s="179" t="n">
        <f aca="false">G$57*$B63*$C63</f>
        <v>0</v>
      </c>
      <c r="H63" s="180" t="n">
        <f aca="false">H$57*$B63*$C63</f>
        <v>0</v>
      </c>
      <c r="I63" s="181" t="n">
        <f aca="false">I$57*$B63*$C63</f>
        <v>0</v>
      </c>
      <c r="J63" s="181" t="n">
        <f aca="false">J$57*$B63*$C63</f>
        <v>0</v>
      </c>
      <c r="K63" s="182" t="n">
        <f aca="false">K$57*$B63*$C63</f>
        <v>0</v>
      </c>
      <c r="L63" s="183" t="n">
        <f aca="false">L$57*$B63*$C63</f>
        <v>0</v>
      </c>
      <c r="M63" s="183" t="n">
        <f aca="false">M$57*$B63*$C63</f>
        <v>0</v>
      </c>
      <c r="N63" s="183" t="n">
        <f aca="false">N$57*$B63*$C63</f>
        <v>0</v>
      </c>
      <c r="O63" s="183" t="n">
        <f aca="false">O$57*$B63*$C63</f>
        <v>0</v>
      </c>
      <c r="P63" s="183" t="n">
        <f aca="false">P$57*$B63*$C63</f>
        <v>0</v>
      </c>
      <c r="Q63" s="183" t="n">
        <f aca="false">Q$57*$B63*$C63</f>
        <v>0</v>
      </c>
      <c r="R63" s="183" t="n">
        <f aca="false">R$57*$B63*$C63</f>
        <v>0</v>
      </c>
      <c r="S63" s="184" t="n">
        <f aca="false">S$57*$B63*$C63</f>
        <v>0</v>
      </c>
      <c r="T63" s="185" t="n">
        <f aca="false">T$57*$B63*$C63</f>
        <v>0</v>
      </c>
      <c r="U63" s="186" t="n">
        <f aca="false">U$57*$B63*$C63</f>
        <v>0</v>
      </c>
      <c r="V63" s="186" t="n">
        <f aca="false">V$57*$B63*$C63</f>
        <v>0</v>
      </c>
      <c r="W63" s="186" t="n">
        <f aca="false">W$57*$B63*$C63</f>
        <v>0</v>
      </c>
      <c r="X63" s="186" t="n">
        <f aca="false">X$57*$B63*$C63</f>
        <v>0</v>
      </c>
      <c r="Y63" s="186" t="n">
        <f aca="false">Y$57*$B63*$C63</f>
        <v>0</v>
      </c>
      <c r="Z63" s="187" t="n">
        <f aca="false">Z$57*$B63*$C63</f>
        <v>0</v>
      </c>
      <c r="AE63" s="28"/>
    </row>
    <row r="64" customFormat="false" ht="12.75" hidden="false" customHeight="false" outlineLevel="1" collapsed="false">
      <c r="A64" s="135" t="s">
        <v>83</v>
      </c>
      <c r="D64" s="177" t="n">
        <v>0.5</v>
      </c>
      <c r="E64" s="178" t="n">
        <v>0.5</v>
      </c>
      <c r="F64" s="178" t="n">
        <v>0.5</v>
      </c>
      <c r="G64" s="179" t="n">
        <v>0.5</v>
      </c>
      <c r="H64" s="180" t="n">
        <v>0.5</v>
      </c>
      <c r="I64" s="181" t="n">
        <v>0.5</v>
      </c>
      <c r="J64" s="181" t="n">
        <v>0.5</v>
      </c>
      <c r="K64" s="182" t="n">
        <v>0.5</v>
      </c>
      <c r="L64" s="183" t="n">
        <v>0.5</v>
      </c>
      <c r="M64" s="183" t="n">
        <v>0.5</v>
      </c>
      <c r="N64" s="183" t="n">
        <v>0.5</v>
      </c>
      <c r="O64" s="183" t="n">
        <v>0.5</v>
      </c>
      <c r="P64" s="183" t="n">
        <v>0.5</v>
      </c>
      <c r="Q64" s="183" t="n">
        <v>0.5</v>
      </c>
      <c r="R64" s="183" t="n">
        <v>0.5</v>
      </c>
      <c r="S64" s="184" t="n">
        <v>0.5</v>
      </c>
      <c r="T64" s="185" t="n">
        <v>0.5</v>
      </c>
      <c r="U64" s="186" t="n">
        <v>0.5</v>
      </c>
      <c r="V64" s="186" t="n">
        <v>0.5</v>
      </c>
      <c r="W64" s="186" t="n">
        <v>0.5</v>
      </c>
      <c r="X64" s="186" t="n">
        <v>0.5</v>
      </c>
      <c r="Y64" s="186" t="n">
        <v>0.5</v>
      </c>
      <c r="Z64" s="187" t="n">
        <v>0.5</v>
      </c>
      <c r="AE64" s="28"/>
    </row>
    <row r="65" customFormat="false" ht="12.75" hidden="false" customHeight="false" outlineLevel="1" collapsed="false">
      <c r="A65" s="135" t="s">
        <v>84</v>
      </c>
      <c r="D65" s="177" t="n">
        <v>2</v>
      </c>
      <c r="E65" s="178" t="n">
        <v>2</v>
      </c>
      <c r="F65" s="178" t="n">
        <v>2</v>
      </c>
      <c r="G65" s="179" t="n">
        <v>2</v>
      </c>
      <c r="H65" s="180" t="n">
        <v>2</v>
      </c>
      <c r="I65" s="181" t="n">
        <v>2</v>
      </c>
      <c r="J65" s="181" t="n">
        <v>2</v>
      </c>
      <c r="K65" s="182" t="n">
        <v>2</v>
      </c>
      <c r="L65" s="183" t="n">
        <v>2</v>
      </c>
      <c r="M65" s="183" t="n">
        <v>2</v>
      </c>
      <c r="N65" s="183" t="n">
        <v>2</v>
      </c>
      <c r="O65" s="183" t="n">
        <v>2</v>
      </c>
      <c r="P65" s="183" t="n">
        <v>2</v>
      </c>
      <c r="Q65" s="183" t="n">
        <v>2</v>
      </c>
      <c r="R65" s="183" t="n">
        <v>2</v>
      </c>
      <c r="S65" s="184" t="n">
        <v>2</v>
      </c>
      <c r="T65" s="185" t="n">
        <v>2</v>
      </c>
      <c r="U65" s="186" t="n">
        <v>2</v>
      </c>
      <c r="V65" s="186" t="n">
        <v>2</v>
      </c>
      <c r="W65" s="186" t="n">
        <v>2</v>
      </c>
      <c r="X65" s="186" t="n">
        <v>2</v>
      </c>
      <c r="Y65" s="186" t="n">
        <v>2</v>
      </c>
      <c r="Z65" s="187" t="n">
        <v>2</v>
      </c>
      <c r="AE65" s="28"/>
    </row>
    <row r="66" customFormat="false" ht="12.75" hidden="false" customHeight="false" outlineLevel="1" collapsed="false">
      <c r="A66" s="135" t="s">
        <v>85</v>
      </c>
      <c r="D66" s="177" t="n">
        <v>1.5</v>
      </c>
      <c r="E66" s="178" t="n">
        <v>1.5</v>
      </c>
      <c r="F66" s="178" t="n">
        <v>1.5</v>
      </c>
      <c r="G66" s="179" t="n">
        <v>1.5</v>
      </c>
      <c r="H66" s="180" t="n">
        <v>1.5</v>
      </c>
      <c r="I66" s="181" t="n">
        <v>1.5</v>
      </c>
      <c r="J66" s="181" t="n">
        <v>1.5</v>
      </c>
      <c r="K66" s="182" t="n">
        <v>1.5</v>
      </c>
      <c r="L66" s="183" t="n">
        <v>1.5</v>
      </c>
      <c r="M66" s="183" t="n">
        <v>1.5</v>
      </c>
      <c r="N66" s="183" t="n">
        <v>1.5</v>
      </c>
      <c r="O66" s="183" t="n">
        <v>1.5</v>
      </c>
      <c r="P66" s="183" t="n">
        <v>1.5</v>
      </c>
      <c r="Q66" s="183" t="n">
        <v>1.5</v>
      </c>
      <c r="R66" s="183" t="n">
        <v>1.5</v>
      </c>
      <c r="S66" s="184" t="n">
        <v>1.5</v>
      </c>
      <c r="T66" s="185" t="n">
        <v>1.5</v>
      </c>
      <c r="U66" s="186" t="n">
        <v>1.5</v>
      </c>
      <c r="V66" s="186" t="n">
        <v>1.5</v>
      </c>
      <c r="W66" s="186" t="n">
        <v>1.5</v>
      </c>
      <c r="X66" s="186" t="n">
        <v>1.5</v>
      </c>
      <c r="Y66" s="186" t="n">
        <v>1.5</v>
      </c>
      <c r="Z66" s="187" t="n">
        <v>1.5</v>
      </c>
      <c r="AE66" s="28"/>
    </row>
    <row r="67" customFormat="false" ht="12.75" hidden="false" customHeight="false" outlineLevel="1" collapsed="false">
      <c r="A67" s="135" t="s">
        <v>86</v>
      </c>
      <c r="D67" s="177" t="n">
        <v>1.65</v>
      </c>
      <c r="E67" s="178" t="n">
        <v>1.65</v>
      </c>
      <c r="F67" s="178" t="n">
        <v>1.65</v>
      </c>
      <c r="G67" s="179" t="n">
        <v>1.65</v>
      </c>
      <c r="H67" s="180" t="n">
        <v>1.65</v>
      </c>
      <c r="I67" s="181" t="n">
        <v>1.65</v>
      </c>
      <c r="J67" s="181" t="n">
        <v>1.65</v>
      </c>
      <c r="K67" s="182" t="n">
        <v>1.65</v>
      </c>
      <c r="L67" s="183" t="n">
        <v>1.65</v>
      </c>
      <c r="M67" s="183" t="n">
        <v>1.65</v>
      </c>
      <c r="N67" s="183" t="n">
        <v>1.65</v>
      </c>
      <c r="O67" s="183" t="n">
        <v>1.65</v>
      </c>
      <c r="P67" s="183" t="n">
        <v>1.65</v>
      </c>
      <c r="Q67" s="183" t="n">
        <v>1.65</v>
      </c>
      <c r="R67" s="183" t="n">
        <v>1.65</v>
      </c>
      <c r="S67" s="184" t="n">
        <v>1.65</v>
      </c>
      <c r="T67" s="185" t="n">
        <v>1.65</v>
      </c>
      <c r="U67" s="186" t="n">
        <v>1.65</v>
      </c>
      <c r="V67" s="186" t="n">
        <v>1.65</v>
      </c>
      <c r="W67" s="186" t="n">
        <v>1.65</v>
      </c>
      <c r="X67" s="186" t="n">
        <v>1.65</v>
      </c>
      <c r="Y67" s="186" t="n">
        <v>1.65</v>
      </c>
      <c r="Z67" s="187" t="n">
        <v>1.65</v>
      </c>
      <c r="AE67" s="28"/>
    </row>
    <row r="68" customFormat="false" ht="12.75" hidden="false" customHeight="false" outlineLevel="0" collapsed="false">
      <c r="A68" s="238" t="s">
        <v>87</v>
      </c>
      <c r="B68" s="201"/>
      <c r="C68" s="201"/>
      <c r="D68" s="202" t="n">
        <f aca="false">D57+SUM(D59:D67)</f>
        <v>178.795303966156</v>
      </c>
      <c r="E68" s="203" t="n">
        <f aca="false">E57+SUM(E59:E67)</f>
        <v>137.414224712864</v>
      </c>
      <c r="F68" s="203" t="n">
        <f aca="false">F57+SUM(F59:F67)</f>
        <v>191.695312722379</v>
      </c>
      <c r="G68" s="204" t="n">
        <f aca="false">G57+SUM(G59:G67)</f>
        <v>131.487824940525</v>
      </c>
      <c r="H68" s="205" t="n">
        <f aca="false">H57+SUM(H59:H67)</f>
        <v>110.150115624268</v>
      </c>
      <c r="I68" s="206" t="n">
        <f aca="false">I57+SUM(I59:I67)</f>
        <v>157.299602159195</v>
      </c>
      <c r="J68" s="206" t="n">
        <f aca="false">J57+SUM(J59:J67)</f>
        <v>254.807593517386</v>
      </c>
      <c r="K68" s="207" t="n">
        <f aca="false">K57+SUM(K59:K67)</f>
        <v>225.741900062435</v>
      </c>
      <c r="L68" s="208" t="n">
        <f aca="false">L57+SUM(L59:L67)</f>
        <v>225.741900062435</v>
      </c>
      <c r="M68" s="208" t="n">
        <f aca="false">M57+SUM(M59:M67)</f>
        <v>257.753694636769</v>
      </c>
      <c r="N68" s="208" t="n">
        <f aca="false">N57+SUM(N59:N67)</f>
        <v>224.369808710485</v>
      </c>
      <c r="O68" s="208" t="n">
        <f aca="false">O57+SUM(O59:O67)</f>
        <v>249.762280754363</v>
      </c>
      <c r="P68" s="208" t="n">
        <f aca="false">P57+SUM(P59:P67)</f>
        <v>204.745734519086</v>
      </c>
      <c r="Q68" s="208" t="n">
        <f aca="false">Q57+SUM(Q59:Q67)</f>
        <v>71.3903050323451</v>
      </c>
      <c r="R68" s="208" t="n">
        <f aca="false">R57+SUM(R59:R67)</f>
        <v>56.4199453555015</v>
      </c>
      <c r="S68" s="209" t="n">
        <f aca="false">S57+SUM(S59:S67)</f>
        <v>62.6481207248554</v>
      </c>
      <c r="T68" s="210" t="n">
        <f aca="false">T57+SUM(T59:T67)</f>
        <v>57.7155844567044</v>
      </c>
      <c r="U68" s="211" t="n">
        <f aca="false">U57+SUM(U59:U67)</f>
        <v>54.7031738809901</v>
      </c>
      <c r="V68" s="211" t="n">
        <f aca="false">V57+SUM(V59:V67)</f>
        <v>52.2007024744256</v>
      </c>
      <c r="W68" s="211" t="n">
        <f aca="false">W57+SUM(W59:W67)</f>
        <v>62.3262742997756</v>
      </c>
      <c r="X68" s="211" t="n">
        <f aca="false">X57+SUM(X59:X67)</f>
        <v>58.016494900929</v>
      </c>
      <c r="Y68" s="211" t="n">
        <f aca="false">Y57+SUM(Y59:Y67)</f>
        <v>50.7733731137188</v>
      </c>
      <c r="Z68" s="212" t="n">
        <f aca="false">Z57+SUM(Z59:Z67)</f>
        <v>46.0304134153781</v>
      </c>
      <c r="AB68" s="28" t="n">
        <f aca="false">K68</f>
        <v>225.741900062435</v>
      </c>
      <c r="AC68" s="28" t="n">
        <f aca="false">SUMPRODUCT(L68:S68,$L$26:$S$26)/SUM($L$26:$S$26)</f>
        <v>146.950329873786</v>
      </c>
      <c r="AD68" s="28" t="n">
        <f aca="false">SUMPRODUCT(T68:Z68,$T$26:$Z$26)/SUM($T$26:$Z$26)</f>
        <v>54.6569856562226</v>
      </c>
      <c r="AE68" s="28" t="n">
        <f aca="false">SUMPRODUCT(L68:Z68,$L$26:$Z$26)/SUM($L$26:$Z$26)</f>
        <v>74.5124021919223</v>
      </c>
    </row>
    <row r="69" customFormat="false" ht="12.75" hidden="false" customHeight="false" outlineLevel="0" collapsed="false">
      <c r="D69" s="239"/>
      <c r="E69" s="240"/>
      <c r="F69" s="240"/>
      <c r="G69" s="241"/>
      <c r="H69" s="242"/>
      <c r="I69" s="243"/>
      <c r="J69" s="243"/>
      <c r="K69" s="244"/>
      <c r="L69" s="245"/>
      <c r="M69" s="245"/>
      <c r="N69" s="245"/>
      <c r="O69" s="245"/>
      <c r="P69" s="245"/>
      <c r="Q69" s="245"/>
      <c r="R69" s="245"/>
      <c r="S69" s="246"/>
      <c r="T69" s="247"/>
      <c r="U69" s="248"/>
      <c r="V69" s="248"/>
      <c r="W69" s="248"/>
      <c r="X69" s="248"/>
      <c r="Y69" s="248"/>
      <c r="Z69" s="249"/>
      <c r="AB69" s="28" t="n">
        <f aca="false">K69</f>
        <v>0</v>
      </c>
      <c r="AC69" s="28" t="n">
        <f aca="false">SUMPRODUCT(L69:S69,$L$26:$S$26)/SUM($L$26:$S$26)</f>
        <v>0</v>
      </c>
      <c r="AD69" s="28" t="n">
        <f aca="false">SUMPRODUCT(T69:Z69,$T$26:$Z$26)/SUM($T$26:$Z$26)</f>
        <v>0</v>
      </c>
      <c r="AE69" s="28" t="n">
        <f aca="false">SUMPRODUCT(L69:Z69,$L$26:$Z$26)/SUM($L$26:$Z$26)</f>
        <v>0</v>
      </c>
    </row>
    <row r="70" customFormat="false" ht="12.75" hidden="false" customHeight="false" outlineLevel="0" collapsed="false">
      <c r="A70" s="112" t="s">
        <v>88</v>
      </c>
      <c r="D70" s="239"/>
      <c r="E70" s="240"/>
      <c r="F70" s="240"/>
      <c r="G70" s="241"/>
      <c r="H70" s="242"/>
      <c r="I70" s="243"/>
      <c r="J70" s="243"/>
      <c r="K70" s="244"/>
      <c r="L70" s="245"/>
      <c r="M70" s="245"/>
      <c r="N70" s="245"/>
      <c r="O70" s="245"/>
      <c r="P70" s="245"/>
      <c r="Q70" s="245"/>
      <c r="R70" s="245"/>
      <c r="S70" s="246"/>
      <c r="T70" s="247"/>
      <c r="U70" s="248"/>
      <c r="V70" s="248"/>
      <c r="W70" s="248"/>
      <c r="X70" s="248"/>
      <c r="Y70" s="248"/>
      <c r="Z70" s="249"/>
      <c r="AB70" s="28" t="n">
        <f aca="false">K70</f>
        <v>0</v>
      </c>
      <c r="AC70" s="28" t="n">
        <f aca="false">SUMPRODUCT(L70:S70,$L$26:$S$26)/SUM($L$26:$S$26)</f>
        <v>0</v>
      </c>
      <c r="AD70" s="28" t="n">
        <f aca="false">SUMPRODUCT(T70:Z70,$T$26:$Z$26)/SUM($T$26:$Z$26)</f>
        <v>0</v>
      </c>
      <c r="AE70" s="28" t="n">
        <f aca="false">SUMPRODUCT(L70:Z70,$L$26:$Z$26)/SUM($L$26:$Z$26)</f>
        <v>0</v>
      </c>
    </row>
    <row r="71" customFormat="false" ht="12.75" hidden="false" customHeight="false" outlineLevel="1" collapsed="false">
      <c r="A71" s="199" t="s">
        <v>89</v>
      </c>
      <c r="D71" s="250"/>
      <c r="E71" s="251"/>
      <c r="F71" s="251"/>
      <c r="G71" s="252"/>
      <c r="H71" s="253"/>
      <c r="I71" s="254"/>
      <c r="J71" s="254"/>
      <c r="K71" s="255"/>
      <c r="L71" s="245"/>
      <c r="M71" s="245"/>
      <c r="N71" s="245"/>
      <c r="O71" s="245"/>
      <c r="P71" s="245"/>
      <c r="Q71" s="245"/>
      <c r="R71" s="245"/>
      <c r="S71" s="246"/>
      <c r="T71" s="247"/>
      <c r="U71" s="248"/>
      <c r="V71" s="248"/>
      <c r="W71" s="248"/>
      <c r="X71" s="248"/>
      <c r="Y71" s="248"/>
      <c r="Z71" s="249"/>
      <c r="AB71" s="28" t="n">
        <f aca="false">K71</f>
        <v>0</v>
      </c>
      <c r="AC71" s="28" t="n">
        <f aca="false">SUMPRODUCT(L71:S71,$L$26:$S$26)/SUM($L$26:$S$26)</f>
        <v>0</v>
      </c>
      <c r="AD71" s="28" t="n">
        <f aca="false">SUMPRODUCT(T71:Z71,$T$26:$Z$26)/SUM($T$26:$Z$26)</f>
        <v>0</v>
      </c>
      <c r="AE71" s="28" t="n">
        <f aca="false">SUMPRODUCT(L71:Z71,$L$26:$Z$26)/SUM($L$26:$Z$26)</f>
        <v>0</v>
      </c>
    </row>
    <row r="72" customFormat="false" ht="12.75" hidden="false" customHeight="false" outlineLevel="1" collapsed="false">
      <c r="A72" s="135" t="s">
        <v>90</v>
      </c>
      <c r="D72" s="256" t="s">
        <v>91</v>
      </c>
      <c r="E72" s="257" t="s">
        <v>91</v>
      </c>
      <c r="F72" s="257" t="s">
        <v>91</v>
      </c>
      <c r="G72" s="258" t="s">
        <v>91</v>
      </c>
      <c r="H72" s="259" t="s">
        <v>91</v>
      </c>
      <c r="I72" s="260" t="s">
        <v>91</v>
      </c>
      <c r="J72" s="260" t="s">
        <v>91</v>
      </c>
      <c r="K72" s="261" t="n">
        <v>0.299782745620526</v>
      </c>
      <c r="L72" s="81" t="n">
        <v>0.299782745620526</v>
      </c>
      <c r="M72" s="81" t="n">
        <v>0.303762059009113</v>
      </c>
      <c r="N72" s="81" t="n">
        <v>0.303417521115752</v>
      </c>
      <c r="O72" s="81" t="n">
        <v>0.281597220656215</v>
      </c>
      <c r="P72" s="81" t="n">
        <v>0.271393725439657</v>
      </c>
      <c r="Q72" s="81" t="n">
        <v>0.315577313580728</v>
      </c>
      <c r="R72" s="81" t="n">
        <v>0.313080988662458</v>
      </c>
      <c r="S72" s="262" t="n">
        <v>0.314648904660356</v>
      </c>
      <c r="T72" s="263" t="n">
        <v>0.309067287795604</v>
      </c>
      <c r="U72" s="264" t="n">
        <v>0.306747694512232</v>
      </c>
      <c r="V72" s="264" t="n">
        <v>0.303715189717325</v>
      </c>
      <c r="W72" s="264" t="n">
        <v>0.306119446916293</v>
      </c>
      <c r="X72" s="264" t="n">
        <v>0.320055100124278</v>
      </c>
      <c r="Y72" s="264" t="n">
        <v>0.327102889219049</v>
      </c>
      <c r="Z72" s="265" t="n">
        <v>0.331804529560031</v>
      </c>
      <c r="AB72" s="28" t="n">
        <f aca="false">K72</f>
        <v>0.299782745620526</v>
      </c>
      <c r="AC72" s="28" t="n">
        <f aca="false">SUMPRODUCT(L72:S72,$L$26:$S$26)/SUM($L$26:$S$26)</f>
        <v>0.304631952405228</v>
      </c>
      <c r="AD72" s="28" t="n">
        <f aca="false">SUMPRODUCT(T72:Z72,$T$26:$Z$26)/SUM($T$26:$Z$26)</f>
        <v>0.314233135884011</v>
      </c>
      <c r="AE72" s="28" t="n">
        <f aca="false">SUMPRODUCT(L72:Z72,$L$26:$Z$26)/SUM($L$26:$Z$26)</f>
        <v>0.312167596935097</v>
      </c>
    </row>
    <row r="73" customFormat="false" ht="12.75" hidden="false" customHeight="false" outlineLevel="1" collapsed="false">
      <c r="A73" s="135" t="s">
        <v>92</v>
      </c>
      <c r="D73" s="266" t="s">
        <v>91</v>
      </c>
      <c r="E73" s="267" t="s">
        <v>91</v>
      </c>
      <c r="F73" s="267" t="s">
        <v>91</v>
      </c>
      <c r="G73" s="268" t="s">
        <v>91</v>
      </c>
      <c r="H73" s="269" t="s">
        <v>91</v>
      </c>
      <c r="I73" s="270" t="s">
        <v>91</v>
      </c>
      <c r="J73" s="270" t="s">
        <v>91</v>
      </c>
      <c r="K73" s="271" t="n">
        <v>42.4407112696727</v>
      </c>
      <c r="L73" s="183" t="n">
        <v>42.4407112696727</v>
      </c>
      <c r="M73" s="183" t="n">
        <v>41.4400075953495</v>
      </c>
      <c r="N73" s="183" t="n">
        <v>40.4334802928233</v>
      </c>
      <c r="O73" s="183" t="n">
        <v>39.4510243827089</v>
      </c>
      <c r="P73" s="183" t="n">
        <v>38.4542413792045</v>
      </c>
      <c r="Q73" s="183" t="n">
        <v>37.4032862243051</v>
      </c>
      <c r="R73" s="183" t="n">
        <v>36.7616747684797</v>
      </c>
      <c r="S73" s="184" t="n">
        <v>37.0281205607252</v>
      </c>
      <c r="T73" s="185" t="n">
        <v>37.1200895738644</v>
      </c>
      <c r="U73" s="186" t="n">
        <v>37.0165528169203</v>
      </c>
      <c r="V73" s="186" t="n">
        <v>36.6968290053377</v>
      </c>
      <c r="W73" s="186" t="n">
        <v>36.7651747384411</v>
      </c>
      <c r="X73" s="186" t="n">
        <v>36.8816253992484</v>
      </c>
      <c r="Y73" s="186" t="n">
        <v>36.6950935144201</v>
      </c>
      <c r="Z73" s="187" t="n">
        <v>36.5471778469731</v>
      </c>
      <c r="AB73" s="28" t="n">
        <f aca="false">K73</f>
        <v>42.4407112696727</v>
      </c>
      <c r="AC73" s="28" t="n">
        <f aca="false">SUMPRODUCT(L73:S73,$L$26:$S$26)/SUM($L$26:$S$26)</f>
        <v>39.1651926156865</v>
      </c>
      <c r="AD73" s="28" t="n">
        <f aca="false">SUMPRODUCT(T73:Z73,$T$26:$Z$26)/SUM($T$26:$Z$26)</f>
        <v>36.8248088217942</v>
      </c>
      <c r="AE73" s="28" t="n">
        <f aca="false">SUMPRODUCT(L73:Z73,$L$26:$Z$26)/SUM($L$26:$Z$26)</f>
        <v>37.3283044473464</v>
      </c>
    </row>
    <row r="74" customFormat="false" ht="12.75" hidden="false" customHeight="false" outlineLevel="1" collapsed="false">
      <c r="A74" s="199" t="s">
        <v>93</v>
      </c>
      <c r="D74" s="250" t="s">
        <v>91</v>
      </c>
      <c r="E74" s="251" t="s">
        <v>91</v>
      </c>
      <c r="F74" s="251" t="s">
        <v>91</v>
      </c>
      <c r="G74" s="252" t="s">
        <v>91</v>
      </c>
      <c r="H74" s="253" t="s">
        <v>91</v>
      </c>
      <c r="I74" s="254" t="s">
        <v>91</v>
      </c>
      <c r="J74" s="254" t="s">
        <v>91</v>
      </c>
      <c r="K74" s="272" t="n">
        <v>0</v>
      </c>
      <c r="L74" s="245"/>
      <c r="M74" s="245"/>
      <c r="N74" s="245"/>
      <c r="O74" s="245"/>
      <c r="P74" s="245"/>
      <c r="Q74" s="245"/>
      <c r="R74" s="245"/>
      <c r="S74" s="246"/>
      <c r="T74" s="247"/>
      <c r="U74" s="248"/>
      <c r="V74" s="248"/>
      <c r="W74" s="248"/>
      <c r="X74" s="248"/>
      <c r="Y74" s="248"/>
      <c r="Z74" s="249"/>
      <c r="AB74" s="28" t="n">
        <f aca="false">K74</f>
        <v>0</v>
      </c>
      <c r="AC74" s="28" t="n">
        <f aca="false">SUMPRODUCT(L74:S74,$L$26:$S$26)/SUM($L$26:$S$26)</f>
        <v>0</v>
      </c>
      <c r="AD74" s="28" t="n">
        <f aca="false">SUMPRODUCT(T74:Z74,$T$26:$Z$26)/SUM($T$26:$Z$26)</f>
        <v>0</v>
      </c>
      <c r="AE74" s="28" t="n">
        <f aca="false">SUMPRODUCT(L74:Z74,$L$26:$Z$26)/SUM($L$26:$Z$26)</f>
        <v>0</v>
      </c>
    </row>
    <row r="75" customFormat="false" ht="12.75" hidden="false" customHeight="false" outlineLevel="1" collapsed="false">
      <c r="A75" s="135" t="s">
        <v>90</v>
      </c>
      <c r="D75" s="256" t="s">
        <v>91</v>
      </c>
      <c r="E75" s="257" t="s">
        <v>91</v>
      </c>
      <c r="F75" s="257" t="s">
        <v>91</v>
      </c>
      <c r="G75" s="258" t="s">
        <v>91</v>
      </c>
      <c r="H75" s="259" t="s">
        <v>91</v>
      </c>
      <c r="I75" s="260" t="s">
        <v>91</v>
      </c>
      <c r="J75" s="260" t="s">
        <v>91</v>
      </c>
      <c r="K75" s="261" t="n">
        <v>0.0747065533165173</v>
      </c>
      <c r="L75" s="81" t="n">
        <v>0.0747065533165173</v>
      </c>
      <c r="M75" s="81" t="n">
        <v>0.073221762264173</v>
      </c>
      <c r="N75" s="81" t="n">
        <v>0.0733503188093105</v>
      </c>
      <c r="O75" s="81" t="n">
        <v>0.0814920718501008</v>
      </c>
      <c r="P75" s="81" t="n">
        <v>0.248086794040863</v>
      </c>
      <c r="Q75" s="81" t="n">
        <v>0.203903205899791</v>
      </c>
      <c r="R75" s="81" t="n">
        <v>0.206399530818062</v>
      </c>
      <c r="S75" s="262" t="n">
        <v>0.204831614820163</v>
      </c>
      <c r="T75" s="263" t="n">
        <v>0.210413231684916</v>
      </c>
      <c r="U75" s="264" t="n">
        <v>0.212732824968288</v>
      </c>
      <c r="V75" s="264" t="n">
        <v>0.215765329763194</v>
      </c>
      <c r="W75" s="264" t="n">
        <v>0.213361072564226</v>
      </c>
      <c r="X75" s="264" t="n">
        <v>0.199425419356242</v>
      </c>
      <c r="Y75" s="264" t="n">
        <v>0.192377630261471</v>
      </c>
      <c r="Z75" s="265" t="n">
        <v>0.187675989920488</v>
      </c>
      <c r="AB75" s="28" t="n">
        <f aca="false">K75</f>
        <v>0.0747065533165173</v>
      </c>
      <c r="AC75" s="28" t="n">
        <f aca="false">SUMPRODUCT(L75:S75,$L$26:$S$26)/SUM($L$26:$S$26)</f>
        <v>0.14999350111428</v>
      </c>
      <c r="AD75" s="28" t="n">
        <f aca="false">SUMPRODUCT(T75:Z75,$T$26:$Z$26)/SUM($T$26:$Z$26)</f>
        <v>0.205247383596509</v>
      </c>
      <c r="AE75" s="28" t="n">
        <f aca="false">SUMPRODUCT(L75:Z75,$L$26:$Z$26)/SUM($L$26:$Z$26)</f>
        <v>0.193360406683926</v>
      </c>
    </row>
    <row r="76" customFormat="false" ht="12.75" hidden="false" customHeight="false" outlineLevel="1" collapsed="false">
      <c r="A76" s="135" t="s">
        <v>92</v>
      </c>
      <c r="D76" s="266" t="s">
        <v>91</v>
      </c>
      <c r="E76" s="267" t="s">
        <v>91</v>
      </c>
      <c r="F76" s="267" t="s">
        <v>91</v>
      </c>
      <c r="G76" s="268" t="s">
        <v>91</v>
      </c>
      <c r="H76" s="269" t="s">
        <v>91</v>
      </c>
      <c r="I76" s="270" t="s">
        <v>91</v>
      </c>
      <c r="J76" s="270" t="s">
        <v>91</v>
      </c>
      <c r="K76" s="273" t="n">
        <v>130.7</v>
      </c>
      <c r="L76" s="274" t="n">
        <v>130.7</v>
      </c>
      <c r="M76" s="274" t="n">
        <v>69</v>
      </c>
      <c r="N76" s="274" t="n">
        <v>69</v>
      </c>
      <c r="O76" s="274" t="n">
        <v>69</v>
      </c>
      <c r="P76" s="274" t="n">
        <v>81</v>
      </c>
      <c r="Q76" s="274" t="n">
        <v>58</v>
      </c>
      <c r="R76" s="274" t="n">
        <v>57</v>
      </c>
      <c r="S76" s="275" t="n">
        <v>55</v>
      </c>
      <c r="T76" s="276" t="n">
        <v>65</v>
      </c>
      <c r="U76" s="274" t="n">
        <v>65</v>
      </c>
      <c r="V76" s="274" t="n">
        <v>65</v>
      </c>
      <c r="W76" s="274" t="n">
        <v>65</v>
      </c>
      <c r="X76" s="274" t="n">
        <v>65</v>
      </c>
      <c r="Y76" s="274" t="n">
        <v>65</v>
      </c>
      <c r="Z76" s="275" t="n">
        <v>65</v>
      </c>
      <c r="AB76" s="28" t="n">
        <f aca="false">K76</f>
        <v>130.7</v>
      </c>
      <c r="AC76" s="28" t="n">
        <f aca="false">SUMPRODUCT(L76:S76,$L$26:$S$26)/SUM($L$26:$S$26)</f>
        <v>79.8298605894873</v>
      </c>
      <c r="AD76" s="28" t="n">
        <f aca="false">SUMPRODUCT(T76:Z76,$T$26:$Z$26)/SUM($T$26:$Z$26)</f>
        <v>65</v>
      </c>
      <c r="AE76" s="28" t="n">
        <f aca="false">SUMPRODUCT(L76:Z76,$L$26:$Z$26)/SUM($L$26:$Z$26)</f>
        <v>68.1904040499011</v>
      </c>
    </row>
    <row r="77" customFormat="false" ht="12.75" hidden="false" customHeight="false" outlineLevel="1" collapsed="false">
      <c r="A77" s="199" t="s">
        <v>94</v>
      </c>
      <c r="D77" s="250" t="s">
        <v>91</v>
      </c>
      <c r="E77" s="251" t="s">
        <v>91</v>
      </c>
      <c r="F77" s="251" t="s">
        <v>91</v>
      </c>
      <c r="G77" s="252" t="s">
        <v>91</v>
      </c>
      <c r="H77" s="253" t="s">
        <v>91</v>
      </c>
      <c r="I77" s="254" t="s">
        <v>91</v>
      </c>
      <c r="J77" s="254" t="s">
        <v>91</v>
      </c>
      <c r="K77" s="272" t="n">
        <v>0</v>
      </c>
      <c r="L77" s="245"/>
      <c r="M77" s="245"/>
      <c r="N77" s="245"/>
      <c r="O77" s="245"/>
      <c r="P77" s="245"/>
      <c r="Q77" s="245"/>
      <c r="R77" s="245"/>
      <c r="S77" s="246"/>
      <c r="T77" s="247"/>
      <c r="U77" s="248"/>
      <c r="V77" s="248"/>
      <c r="W77" s="248"/>
      <c r="X77" s="248"/>
      <c r="Y77" s="248"/>
      <c r="Z77" s="249"/>
      <c r="AB77" s="28" t="n">
        <f aca="false">K77</f>
        <v>0</v>
      </c>
      <c r="AC77" s="28" t="n">
        <f aca="false">SUMPRODUCT(L77:S77,$L$26:$S$26)/SUM($L$26:$S$26)</f>
        <v>0</v>
      </c>
      <c r="AD77" s="28" t="n">
        <f aca="false">SUMPRODUCT(T77:Z77,$T$26:$Z$26)/SUM($T$26:$Z$26)</f>
        <v>0</v>
      </c>
      <c r="AE77" s="28" t="n">
        <f aca="false">SUMPRODUCT(L77:Z77,$L$26:$Z$26)/SUM($L$26:$Z$26)</f>
        <v>0</v>
      </c>
    </row>
    <row r="78" customFormat="false" ht="12.75" hidden="false" customHeight="false" outlineLevel="1" collapsed="false">
      <c r="A78" s="135" t="s">
        <v>90</v>
      </c>
      <c r="D78" s="256" t="s">
        <v>91</v>
      </c>
      <c r="E78" s="257" t="s">
        <v>91</v>
      </c>
      <c r="F78" s="257" t="s">
        <v>91</v>
      </c>
      <c r="G78" s="258" t="s">
        <v>91</v>
      </c>
      <c r="H78" s="259" t="s">
        <v>91</v>
      </c>
      <c r="I78" s="260" t="s">
        <v>91</v>
      </c>
      <c r="J78" s="260" t="s">
        <v>91</v>
      </c>
      <c r="K78" s="261" t="n">
        <v>0.625510701062957</v>
      </c>
      <c r="L78" s="81" t="n">
        <v>0.625510701062957</v>
      </c>
      <c r="M78" s="81" t="n">
        <v>0.623016178726714</v>
      </c>
      <c r="N78" s="81" t="n">
        <v>0.623232160074938</v>
      </c>
      <c r="O78" s="81" t="n">
        <v>0.636910707493684</v>
      </c>
      <c r="P78" s="81" t="n">
        <v>0.480519480519481</v>
      </c>
      <c r="Q78" s="81" t="n">
        <v>0.48051948051948</v>
      </c>
      <c r="R78" s="81" t="n">
        <v>0.480519480519481</v>
      </c>
      <c r="S78" s="262" t="n">
        <v>0.480519480519481</v>
      </c>
      <c r="T78" s="263" t="n">
        <v>0.480519480519481</v>
      </c>
      <c r="U78" s="264" t="n">
        <v>0.480519480519481</v>
      </c>
      <c r="V78" s="264" t="n">
        <v>0.480519480519481</v>
      </c>
      <c r="W78" s="264" t="n">
        <v>0.48051948051948</v>
      </c>
      <c r="X78" s="264" t="n">
        <v>0.480519480519481</v>
      </c>
      <c r="Y78" s="264" t="n">
        <v>0.480519480519481</v>
      </c>
      <c r="Z78" s="265" t="n">
        <v>0.480519480519481</v>
      </c>
      <c r="AB78" s="28" t="n">
        <f aca="false">K78</f>
        <v>0.625510701062957</v>
      </c>
      <c r="AC78" s="28" t="n">
        <f aca="false">SUMPRODUCT(L78:S78,$L$26:$S$26)/SUM($L$26:$S$26)</f>
        <v>0.545374546480492</v>
      </c>
      <c r="AD78" s="28" t="n">
        <f aca="false">SUMPRODUCT(T78:Z78,$T$26:$Z$26)/SUM($T$26:$Z$26)</f>
        <v>0.480519480519481</v>
      </c>
      <c r="AE78" s="28" t="n">
        <f aca="false">SUMPRODUCT(L78:Z78,$L$26:$Z$26)/SUM($L$26:$Z$26)</f>
        <v>0.494471996380978</v>
      </c>
    </row>
    <row r="79" customFormat="false" ht="12.75" hidden="false" customHeight="false" outlineLevel="1" collapsed="false">
      <c r="A79" s="277" t="s">
        <v>95</v>
      </c>
      <c r="D79" s="266" t="s">
        <v>91</v>
      </c>
      <c r="E79" s="267" t="s">
        <v>91</v>
      </c>
      <c r="F79" s="267" t="s">
        <v>91</v>
      </c>
      <c r="G79" s="268" t="s">
        <v>91</v>
      </c>
      <c r="H79" s="269" t="s">
        <v>91</v>
      </c>
      <c r="I79" s="270" t="s">
        <v>91</v>
      </c>
      <c r="J79" s="270" t="s">
        <v>91</v>
      </c>
      <c r="K79" s="273" t="n">
        <v>54.71</v>
      </c>
      <c r="L79" s="274" t="n">
        <v>54.71</v>
      </c>
      <c r="M79" s="274" t="n">
        <v>54.71</v>
      </c>
      <c r="N79" s="274" t="n">
        <v>54.71</v>
      </c>
      <c r="O79" s="274" t="n">
        <v>54.71</v>
      </c>
      <c r="P79" s="274" t="n">
        <v>54.71</v>
      </c>
      <c r="Q79" s="274" t="n">
        <v>54.71</v>
      </c>
      <c r="R79" s="274" t="n">
        <v>54.71</v>
      </c>
      <c r="S79" s="275" t="n">
        <v>54.71</v>
      </c>
      <c r="T79" s="276" t="n">
        <v>54.71</v>
      </c>
      <c r="U79" s="274" t="n">
        <v>54.71</v>
      </c>
      <c r="V79" s="274" t="n">
        <v>54.71</v>
      </c>
      <c r="W79" s="274" t="n">
        <v>54.71</v>
      </c>
      <c r="X79" s="274" t="n">
        <v>54.71</v>
      </c>
      <c r="Y79" s="274" t="n">
        <v>54.71</v>
      </c>
      <c r="Z79" s="275" t="n">
        <v>54.71</v>
      </c>
      <c r="AB79" s="28" t="n">
        <f aca="false">K79</f>
        <v>54.71</v>
      </c>
      <c r="AC79" s="28" t="n">
        <f aca="false">SUMPRODUCT(L79:S79,$L$26:$S$26)/SUM($L$26:$S$26)</f>
        <v>54.71</v>
      </c>
      <c r="AD79" s="28" t="n">
        <f aca="false">SUMPRODUCT(T79:Z79,$T$26:$Z$26)/SUM($T$26:$Z$26)</f>
        <v>54.71</v>
      </c>
      <c r="AE79" s="28" t="n">
        <f aca="false">SUMPRODUCT(L79:Z79,$L$26:$Z$26)/SUM($L$26:$Z$26)</f>
        <v>54.71</v>
      </c>
    </row>
    <row r="80" customFormat="false" ht="12.75" hidden="false" customHeight="false" outlineLevel="0" collapsed="false">
      <c r="A80" s="278" t="s">
        <v>96</v>
      </c>
      <c r="B80" s="279"/>
      <c r="C80" s="279"/>
      <c r="D80" s="280"/>
      <c r="E80" s="281"/>
      <c r="F80" s="281"/>
      <c r="G80" s="282"/>
      <c r="H80" s="283"/>
      <c r="I80" s="284"/>
      <c r="J80" s="284"/>
      <c r="K80" s="285"/>
      <c r="L80" s="286"/>
      <c r="M80" s="286"/>
      <c r="N80" s="286"/>
      <c r="O80" s="286"/>
      <c r="P80" s="286"/>
      <c r="Q80" s="286"/>
      <c r="R80" s="286"/>
      <c r="S80" s="287"/>
      <c r="T80" s="288"/>
      <c r="U80" s="289"/>
      <c r="V80" s="289"/>
      <c r="W80" s="289"/>
      <c r="X80" s="289"/>
      <c r="Y80" s="289"/>
      <c r="Z80" s="290"/>
      <c r="AB80" s="28" t="n">
        <f aca="false">K80</f>
        <v>0</v>
      </c>
      <c r="AC80" s="28" t="n">
        <f aca="false">SUMPRODUCT(L80:S80,$L$26:$S$26)/SUM($L$26:$S$26)</f>
        <v>0</v>
      </c>
      <c r="AD80" s="28" t="n">
        <f aca="false">SUMPRODUCT(T80:Z80,$T$26:$Z$26)/SUM($T$26:$Z$26)</f>
        <v>0</v>
      </c>
      <c r="AE80" s="28" t="n">
        <f aca="false">SUMPRODUCT(L80:Z80,$L$26:$Z$26)/SUM($L$26:$Z$26)</f>
        <v>0</v>
      </c>
    </row>
    <row r="81" customFormat="false" ht="12.75" hidden="false" customHeight="false" outlineLevel="0" collapsed="false">
      <c r="A81" s="277" t="s">
        <v>97</v>
      </c>
      <c r="D81" s="266" t="s">
        <v>91</v>
      </c>
      <c r="E81" s="267" t="s">
        <v>91</v>
      </c>
      <c r="F81" s="267" t="s">
        <v>91</v>
      </c>
      <c r="G81" s="268" t="s">
        <v>91</v>
      </c>
      <c r="H81" s="269" t="s">
        <v>91</v>
      </c>
      <c r="I81" s="270" t="s">
        <v>91</v>
      </c>
      <c r="J81" s="270" t="s">
        <v>91</v>
      </c>
      <c r="K81" s="271" t="n">
        <f aca="false">K72*K73+K75*K76+K78*K79</f>
        <v>56.7088299241336</v>
      </c>
      <c r="L81" s="183" t="n">
        <f aca="false">L72*L73+L75*L76+L78*L79</f>
        <v>56.7088299241336</v>
      </c>
      <c r="M81" s="183" t="n">
        <f aca="false">M72*M73+M75*M76+M78*M79</f>
        <v>51.7254187668831</v>
      </c>
      <c r="N81" s="183" t="n">
        <f aca="false">N72*N73+N75*N76+N78*N79</f>
        <v>51.4264298360733</v>
      </c>
      <c r="O81" s="183" t="n">
        <f aca="false">O72*O73+O75*O76+O78*O79</f>
        <v>51.5776365828478</v>
      </c>
      <c r="P81" s="183" t="n">
        <f aca="false">P72*P73+P75*P76+P78*P79</f>
        <v>56.8204909233888</v>
      </c>
      <c r="Q81" s="183" t="n">
        <f aca="false">Q72*Q73+Q75*Q76+Q78*Q79</f>
        <v>49.9192353071659</v>
      </c>
      <c r="R81" s="183" t="n">
        <f aca="false">R72*R73+R75*R76+R78*R79</f>
        <v>49.5633755172537</v>
      </c>
      <c r="S81" s="184" t="n">
        <f aca="false">S72*S73+S75*S76+S78*S79</f>
        <v>49.2058171703936</v>
      </c>
      <c r="T81" s="185" t="n">
        <f aca="false">T72*T73+T75*T76+T78*T79</f>
        <v>51.4386862460644</v>
      </c>
      <c r="U81" s="186" t="n">
        <f aca="false">U72*U73+U75*U76+U78*U79</f>
        <v>51.4715966375401</v>
      </c>
      <c r="V81" s="186" t="n">
        <f aca="false">V72*V73+V75*V76+V78*V79</f>
        <v>51.4593515972088</v>
      </c>
      <c r="W81" s="186" t="n">
        <f aca="false">W72*W73+W75*W76+W78*W79</f>
        <v>51.412225452608</v>
      </c>
      <c r="X81" s="186" t="n">
        <f aca="false">X72*X73+X75*X76+X78*X79</f>
        <v>51.056025347279</v>
      </c>
      <c r="Y81" s="186" t="n">
        <f aca="false">Y72*Y73+Y75*Y76+Y78*Y79</f>
        <v>50.7968378549464</v>
      </c>
      <c r="Z81" s="187" t="n">
        <f aca="false">Z72*Z73+Z75*Z76+Z78*Z79</f>
        <v>50.6146792763142</v>
      </c>
      <c r="AB81" s="28" t="n">
        <f aca="false">K81</f>
        <v>56.7088299241336</v>
      </c>
      <c r="AC81" s="28" t="n">
        <f aca="false">SUMPRODUCT(L81:S81,$L$26:$S$26)/SUM($L$26:$S$26)</f>
        <v>52.1864466235289</v>
      </c>
      <c r="AD81" s="28" t="n">
        <f aca="false">SUMPRODUCT(T81:Z81,$T$26:$Z$26)/SUM($T$26:$Z$26)</f>
        <v>51.2008712486557</v>
      </c>
      <c r="AE81" s="28" t="n">
        <f aca="false">SUMPRODUCT(L81:Z81,$L$26:$Z$26)/SUM($L$26:$Z$26)</f>
        <v>51.412901810137</v>
      </c>
    </row>
    <row r="82" customFormat="false" ht="12.75" hidden="false" customHeight="false" outlineLevel="0" collapsed="false">
      <c r="D82" s="239"/>
      <c r="E82" s="240"/>
      <c r="F82" s="240"/>
      <c r="G82" s="241"/>
      <c r="H82" s="242"/>
      <c r="I82" s="243"/>
      <c r="J82" s="243"/>
      <c r="K82" s="244"/>
      <c r="L82" s="245"/>
      <c r="M82" s="245"/>
      <c r="N82" s="245"/>
      <c r="O82" s="245"/>
      <c r="P82" s="245"/>
      <c r="Q82" s="245"/>
      <c r="R82" s="245"/>
      <c r="S82" s="246"/>
      <c r="T82" s="247"/>
      <c r="U82" s="248"/>
      <c r="V82" s="248"/>
      <c r="W82" s="248"/>
      <c r="X82" s="248"/>
      <c r="Y82" s="248"/>
      <c r="Z82" s="249"/>
      <c r="AB82" s="28" t="n">
        <f aca="false">K82</f>
        <v>0</v>
      </c>
      <c r="AC82" s="28" t="n">
        <f aca="false">SUMPRODUCT(L82:S82,$L$26:$S$26)/SUM($L$26:$S$26)</f>
        <v>0</v>
      </c>
      <c r="AD82" s="28" t="n">
        <f aca="false">SUMPRODUCT(T82:Z82,$T$26:$Z$26)/SUM($T$26:$Z$26)</f>
        <v>0</v>
      </c>
      <c r="AE82" s="28" t="n">
        <f aca="false">SUMPRODUCT(L82:Z82,$L$26:$Z$26)/SUM($L$26:$Z$26)</f>
        <v>0</v>
      </c>
    </row>
    <row r="83" customFormat="false" ht="12.75" hidden="false" customHeight="false" outlineLevel="0" collapsed="false">
      <c r="A83" s="112" t="s">
        <v>98</v>
      </c>
      <c r="D83" s="239"/>
      <c r="E83" s="240"/>
      <c r="F83" s="240"/>
      <c r="G83" s="241"/>
      <c r="H83" s="242"/>
      <c r="I83" s="243"/>
      <c r="J83" s="243"/>
      <c r="K83" s="244"/>
      <c r="L83" s="245"/>
      <c r="M83" s="245"/>
      <c r="N83" s="245"/>
      <c r="O83" s="245"/>
      <c r="P83" s="245"/>
      <c r="Q83" s="245"/>
      <c r="R83" s="245"/>
      <c r="S83" s="246"/>
      <c r="T83" s="247"/>
      <c r="U83" s="248"/>
      <c r="V83" s="248"/>
      <c r="W83" s="248"/>
      <c r="X83" s="248"/>
      <c r="Y83" s="248"/>
      <c r="Z83" s="249"/>
      <c r="AB83" s="28" t="n">
        <f aca="false">K83</f>
        <v>0</v>
      </c>
      <c r="AC83" s="28" t="n">
        <f aca="false">SUMPRODUCT(L83:S83,$L$26:$S$26)/SUM($L$26:$S$26)</f>
        <v>0</v>
      </c>
      <c r="AD83" s="28" t="n">
        <f aca="false">SUMPRODUCT(T83:Z83,$T$26:$Z$26)/SUM($T$26:$Z$26)</f>
        <v>0</v>
      </c>
      <c r="AE83" s="28" t="n">
        <f aca="false">SUMPRODUCT(L83:Z83,$L$26:$Z$26)/SUM($L$26:$Z$26)</f>
        <v>0</v>
      </c>
    </row>
    <row r="84" customFormat="false" ht="12.75" hidden="false" customHeight="false" outlineLevel="0" collapsed="false">
      <c r="A84" s="291" t="s">
        <v>14</v>
      </c>
      <c r="B84" s="292"/>
      <c r="C84" s="292"/>
      <c r="D84" s="293"/>
      <c r="E84" s="294"/>
      <c r="F84" s="240"/>
      <c r="G84" s="241"/>
      <c r="H84" s="242"/>
      <c r="I84" s="243"/>
      <c r="J84" s="243"/>
      <c r="K84" s="244"/>
      <c r="L84" s="245"/>
      <c r="M84" s="245"/>
      <c r="N84" s="245"/>
      <c r="O84" s="245"/>
      <c r="P84" s="245"/>
      <c r="Q84" s="245"/>
      <c r="R84" s="245"/>
      <c r="S84" s="246"/>
      <c r="T84" s="247"/>
      <c r="U84" s="248"/>
      <c r="V84" s="248"/>
      <c r="W84" s="248"/>
      <c r="X84" s="248"/>
      <c r="Y84" s="248"/>
      <c r="Z84" s="249"/>
      <c r="AB84" s="28" t="n">
        <f aca="false">K84</f>
        <v>0</v>
      </c>
      <c r="AC84" s="28" t="n">
        <f aca="false">SUMPRODUCT(L84:S84,$L$26:$S$26)/SUM($L$26:$S$26)</f>
        <v>0</v>
      </c>
      <c r="AD84" s="28" t="n">
        <f aca="false">SUMPRODUCT(T84:Z84,$T$26:$Z$26)/SUM($T$26:$Z$26)</f>
        <v>0</v>
      </c>
      <c r="AE84" s="28" t="n">
        <f aca="false">SUMPRODUCT(L84:Z84,$L$26:$Z$26)/SUM($L$26:$Z$26)</f>
        <v>0</v>
      </c>
    </row>
    <row r="85" customFormat="false" ht="12.75" hidden="false" customHeight="false" outlineLevel="0" collapsed="false">
      <c r="A85" s="295" t="s">
        <v>99</v>
      </c>
      <c r="D85" s="177" t="n">
        <f aca="false">D53</f>
        <v>97.9349967311806</v>
      </c>
      <c r="E85" s="178" t="n">
        <f aca="false">E53</f>
        <v>96.821910855674</v>
      </c>
      <c r="F85" s="178" t="n">
        <f aca="false">F53</f>
        <v>98.4736656803261</v>
      </c>
      <c r="G85" s="179" t="n">
        <f aca="false">G53</f>
        <v>97.3831046188289</v>
      </c>
      <c r="H85" s="180" t="n">
        <f aca="false">H53</f>
        <v>66.0076463349122</v>
      </c>
      <c r="I85" s="181" t="n">
        <f aca="false">I53</f>
        <v>65.3793284854658</v>
      </c>
      <c r="J85" s="181" t="n">
        <f aca="false">J53</f>
        <v>65.0068519905116</v>
      </c>
      <c r="K85" s="182" t="n">
        <f aca="false">K53</f>
        <v>49.8727223890503</v>
      </c>
      <c r="L85" s="183" t="n">
        <f aca="false">L53</f>
        <v>49.8727223890503</v>
      </c>
      <c r="M85" s="183" t="n">
        <f aca="false">M53</f>
        <v>50.2474721305285</v>
      </c>
      <c r="N85" s="183" t="n">
        <f aca="false">N53</f>
        <v>53.0079586792176</v>
      </c>
      <c r="O85" s="183" t="n">
        <f aca="false">O53</f>
        <v>53.1700720703952</v>
      </c>
      <c r="P85" s="183" t="n">
        <f aca="false">P53</f>
        <v>83.1144079974633</v>
      </c>
      <c r="Q85" s="183" t="n">
        <f aca="false">Q53</f>
        <v>82.5375292286855</v>
      </c>
      <c r="R85" s="183" t="n">
        <f aca="false">R53</f>
        <v>81.8173368266274</v>
      </c>
      <c r="S85" s="184" t="n">
        <f aca="false">S53</f>
        <v>77.7584594989054</v>
      </c>
      <c r="T85" s="185" t="n">
        <f aca="false">T53</f>
        <v>79.1626961882167</v>
      </c>
      <c r="U85" s="186" t="n">
        <f aca="false">U53</f>
        <v>68.9957137871131</v>
      </c>
      <c r="V85" s="186" t="n">
        <f aca="false">V53</f>
        <v>51.7691130741102</v>
      </c>
      <c r="W85" s="186" t="n">
        <f aca="false">W53</f>
        <v>51.8459186421763</v>
      </c>
      <c r="X85" s="186" t="n">
        <f aca="false">X53</f>
        <v>48.4848988598679</v>
      </c>
      <c r="Y85" s="186" t="n">
        <f aca="false">Y53</f>
        <v>48.7780645691975</v>
      </c>
      <c r="Z85" s="187" t="n">
        <f aca="false">Z53</f>
        <v>51.3416819422922</v>
      </c>
      <c r="AB85" s="28" t="n">
        <f aca="false">K85</f>
        <v>49.8727223890503</v>
      </c>
      <c r="AC85" s="28" t="n">
        <f aca="false">SUMPRODUCT(L85:S85,$L$26:$S$26)/SUM($L$26:$S$26)</f>
        <v>66.7148029877946</v>
      </c>
      <c r="AD85" s="28" t="n">
        <f aca="false">SUMPRODUCT(T85:Z85,$T$26:$Z$26)/SUM($T$26:$Z$26)</f>
        <v>57.6871663099055</v>
      </c>
      <c r="AE85" s="28" t="n">
        <f aca="false">SUMPRODUCT(L85:Z85,$L$26:$Z$26)/SUM($L$26:$Z$26)</f>
        <v>59.6293159642718</v>
      </c>
    </row>
    <row r="86" customFormat="false" ht="12.75" hidden="false" customHeight="false" outlineLevel="0" collapsed="false">
      <c r="A86" s="295" t="s">
        <v>100</v>
      </c>
      <c r="D86" s="177" t="n">
        <f aca="false">(D36*$B$27+D43*$B$28+D50*$B$29)</f>
        <v>0</v>
      </c>
      <c r="E86" s="178" t="n">
        <f aca="false">(E36*$B$27+E43*$B$28+E50*$B$29)</f>
        <v>0</v>
      </c>
      <c r="F86" s="178" t="n">
        <f aca="false">(F36*$B$27+F43*$B$28+F50*$B$29)</f>
        <v>0</v>
      </c>
      <c r="G86" s="179" t="n">
        <f aca="false">(G36*$B$27+G43*$B$28+G50*$B$29)</f>
        <v>0</v>
      </c>
      <c r="H86" s="180" t="n">
        <f aca="false">(H36*$B$27+H43*$B$28+H50*$B$29)</f>
        <v>0</v>
      </c>
      <c r="I86" s="181" t="n">
        <f aca="false">(I36*$B$27+I43*$B$28+I50*$B$29)</f>
        <v>0</v>
      </c>
      <c r="J86" s="181" t="n">
        <f aca="false">(J36*$B$27+J43*$B$28+J50*$B$29)</f>
        <v>0</v>
      </c>
      <c r="K86" s="182" t="n">
        <f aca="false">(K36*$B$27+K43*$B$28+K50*$B$29)</f>
        <v>10</v>
      </c>
      <c r="L86" s="183" t="n">
        <f aca="false">(L36*$B$27+L43*$B$28+L50*$B$29)</f>
        <v>10</v>
      </c>
      <c r="M86" s="183" t="n">
        <f aca="false">(M36*$B$27+M43*$B$28+M50*$B$29)</f>
        <v>10</v>
      </c>
      <c r="N86" s="183" t="n">
        <f aca="false">(N36*$B$27+N43*$B$28+N50*$B$29)</f>
        <v>10</v>
      </c>
      <c r="O86" s="183" t="n">
        <f aca="false">(O36*$B$27+O43*$B$28+O50*$B$29)</f>
        <v>10</v>
      </c>
      <c r="P86" s="183" t="n">
        <f aca="false">(P36*$B$27+P43*$B$28+P50*$B$29)</f>
        <v>10</v>
      </c>
      <c r="Q86" s="183" t="n">
        <f aca="false">(Q36*$B$27+Q43*$B$28+Q50*$B$29)</f>
        <v>10</v>
      </c>
      <c r="R86" s="183" t="n">
        <f aca="false">(R36*$B$27+R43*$B$28+R50*$B$29)</f>
        <v>10</v>
      </c>
      <c r="S86" s="184" t="n">
        <f aca="false">(S36*$B$27+S43*$B$28+S50*$B$29)</f>
        <v>10</v>
      </c>
      <c r="T86" s="185" t="n">
        <f aca="false">(T36*$B$27+T43*$B$28+T50*$B$29)</f>
        <v>10</v>
      </c>
      <c r="U86" s="186" t="n">
        <f aca="false">(U36*$B$27+U43*$B$28+U50*$B$29)</f>
        <v>10</v>
      </c>
      <c r="V86" s="186" t="n">
        <f aca="false">(V36*$B$27+V43*$B$28+V50*$B$29)</f>
        <v>10</v>
      </c>
      <c r="W86" s="186" t="n">
        <f aca="false">(W36*$B$27+W43*$B$28+W50*$B$29)</f>
        <v>10</v>
      </c>
      <c r="X86" s="186" t="n">
        <f aca="false">(X36*$B$27+X43*$B$28+X50*$B$29)</f>
        <v>10</v>
      </c>
      <c r="Y86" s="186" t="n">
        <f aca="false">(Y36*$B$27+Y43*$B$28+Y50*$B$29)</f>
        <v>10</v>
      </c>
      <c r="Z86" s="187" t="n">
        <f aca="false">(Z36*$B$27+Z43*$B$28+Z50*$B$29)</f>
        <v>10</v>
      </c>
      <c r="AB86" s="28" t="n">
        <f aca="false">K86</f>
        <v>10</v>
      </c>
      <c r="AC86" s="28" t="n">
        <f aca="false">SUMPRODUCT(L86:S86,$L$26:$S$26)/SUM($L$26:$S$26)</f>
        <v>10</v>
      </c>
      <c r="AD86" s="28" t="n">
        <f aca="false">SUMPRODUCT(T86:Z86,$T$26:$Z$26)/SUM($T$26:$Z$26)</f>
        <v>10</v>
      </c>
      <c r="AE86" s="28" t="n">
        <f aca="false">SUMPRODUCT(L86:Z86,$L$26:$Z$26)/SUM($L$26:$Z$26)</f>
        <v>10</v>
      </c>
    </row>
    <row r="87" customFormat="false" ht="12.75" hidden="false" customHeight="false" outlineLevel="0" collapsed="false">
      <c r="A87" s="295" t="s">
        <v>101</v>
      </c>
      <c r="D87" s="177"/>
      <c r="E87" s="178"/>
      <c r="F87" s="178"/>
      <c r="G87" s="179"/>
      <c r="H87" s="180"/>
      <c r="I87" s="181"/>
      <c r="J87" s="181"/>
      <c r="K87" s="296" t="n">
        <f aca="false">(K37*$B$27+K44*$B$28+K51*$B$29)</f>
        <v>0</v>
      </c>
      <c r="L87" s="297" t="n">
        <f aca="false">(L37*$B$27+L44*$B$28+L51*$B$29)</f>
        <v>0</v>
      </c>
      <c r="M87" s="297" t="n">
        <f aca="false">(M37*$B$27+M44*$B$28+M51*$B$29)</f>
        <v>0</v>
      </c>
      <c r="N87" s="297" t="n">
        <f aca="false">(N37*$B$27+N44*$B$28+N51*$B$29)</f>
        <v>0</v>
      </c>
      <c r="O87" s="297" t="n">
        <f aca="false">(O37*$B$27+O44*$B$28+O51*$B$29)</f>
        <v>37.3375084153235</v>
      </c>
      <c r="P87" s="297" t="n">
        <f aca="false">(P37*$B$27+P44*$B$28+P51*$B$29)</f>
        <v>40.0949941043371</v>
      </c>
      <c r="Q87" s="297" t="n">
        <f aca="false">(Q37*$B$27+Q44*$B$28+Q51*$B$29)</f>
        <v>47.9052796543684</v>
      </c>
      <c r="R87" s="297" t="n">
        <f aca="false">(R37*$B$27+R44*$B$28+R51*$B$29)</f>
        <v>47.2694631266441</v>
      </c>
      <c r="S87" s="298" t="n">
        <f aca="false">(S37*$B$27+S44*$B$28+S51*$B$29)</f>
        <v>48.8685082057</v>
      </c>
      <c r="T87" s="299" t="n">
        <f aca="false">(T37*$B$27+T44*$B$28+T51*$B$29)</f>
        <v>47.1571984522061</v>
      </c>
      <c r="U87" s="300" t="n">
        <f aca="false">(U37*$B$27+U44*$B$28+U51*$B$29)</f>
        <v>40.0589124758193</v>
      </c>
      <c r="V87" s="300" t="n">
        <f aca="false">(V37*$B$27+V44*$B$28+V51*$B$29)</f>
        <v>37.3403264555252</v>
      </c>
      <c r="W87" s="300" t="n">
        <f aca="false">(W37*$B$27+W44*$B$28+W51*$B$29)</f>
        <v>37.3813006370315</v>
      </c>
      <c r="X87" s="300" t="n">
        <f aca="false">(X37*$B$27+X44*$B$28+X51*$B$29)</f>
        <v>37.3445140364189</v>
      </c>
      <c r="Y87" s="300" t="n">
        <f aca="false">(Y37*$B$27+Y44*$B$28+Y51*$B$29)</f>
        <v>37.3451968696009</v>
      </c>
      <c r="Z87" s="301" t="n">
        <f aca="false">(Z37*$B$27+Z44*$B$28+Z51*$B$29)</f>
        <v>37.3585575804237</v>
      </c>
      <c r="AB87" s="28" t="n">
        <f aca="false">K87</f>
        <v>0</v>
      </c>
      <c r="AC87" s="28" t="n">
        <f aca="false">SUMPRODUCT(L87:S87,$L$26:$S$26)/SUM($L$26:$S$26)</f>
        <v>28.5880794067365</v>
      </c>
      <c r="AD87" s="28" t="n">
        <f aca="false">SUMPRODUCT(T87:Z87,$T$26:$Z$26)/SUM($T$26:$Z$26)</f>
        <v>39.2061657593432</v>
      </c>
      <c r="AE87" s="28" t="n">
        <f aca="false">SUMPRODUCT(L87:Z87,$L$26:$Z$26)/SUM($L$26:$Z$26)</f>
        <v>36.9218566455023</v>
      </c>
    </row>
    <row r="88" customFormat="false" ht="12.75" hidden="false" customHeight="false" outlineLevel="0" collapsed="false">
      <c r="A88" s="302" t="s">
        <v>102</v>
      </c>
      <c r="B88" s="279"/>
      <c r="C88" s="303"/>
      <c r="D88" s="304" t="n">
        <f aca="false">D54</f>
        <v>97.9349967311806</v>
      </c>
      <c r="E88" s="305" t="n">
        <f aca="false">E54</f>
        <v>96.821910855674</v>
      </c>
      <c r="F88" s="305" t="n">
        <f aca="false">F54</f>
        <v>98.4736656803261</v>
      </c>
      <c r="G88" s="306" t="n">
        <f aca="false">G54</f>
        <v>97.3831046188289</v>
      </c>
      <c r="H88" s="307" t="n">
        <f aca="false">H54</f>
        <v>66.0076463349122</v>
      </c>
      <c r="I88" s="308" t="n">
        <f aca="false">I54</f>
        <v>65.3793284854658</v>
      </c>
      <c r="J88" s="308" t="n">
        <f aca="false">J54</f>
        <v>65.0068519905116</v>
      </c>
      <c r="K88" s="309" t="n">
        <f aca="false">SUM(K85:K87)</f>
        <v>59.8727223890503</v>
      </c>
      <c r="L88" s="310" t="n">
        <f aca="false">SUM(L85:L87)</f>
        <v>59.8727223890503</v>
      </c>
      <c r="M88" s="310" t="n">
        <f aca="false">SUM(M85:M87)</f>
        <v>60.2474721305285</v>
      </c>
      <c r="N88" s="310" t="n">
        <f aca="false">SUM(N85:N87)</f>
        <v>63.0079586792176</v>
      </c>
      <c r="O88" s="310" t="n">
        <f aca="false">SUM(O85:O87)</f>
        <v>100.507580485719</v>
      </c>
      <c r="P88" s="310" t="n">
        <f aca="false">SUM(P85:P87)</f>
        <v>133.2094021018</v>
      </c>
      <c r="Q88" s="310" t="n">
        <f aca="false">SUM(Q85:Q87)</f>
        <v>140.442808883054</v>
      </c>
      <c r="R88" s="310" t="n">
        <f aca="false">SUM(R85:R87)</f>
        <v>139.086799953271</v>
      </c>
      <c r="S88" s="311" t="n">
        <f aca="false">SUM(S85:S87)</f>
        <v>136.626967704605</v>
      </c>
      <c r="T88" s="312" t="n">
        <f aca="false">SUM(T85:T87)</f>
        <v>136.319894640423</v>
      </c>
      <c r="U88" s="313" t="n">
        <f aca="false">SUM(U85:U87)</f>
        <v>119.054626262932</v>
      </c>
      <c r="V88" s="313" t="n">
        <f aca="false">SUM(V85:V87)</f>
        <v>99.1094395296354</v>
      </c>
      <c r="W88" s="313" t="n">
        <f aca="false">SUM(W85:W87)</f>
        <v>99.2272192792078</v>
      </c>
      <c r="X88" s="313" t="n">
        <f aca="false">SUM(X85:X87)</f>
        <v>95.8294128962868</v>
      </c>
      <c r="Y88" s="313" t="n">
        <f aca="false">SUM(Y85:Y87)</f>
        <v>96.1232614387984</v>
      </c>
      <c r="Z88" s="314" t="n">
        <f aca="false">SUM(Z85:Z87)</f>
        <v>98.7002395227159</v>
      </c>
      <c r="AB88" s="28" t="n">
        <f aca="false">K88</f>
        <v>59.8727223890503</v>
      </c>
      <c r="AC88" s="28" t="n">
        <f aca="false">SUMPRODUCT(L88:S88,$L$26:$S$26)/SUM($L$26:$S$26)</f>
        <v>105.302882394531</v>
      </c>
      <c r="AD88" s="28" t="n">
        <f aca="false">SUMPRODUCT(T88:Z88,$T$26:$Z$26)/SUM($T$26:$Z$26)</f>
        <v>106.893332069249</v>
      </c>
      <c r="AE88" s="28" t="n">
        <f aca="false">SUMPRODUCT(L88:Z88,$L$26:$Z$26)/SUM($L$26:$Z$26)</f>
        <v>106.551172609774</v>
      </c>
    </row>
    <row r="89" customFormat="false" ht="12.75" hidden="false" customHeight="false" outlineLevel="0" collapsed="false">
      <c r="A89" s="315"/>
      <c r="B89" s="226"/>
      <c r="C89" s="226"/>
      <c r="D89" s="155"/>
      <c r="E89" s="156"/>
      <c r="F89" s="156"/>
      <c r="G89" s="157"/>
      <c r="H89" s="158"/>
      <c r="I89" s="159"/>
      <c r="J89" s="159"/>
      <c r="K89" s="160"/>
      <c r="L89" s="297"/>
      <c r="M89" s="297"/>
      <c r="N89" s="297"/>
      <c r="O89" s="297"/>
      <c r="P89" s="297"/>
      <c r="Q89" s="297"/>
      <c r="R89" s="297"/>
      <c r="S89" s="298"/>
      <c r="T89" s="299"/>
      <c r="U89" s="300"/>
      <c r="V89" s="300"/>
      <c r="W89" s="300"/>
      <c r="X89" s="300"/>
      <c r="Y89" s="300"/>
      <c r="Z89" s="301"/>
      <c r="AB89" s="28" t="n">
        <f aca="false">K89</f>
        <v>0</v>
      </c>
      <c r="AC89" s="28" t="n">
        <f aca="false">SUMPRODUCT(L89:S89,$L$26:$S$26)/SUM($L$26:$S$26)</f>
        <v>0</v>
      </c>
      <c r="AD89" s="28" t="n">
        <f aca="false">SUMPRODUCT(T89:Z89,$T$26:$Z$26)/SUM($T$26:$Z$26)</f>
        <v>0</v>
      </c>
      <c r="AE89" s="28" t="n">
        <f aca="false">SUMPRODUCT(L89:Z89,$L$26:$Z$26)/SUM($L$26:$Z$26)</f>
        <v>0</v>
      </c>
    </row>
    <row r="90" customFormat="false" ht="12.75" hidden="false" customHeight="false" outlineLevel="0" collapsed="false">
      <c r="A90" s="316" t="s">
        <v>16</v>
      </c>
      <c r="D90" s="177" t="n">
        <f aca="false">D88-D91</f>
        <v>86.2866744516352</v>
      </c>
      <c r="E90" s="178" t="n">
        <f aca="false">E88-E91</f>
        <v>85.1735885761286</v>
      </c>
      <c r="F90" s="178" t="n">
        <f aca="false">F88-F91</f>
        <v>86.8253434007807</v>
      </c>
      <c r="G90" s="179" t="n">
        <f aca="false">G88-G91</f>
        <v>85.7347823392835</v>
      </c>
      <c r="H90" s="180" t="n">
        <f aca="false">H88-H91</f>
        <v>54.3593240553668</v>
      </c>
      <c r="I90" s="181" t="n">
        <f aca="false">I88-I91</f>
        <v>53.7310062059203</v>
      </c>
      <c r="J90" s="181" t="n">
        <f aca="false">J88-J91</f>
        <v>53.3585297109661</v>
      </c>
      <c r="K90" s="182" t="n">
        <f aca="false">K88-K91</f>
        <v>38.4629641860008</v>
      </c>
      <c r="L90" s="183" t="n">
        <f aca="false">L88-L91</f>
        <v>38.4629641860008</v>
      </c>
      <c r="M90" s="183" t="n">
        <f aca="false">M88-M91</f>
        <v>38.8377139274789</v>
      </c>
      <c r="N90" s="183" t="n">
        <f aca="false">N88-N91</f>
        <v>41.5982004761681</v>
      </c>
      <c r="O90" s="183" t="n">
        <f aca="false">O88-O91</f>
        <v>79.0978222826691</v>
      </c>
      <c r="P90" s="183" t="n">
        <f aca="false">P88-P91</f>
        <v>111.799643898751</v>
      </c>
      <c r="Q90" s="183" t="n">
        <f aca="false">Q88-Q91</f>
        <v>119.033050680004</v>
      </c>
      <c r="R90" s="183" t="n">
        <f aca="false">R88-R91</f>
        <v>117.677041750222</v>
      </c>
      <c r="S90" s="184" t="n">
        <f aca="false">S88-S91</f>
        <v>117.661634034648</v>
      </c>
      <c r="T90" s="185" t="n">
        <f aca="false">T88-T91</f>
        <v>116.58976592929</v>
      </c>
      <c r="U90" s="186" t="n">
        <f aca="false">U88-U91</f>
        <v>99.0275677483611</v>
      </c>
      <c r="V90" s="186" t="n">
        <f aca="false">V88-V91</f>
        <v>79.1230553839721</v>
      </c>
      <c r="W90" s="186" t="n">
        <f aca="false">W88-W91</f>
        <v>79.2243982697349</v>
      </c>
      <c r="X90" s="186" t="n">
        <f aca="false">X88-X91</f>
        <v>76.570607429271</v>
      </c>
      <c r="Y90" s="186" t="n">
        <f aca="false">Y88-Y91</f>
        <v>76.9910509452468</v>
      </c>
      <c r="Z90" s="187" t="n">
        <f aca="false">Z88-Z91</f>
        <v>79.4722860793158</v>
      </c>
      <c r="AB90" s="28" t="n">
        <f aca="false">K90</f>
        <v>38.4629641860008</v>
      </c>
      <c r="AC90" s="28" t="n">
        <f aca="false">SUMPRODUCT(L90:S90,$L$26:$S$26)/SUM($L$26:$S$26)</f>
        <v>84.7494051665157</v>
      </c>
      <c r="AD90" s="28" t="n">
        <f aca="false">SUMPRODUCT(T90:Z90,$T$26:$Z$26)/SUM($T$26:$Z$26)</f>
        <v>87.2408563239454</v>
      </c>
      <c r="AE90" s="28" t="n">
        <f aca="false">SUMPRODUCT(L90:Z90,$L$26:$Z$26)/SUM($L$26:$Z$26)</f>
        <v>86.7048610045808</v>
      </c>
    </row>
    <row r="91" customFormat="false" ht="12.75" hidden="false" customHeight="false" outlineLevel="0" collapsed="false">
      <c r="A91" s="317" t="s">
        <v>103</v>
      </c>
      <c r="B91" s="279"/>
      <c r="C91" s="303"/>
      <c r="D91" s="318" t="n">
        <f aca="false">(D34*D27+D41*D28+D48*D29)/D$26</f>
        <v>11.6483222795454</v>
      </c>
      <c r="E91" s="319" t="n">
        <f aca="false">(E34*E27+E41*E28+E48*E29)/E$26</f>
        <v>11.6483222795454</v>
      </c>
      <c r="F91" s="319" t="n">
        <f aca="false">(F34*F27+F41*F28+F48*F29)/F$26</f>
        <v>11.6483222795454</v>
      </c>
      <c r="G91" s="320" t="n">
        <f aca="false">(G34*G27+G41*G28+G48*G29)/G$26</f>
        <v>11.6483222795454</v>
      </c>
      <c r="H91" s="321" t="n">
        <f aca="false">(H34*H27+H41*H28+H48*H29)/H$26</f>
        <v>11.6483222795454</v>
      </c>
      <c r="I91" s="322" t="n">
        <f aca="false">(I34*I27+I41*I28+I48*I29)/I$26</f>
        <v>11.6483222795454</v>
      </c>
      <c r="J91" s="322" t="n">
        <f aca="false">(J34*J27+J41*J28+J48*J29)/J$26</f>
        <v>11.6483222795454</v>
      </c>
      <c r="K91" s="323" t="n">
        <f aca="false">K52</f>
        <v>21.4097582030495</v>
      </c>
      <c r="L91" s="286" t="n">
        <f aca="false">L52</f>
        <v>21.4097582030495</v>
      </c>
      <c r="M91" s="286" t="n">
        <f aca="false">M52</f>
        <v>21.4097582030495</v>
      </c>
      <c r="N91" s="286" t="n">
        <f aca="false">N52</f>
        <v>21.4097582030495</v>
      </c>
      <c r="O91" s="286" t="n">
        <f aca="false">O52</f>
        <v>21.4097582030495</v>
      </c>
      <c r="P91" s="286" t="n">
        <f aca="false">P52</f>
        <v>21.4097582030495</v>
      </c>
      <c r="Q91" s="286" t="n">
        <f aca="false">Q52</f>
        <v>21.4097582030495</v>
      </c>
      <c r="R91" s="286" t="n">
        <f aca="false">R52</f>
        <v>21.4097582030495</v>
      </c>
      <c r="S91" s="287" t="n">
        <f aca="false">S52</f>
        <v>18.9653336699569</v>
      </c>
      <c r="T91" s="288" t="n">
        <f aca="false">T52</f>
        <v>19.7301287111326</v>
      </c>
      <c r="U91" s="289" t="n">
        <f aca="false">U52</f>
        <v>20.0270585145713</v>
      </c>
      <c r="V91" s="289" t="n">
        <f aca="false">V52</f>
        <v>19.9863841456634</v>
      </c>
      <c r="W91" s="289" t="n">
        <f aca="false">W52</f>
        <v>20.0028210094729</v>
      </c>
      <c r="X91" s="289" t="n">
        <f aca="false">X52</f>
        <v>19.2588054670158</v>
      </c>
      <c r="Y91" s="289" t="n">
        <f aca="false">Y52</f>
        <v>19.1322104935515</v>
      </c>
      <c r="Z91" s="290" t="n">
        <f aca="false">Z52</f>
        <v>19.2279534434001</v>
      </c>
      <c r="AB91" s="28" t="n">
        <f aca="false">K91</f>
        <v>21.4097582030495</v>
      </c>
      <c r="AC91" s="28" t="n">
        <f aca="false">SUMPRODUCT(L91:S91,$L$26:$S$26)/SUM($L$26:$S$26)</f>
        <v>20.5534772280154</v>
      </c>
      <c r="AD91" s="28" t="n">
        <f aca="false">SUMPRODUCT(T91:Z91,$T$26:$Z$26)/SUM($T$26:$Z$26)</f>
        <v>19.6524757453033</v>
      </c>
      <c r="AE91" s="28" t="n">
        <f aca="false">SUMPRODUCT(L91:Z91,$L$26:$Z$26)/SUM($L$26:$Z$26)</f>
        <v>19.8463116051933</v>
      </c>
    </row>
    <row r="92" customFormat="false" ht="12.75" hidden="false" customHeight="false" outlineLevel="0" collapsed="false">
      <c r="A92" s="316" t="s">
        <v>104</v>
      </c>
      <c r="D92" s="324" t="n">
        <f aca="false">(D$26)</f>
        <v>138992.703246658</v>
      </c>
      <c r="E92" s="325" t="n">
        <f aca="false">(E$26)</f>
        <v>154222.193012508</v>
      </c>
      <c r="F92" s="325" t="n">
        <f aca="false">(F$26)</f>
        <v>162086.264837158</v>
      </c>
      <c r="G92" s="326" t="n">
        <f aca="false">(G$26)</f>
        <v>152376.725625508</v>
      </c>
      <c r="H92" s="327" t="n">
        <f aca="false">(H$26)</f>
        <v>152708.881355508</v>
      </c>
      <c r="I92" s="328" t="n">
        <f aca="false">(I$26)</f>
        <v>144481.755915509</v>
      </c>
      <c r="J92" s="328" t="n">
        <f aca="false">(J$26)</f>
        <v>146545.692363508</v>
      </c>
      <c r="K92" s="329" t="n">
        <f aca="false">(K$26)</f>
        <v>255320.598300092</v>
      </c>
      <c r="L92" s="330" t="n">
        <f aca="false">(L$26)</f>
        <v>184398.2098834</v>
      </c>
      <c r="M92" s="330" t="n">
        <f aca="false">(M$26)</f>
        <v>37746.091557</v>
      </c>
      <c r="N92" s="330" t="n">
        <f aca="false">(N$26)</f>
        <v>41566.255478</v>
      </c>
      <c r="O92" s="330" t="n">
        <f aca="false">(O$26)</f>
        <v>40028.6578834333</v>
      </c>
      <c r="P92" s="330" t="n">
        <f aca="false">(P$26)</f>
        <v>42423.9142763019</v>
      </c>
      <c r="Q92" s="330" t="n">
        <f aca="false">(Q$26)</f>
        <v>34869.1736602567</v>
      </c>
      <c r="R92" s="330" t="n">
        <f aca="false">(R$26)</f>
        <v>62822.9290469656</v>
      </c>
      <c r="S92" s="331" t="n">
        <f aca="false">(S$26)</f>
        <v>239313.876077936</v>
      </c>
      <c r="T92" s="332" t="n">
        <f aca="false">(T$26)</f>
        <v>356895.064083348</v>
      </c>
      <c r="U92" s="333" t="n">
        <f aca="false">(U$26)</f>
        <v>413008.862067527</v>
      </c>
      <c r="V92" s="333" t="n">
        <f aca="false">(V$26)</f>
        <v>376420.627252339</v>
      </c>
      <c r="W92" s="333" t="n">
        <f aca="false">(W$26)</f>
        <v>364678.486128773</v>
      </c>
      <c r="X92" s="333" t="n">
        <f aca="false">(X$26)</f>
        <v>335139.353040204</v>
      </c>
      <c r="Y92" s="333" t="n">
        <f aca="false">(Y$26)</f>
        <v>309101.542271395</v>
      </c>
      <c r="Z92" s="334" t="n">
        <f aca="false">(Z$26)</f>
        <v>337141.673935113</v>
      </c>
      <c r="AB92" s="28" t="n">
        <f aca="false">K92</f>
        <v>255320.598300092</v>
      </c>
      <c r="AC92" s="28" t="n">
        <f aca="false">SUMPRODUCT(L92:S92,$L$26:$S$26)/SUM($L$26:$S$26)</f>
        <v>150754.78760496</v>
      </c>
      <c r="AD92" s="28" t="n">
        <f aca="false">SUMPRODUCT(T92:Z92,$T$26:$Z$26)/SUM($T$26:$Z$26)</f>
        <v>358756.666033018</v>
      </c>
      <c r="AE92" s="28" t="n">
        <f aca="false">SUMPRODUCT(L92:Z92,$L$26:$Z$26)/SUM($L$26:$Z$26)</f>
        <v>314008.434495742</v>
      </c>
    </row>
    <row r="93" customFormat="false" ht="13.5" hidden="false" customHeight="false" outlineLevel="0" collapsed="false">
      <c r="A93" s="335" t="s">
        <v>105</v>
      </c>
      <c r="B93" s="336"/>
      <c r="C93" s="337"/>
      <c r="D93" s="338" t="n">
        <f aca="false">D$26*D91</f>
        <v>1619031.80192229</v>
      </c>
      <c r="E93" s="339" t="n">
        <f aca="false">E$26*E91</f>
        <v>1796429.80686795</v>
      </c>
      <c r="F93" s="339" t="n">
        <f aca="false">F$26*F91</f>
        <v>1888033.04991097</v>
      </c>
      <c r="G93" s="340" t="n">
        <f aca="false">G$26*G91</f>
        <v>1774933.20798779</v>
      </c>
      <c r="H93" s="341" t="n">
        <f aca="false">H$26*H91</f>
        <v>1778802.26497782</v>
      </c>
      <c r="I93" s="342" t="n">
        <f aca="false">I$26*I91</f>
        <v>1682970.05641846</v>
      </c>
      <c r="J93" s="342" t="n">
        <f aca="false">J$26*J91</f>
        <v>1707011.45332926</v>
      </c>
      <c r="K93" s="343" t="n">
        <f aca="false">K133</f>
        <v>42349817.6831129</v>
      </c>
      <c r="L93" s="344" t="n">
        <f aca="false">L92*-L91</f>
        <v>-3947921.08667877</v>
      </c>
      <c r="M93" s="344" t="n">
        <f aca="false">M92*-M91</f>
        <v>-808134.693345539</v>
      </c>
      <c r="N93" s="344" t="n">
        <f aca="false">N92*-N91</f>
        <v>-889923.479190162</v>
      </c>
      <c r="O93" s="344" t="n">
        <f aca="false">O92*-O91</f>
        <v>-857003.886476898</v>
      </c>
      <c r="P93" s="344" t="n">
        <f aca="false">P92*-P91</f>
        <v>-908285.746682524</v>
      </c>
      <c r="Q93" s="344" t="n">
        <f aca="false">Q92*-Q91</f>
        <v>-746540.576806239</v>
      </c>
      <c r="R93" s="344" t="n">
        <f aca="false">R92*-R91</f>
        <v>-1345023.72050287</v>
      </c>
      <c r="S93" s="345" t="n">
        <f aca="false">S92*-S91</f>
        <v>-4538667.51166878</v>
      </c>
      <c r="T93" s="346" t="n">
        <f aca="false">T92*-T91</f>
        <v>-7041585.55073238</v>
      </c>
      <c r="U93" s="347" t="n">
        <f aca="false">U92*-U91</f>
        <v>-8271352.64766289</v>
      </c>
      <c r="V93" s="347" t="n">
        <f aca="false">V92*-V91</f>
        <v>-7523287.25661681</v>
      </c>
      <c r="W93" s="347" t="n">
        <f aca="false">W92*-W91</f>
        <v>-7294598.48403939</v>
      </c>
      <c r="X93" s="347" t="n">
        <f aca="false">X92*-X91</f>
        <v>-6454383.60454282</v>
      </c>
      <c r="Y93" s="347" t="n">
        <f aca="false">Y92*-Y91</f>
        <v>-5913795.77061775</v>
      </c>
      <c r="Z93" s="348" t="n">
        <f aca="false">Z92*-Z91</f>
        <v>-6482544.41025432</v>
      </c>
      <c r="AB93" s="28" t="n">
        <f aca="false">K93</f>
        <v>42349817.6831129</v>
      </c>
      <c r="AC93" s="28" t="n">
        <f aca="false">SUMPRODUCT(L93:S93,$L$26:$S$26)/SUM($L$26:$S$26)</f>
        <v>-3022703.63142707</v>
      </c>
      <c r="AD93" s="28" t="n">
        <f aca="false">SUMPRODUCT(T93:Z93,$T$26:$Z$26)/SUM($T$26:$Z$26)</f>
        <v>-7060693.12151514</v>
      </c>
      <c r="AE93" s="28" t="n">
        <f aca="false">SUMPRODUCT(L93:Z93,$L$26:$Z$26)/SUM($L$26:$Z$26)</f>
        <v>-6191985.15592796</v>
      </c>
    </row>
    <row r="94" customFormat="false" ht="13.5" hidden="false" customHeight="false" outlineLevel="0" collapsed="false">
      <c r="A94" s="349"/>
      <c r="B94" s="112" t="s">
        <v>106</v>
      </c>
      <c r="C94" s="350" t="n">
        <f aca="false">SUM(K93:Z93)</f>
        <v>-20673230.7427052</v>
      </c>
      <c r="D94" s="239"/>
      <c r="E94" s="240"/>
      <c r="F94" s="240"/>
      <c r="G94" s="241" t="n">
        <f aca="false">SUM(D93:G93)</f>
        <v>7078427.86668901</v>
      </c>
      <c r="H94" s="242"/>
      <c r="I94" s="243"/>
      <c r="J94" s="243"/>
      <c r="K94" s="244" t="n">
        <f aca="false">K93</f>
        <v>42349817.6831129</v>
      </c>
      <c r="L94" s="245"/>
      <c r="M94" s="245"/>
      <c r="N94" s="245"/>
      <c r="O94" s="245"/>
      <c r="P94" s="245"/>
      <c r="Q94" s="245"/>
      <c r="R94" s="245"/>
      <c r="S94" s="246" t="n">
        <f aca="false">SUM(L93:S93)</f>
        <v>-14041500.7013518</v>
      </c>
      <c r="T94" s="247"/>
      <c r="U94" s="248"/>
      <c r="V94" s="248"/>
      <c r="W94" s="248"/>
      <c r="X94" s="248"/>
      <c r="Y94" s="248"/>
      <c r="Z94" s="249" t="n">
        <f aca="false">SUM(T93:Z93)</f>
        <v>-48981547.7244664</v>
      </c>
      <c r="AB94" s="28" t="n">
        <f aca="false">K94</f>
        <v>42349817.6831129</v>
      </c>
      <c r="AC94" s="28" t="n">
        <f aca="false">SUMPRODUCT(L94:S94,$L$26:$S$26)/SUM($L$26:$S$26)</f>
        <v>-4918732.30231594</v>
      </c>
      <c r="AD94" s="28" t="n">
        <f aca="false">SUMPRODUCT(T94:Z94,$T$26:$Z$26)/SUM($T$26:$Z$26)</f>
        <v>-6625668.56974075</v>
      </c>
      <c r="AE94" s="28" t="n">
        <f aca="false">SUMPRODUCT(L94:Z94,$L$26:$Z$26)/SUM($L$26:$Z$26)</f>
        <v>-6258448.90859467</v>
      </c>
    </row>
    <row r="95" customFormat="false" ht="12.75" hidden="false" customHeight="false" outlineLevel="0" collapsed="false">
      <c r="D95" s="239"/>
      <c r="E95" s="240"/>
      <c r="F95" s="240"/>
      <c r="G95" s="241" t="n">
        <f aca="false">SUM(D93:G93)</f>
        <v>7078427.86668901</v>
      </c>
      <c r="H95" s="78"/>
      <c r="I95" s="79"/>
      <c r="J95" s="243" t="n">
        <f aca="false">SUM(H93:J93)</f>
        <v>5168783.77472555</v>
      </c>
      <c r="K95" s="244"/>
      <c r="L95" s="245"/>
      <c r="M95" s="245"/>
      <c r="N95" s="245"/>
      <c r="O95" s="245"/>
      <c r="P95" s="245"/>
      <c r="Q95" s="245"/>
      <c r="R95" s="245"/>
      <c r="S95" s="246"/>
      <c r="T95" s="84"/>
      <c r="U95" s="85"/>
      <c r="V95" s="85"/>
      <c r="W95" s="85"/>
      <c r="X95" s="85"/>
      <c r="Y95" s="85"/>
      <c r="Z95" s="249"/>
      <c r="AB95" s="28" t="n">
        <f aca="false">K95</f>
        <v>0</v>
      </c>
      <c r="AC95" s="28" t="n">
        <f aca="false">SUMPRODUCT(L95:S95,$L$26:$S$26)/SUM($L$26:$S$26)</f>
        <v>0</v>
      </c>
      <c r="AD95" s="28" t="n">
        <f aca="false">SUMPRODUCT(T95:Z95,$T$26:$Z$26)/SUM($T$26:$Z$26)</f>
        <v>0</v>
      </c>
      <c r="AE95" s="28" t="n">
        <f aca="false">SUMPRODUCT(L95:Z95,$L$26:$Z$26)/SUM($L$26:$Z$26)</f>
        <v>0</v>
      </c>
    </row>
    <row r="96" customFormat="false" ht="12.75" hidden="false" customHeight="false" outlineLevel="0" collapsed="false">
      <c r="D96" s="239"/>
      <c r="E96" s="240"/>
      <c r="F96" s="240"/>
      <c r="G96" s="241"/>
      <c r="H96" s="78"/>
      <c r="I96" s="79"/>
      <c r="J96" s="243"/>
      <c r="K96" s="244"/>
      <c r="L96" s="245"/>
      <c r="M96" s="245"/>
      <c r="N96" s="245"/>
      <c r="O96" s="245"/>
      <c r="P96" s="245"/>
      <c r="Q96" s="245"/>
      <c r="R96" s="245"/>
      <c r="S96" s="246"/>
      <c r="T96" s="84"/>
      <c r="U96" s="85"/>
      <c r="V96" s="85"/>
      <c r="W96" s="85"/>
      <c r="X96" s="85"/>
      <c r="Y96" s="85"/>
      <c r="Z96" s="249"/>
      <c r="AB96" s="28" t="n">
        <f aca="false">K96</f>
        <v>0</v>
      </c>
      <c r="AC96" s="28" t="n">
        <f aca="false">SUMPRODUCT(L96:S96,$L$26:$S$26)/SUM($L$26:$S$26)</f>
        <v>0</v>
      </c>
      <c r="AD96" s="28" t="n">
        <f aca="false">SUMPRODUCT(T96:Z96,$T$26:$Z$26)/SUM($T$26:$Z$26)</f>
        <v>0</v>
      </c>
      <c r="AE96" s="28" t="n">
        <f aca="false">SUMPRODUCT(L96:Z96,$L$26:$Z$26)/SUM($L$26:$Z$26)</f>
        <v>0</v>
      </c>
    </row>
    <row r="97" customFormat="false" ht="12.75" hidden="false" customHeight="false" outlineLevel="0" collapsed="false">
      <c r="D97" s="239"/>
      <c r="E97" s="240"/>
      <c r="F97" s="240"/>
      <c r="G97" s="241"/>
      <c r="H97" s="78"/>
      <c r="I97" s="79"/>
      <c r="J97" s="243"/>
      <c r="K97" s="244"/>
      <c r="L97" s="245"/>
      <c r="M97" s="245"/>
      <c r="N97" s="245"/>
      <c r="O97" s="245"/>
      <c r="P97" s="245"/>
      <c r="Q97" s="245"/>
      <c r="R97" s="245"/>
      <c r="S97" s="246"/>
      <c r="T97" s="84"/>
      <c r="U97" s="85"/>
      <c r="V97" s="85"/>
      <c r="W97" s="85"/>
      <c r="X97" s="85"/>
      <c r="Y97" s="85"/>
      <c r="Z97" s="249"/>
      <c r="AB97" s="28" t="n">
        <f aca="false">K97</f>
        <v>0</v>
      </c>
      <c r="AC97" s="28" t="n">
        <f aca="false">SUMPRODUCT(L97:S97,$L$26:$S$26)/SUM($L$26:$S$26)</f>
        <v>0</v>
      </c>
      <c r="AD97" s="28" t="n">
        <f aca="false">SUMPRODUCT(T97:Z97,$T$26:$Z$26)/SUM($T$26:$Z$26)</f>
        <v>0</v>
      </c>
      <c r="AE97" s="28" t="n">
        <f aca="false">SUMPRODUCT(L97:Z97,$L$26:$Z$26)/SUM($L$26:$Z$26)</f>
        <v>0</v>
      </c>
    </row>
    <row r="98" customFormat="false" ht="12.75" hidden="false" customHeight="false" outlineLevel="0" collapsed="false">
      <c r="A98" s="291" t="s">
        <v>107</v>
      </c>
      <c r="B98" s="292"/>
      <c r="C98" s="292"/>
      <c r="D98" s="293"/>
      <c r="E98" s="294"/>
      <c r="F98" s="240"/>
      <c r="G98" s="241"/>
      <c r="H98" s="242"/>
      <c r="I98" s="243"/>
      <c r="J98" s="243"/>
      <c r="K98" s="351"/>
      <c r="L98" s="245"/>
      <c r="M98" s="245"/>
      <c r="N98" s="245"/>
      <c r="O98" s="245"/>
      <c r="P98" s="245"/>
      <c r="Q98" s="245"/>
      <c r="R98" s="245"/>
      <c r="S98" s="246"/>
      <c r="T98" s="247"/>
      <c r="U98" s="248"/>
      <c r="V98" s="248"/>
      <c r="W98" s="248"/>
      <c r="X98" s="248"/>
      <c r="Y98" s="248"/>
      <c r="Z98" s="249"/>
      <c r="AB98" s="28" t="n">
        <f aca="false">K98</f>
        <v>0</v>
      </c>
      <c r="AC98" s="28" t="n">
        <f aca="false">SUMPRODUCT(L98:S98,$L$26:$S$26)/SUM($L$26:$S$26)</f>
        <v>0</v>
      </c>
      <c r="AD98" s="28" t="n">
        <f aca="false">SUMPRODUCT(T98:Z98,$T$26:$Z$26)/SUM($T$26:$Z$26)</f>
        <v>0</v>
      </c>
      <c r="AE98" s="28" t="n">
        <f aca="false">SUMPRODUCT(L98:Z98,$L$26:$Z$26)/SUM($L$26:$Z$26)</f>
        <v>0</v>
      </c>
    </row>
    <row r="99" customFormat="false" ht="12.75" hidden="false" customHeight="false" outlineLevel="0" collapsed="false">
      <c r="A99" s="295" t="s">
        <v>99</v>
      </c>
      <c r="D99" s="177" t="n">
        <f aca="false">D53</f>
        <v>97.9349967311806</v>
      </c>
      <c r="E99" s="178" t="n">
        <f aca="false">E53</f>
        <v>96.821910855674</v>
      </c>
      <c r="F99" s="178" t="n">
        <f aca="false">F53</f>
        <v>98.4736656803261</v>
      </c>
      <c r="G99" s="179" t="n">
        <f aca="false">G53</f>
        <v>97.3831046188289</v>
      </c>
      <c r="H99" s="180" t="n">
        <f aca="false">H53</f>
        <v>66.0076463349122</v>
      </c>
      <c r="I99" s="181" t="n">
        <f aca="false">I53</f>
        <v>65.3793284854658</v>
      </c>
      <c r="J99" s="181" t="n">
        <f aca="false">J53</f>
        <v>65.0068519905116</v>
      </c>
      <c r="K99" s="182" t="n">
        <f aca="false">K53</f>
        <v>49.8727223890503</v>
      </c>
      <c r="L99" s="183" t="n">
        <f aca="false">L53</f>
        <v>49.8727223890503</v>
      </c>
      <c r="M99" s="183" t="n">
        <f aca="false">M53</f>
        <v>50.2474721305285</v>
      </c>
      <c r="N99" s="183" t="n">
        <f aca="false">N53</f>
        <v>53.0079586792176</v>
      </c>
      <c r="O99" s="183" t="n">
        <f aca="false">O53</f>
        <v>53.1700720703952</v>
      </c>
      <c r="P99" s="183" t="n">
        <f aca="false">P53</f>
        <v>83.1144079974633</v>
      </c>
      <c r="Q99" s="183" t="n">
        <f aca="false">Q53</f>
        <v>82.5375292286855</v>
      </c>
      <c r="R99" s="183" t="n">
        <f aca="false">R53</f>
        <v>81.8173368266274</v>
      </c>
      <c r="S99" s="184" t="n">
        <f aca="false">S53</f>
        <v>77.7584594989054</v>
      </c>
      <c r="T99" s="185" t="n">
        <f aca="false">T53</f>
        <v>79.1626961882167</v>
      </c>
      <c r="U99" s="186" t="n">
        <f aca="false">U53</f>
        <v>68.9957137871131</v>
      </c>
      <c r="V99" s="186" t="n">
        <f aca="false">V53</f>
        <v>51.7691130741102</v>
      </c>
      <c r="W99" s="186" t="n">
        <f aca="false">W53</f>
        <v>51.8459186421763</v>
      </c>
      <c r="X99" s="186" t="n">
        <f aca="false">X53</f>
        <v>48.4848988598679</v>
      </c>
      <c r="Y99" s="186" t="n">
        <f aca="false">Y53</f>
        <v>48.7780645691975</v>
      </c>
      <c r="Z99" s="187" t="n">
        <f aca="false">Z53</f>
        <v>51.3416819422922</v>
      </c>
      <c r="AB99" s="28" t="n">
        <f aca="false">K99</f>
        <v>49.8727223890503</v>
      </c>
      <c r="AC99" s="28" t="n">
        <f aca="false">SUMPRODUCT(L99:S99,$L$26:$S$26)/SUM($L$26:$S$26)</f>
        <v>66.7148029877946</v>
      </c>
      <c r="AD99" s="28" t="n">
        <f aca="false">SUMPRODUCT(T99:Z99,$T$26:$Z$26)/SUM($T$26:$Z$26)</f>
        <v>57.6871663099055</v>
      </c>
      <c r="AE99" s="28" t="n">
        <f aca="false">SUMPRODUCT(L99:Z99,$L$26:$Z$26)/SUM($L$26:$Z$26)</f>
        <v>59.6293159642718</v>
      </c>
    </row>
    <row r="100" customFormat="false" ht="12.75" hidden="false" customHeight="false" outlineLevel="0" collapsed="false">
      <c r="A100" s="295" t="s">
        <v>100</v>
      </c>
      <c r="D100" s="177" t="n">
        <f aca="false">(D36*$B$27+D43*$B$28+D50*$B$29)</f>
        <v>0</v>
      </c>
      <c r="E100" s="178" t="n">
        <f aca="false">(E36*$B$27+E43*$B$28+E50*$B$29)</f>
        <v>0</v>
      </c>
      <c r="F100" s="178" t="n">
        <f aca="false">(F36*$B$27+F43*$B$28+F50*$B$29)</f>
        <v>0</v>
      </c>
      <c r="G100" s="179" t="n">
        <f aca="false">(G36*$B$27+G43*$B$28+G50*$B$29)</f>
        <v>0</v>
      </c>
      <c r="H100" s="180" t="n">
        <f aca="false">(H36*$B$27+H43*$B$28+H50*$B$29)</f>
        <v>0</v>
      </c>
      <c r="I100" s="181" t="n">
        <f aca="false">(I36*$B$27+I43*$B$28+I50*$B$29)</f>
        <v>0</v>
      </c>
      <c r="J100" s="181" t="n">
        <f aca="false">(J36*$B$27+J43*$B$28+J50*$B$29)</f>
        <v>0</v>
      </c>
      <c r="K100" s="182" t="n">
        <f aca="false">(K36*$B$27+K43*$B$28+K50*$B$29)</f>
        <v>10</v>
      </c>
      <c r="L100" s="183" t="n">
        <f aca="false">(L36*$B$27+L43*$B$28+L50*$B$29)</f>
        <v>10</v>
      </c>
      <c r="M100" s="183" t="n">
        <f aca="false">(M36*$B$27+M43*$B$28+M50*$B$29)</f>
        <v>10</v>
      </c>
      <c r="N100" s="183" t="n">
        <f aca="false">(N36*$B$27+N43*$B$28+N50*$B$29)</f>
        <v>10</v>
      </c>
      <c r="O100" s="183" t="n">
        <f aca="false">(O36*$B$27+O43*$B$28+O50*$B$29)</f>
        <v>10</v>
      </c>
      <c r="P100" s="183" t="n">
        <f aca="false">(P36*$B$27+P43*$B$28+P50*$B$29)</f>
        <v>10</v>
      </c>
      <c r="Q100" s="183" t="n">
        <f aca="false">(Q36*$B$27+Q43*$B$28+Q50*$B$29)</f>
        <v>10</v>
      </c>
      <c r="R100" s="183" t="n">
        <f aca="false">(R36*$B$27+R43*$B$28+R50*$B$29)</f>
        <v>10</v>
      </c>
      <c r="S100" s="184" t="n">
        <f aca="false">(S36*$B$27+S43*$B$28+S50*$B$29)</f>
        <v>10</v>
      </c>
      <c r="T100" s="185" t="n">
        <f aca="false">(T36*$B$27+T43*$B$28+T50*$B$29)</f>
        <v>10</v>
      </c>
      <c r="U100" s="186" t="n">
        <f aca="false">(U36*$B$27+U43*$B$28+U50*$B$29)</f>
        <v>10</v>
      </c>
      <c r="V100" s="186" t="n">
        <f aca="false">(V36*$B$27+V43*$B$28+V50*$B$29)</f>
        <v>10</v>
      </c>
      <c r="W100" s="186" t="n">
        <f aca="false">(W36*$B$27+W43*$B$28+W50*$B$29)</f>
        <v>10</v>
      </c>
      <c r="X100" s="186" t="n">
        <f aca="false">(X36*$B$27+X43*$B$28+X50*$B$29)</f>
        <v>10</v>
      </c>
      <c r="Y100" s="186" t="n">
        <f aca="false">(Y36*$B$27+Y43*$B$28+Y50*$B$29)</f>
        <v>10</v>
      </c>
      <c r="Z100" s="187" t="n">
        <f aca="false">(Z36*$B$27+Z43*$B$28+Z50*$B$29)</f>
        <v>10</v>
      </c>
      <c r="AB100" s="28" t="n">
        <f aca="false">K100</f>
        <v>10</v>
      </c>
      <c r="AC100" s="28" t="n">
        <f aca="false">SUMPRODUCT(L100:S100,$L$26:$S$26)/SUM($L$26:$S$26)</f>
        <v>10</v>
      </c>
      <c r="AD100" s="28" t="n">
        <f aca="false">SUMPRODUCT(T100:Z100,$T$26:$Z$26)/SUM($T$26:$Z$26)</f>
        <v>10</v>
      </c>
      <c r="AE100" s="28" t="n">
        <f aca="false">SUMPRODUCT(L100:Z100,$L$26:$Z$26)/SUM($L$26:$Z$26)</f>
        <v>10</v>
      </c>
    </row>
    <row r="101" customFormat="false" ht="12.75" hidden="false" customHeight="false" outlineLevel="0" collapsed="false">
      <c r="A101" s="352" t="s">
        <v>101</v>
      </c>
      <c r="B101" s="353"/>
      <c r="C101" s="353"/>
      <c r="D101" s="354" t="n">
        <f aca="false">D102-D100-D99</f>
        <v>0</v>
      </c>
      <c r="E101" s="355" t="n">
        <f aca="false">E102-E100-E99</f>
        <v>0</v>
      </c>
      <c r="F101" s="355" t="n">
        <f aca="false">F102-F100-F99</f>
        <v>0</v>
      </c>
      <c r="G101" s="356" t="n">
        <f aca="false">G102-G100-G99</f>
        <v>0</v>
      </c>
      <c r="H101" s="357" t="n">
        <f aca="false">H102-H100-H99</f>
        <v>0</v>
      </c>
      <c r="I101" s="358" t="n">
        <f aca="false">I102-I100-I99</f>
        <v>0</v>
      </c>
      <c r="J101" s="358" t="n">
        <f aca="false">J102-J100-J99</f>
        <v>0</v>
      </c>
      <c r="K101" s="359" t="s">
        <v>108</v>
      </c>
      <c r="L101" s="360" t="s">
        <v>108</v>
      </c>
      <c r="M101" s="360" t="s">
        <v>108</v>
      </c>
      <c r="N101" s="360" t="s">
        <v>108</v>
      </c>
      <c r="O101" s="360" t="s">
        <v>108</v>
      </c>
      <c r="P101" s="360" t="s">
        <v>108</v>
      </c>
      <c r="Q101" s="360" t="s">
        <v>108</v>
      </c>
      <c r="R101" s="360" t="s">
        <v>108</v>
      </c>
      <c r="S101" s="361" t="s">
        <v>108</v>
      </c>
      <c r="T101" s="362" t="s">
        <v>108</v>
      </c>
      <c r="U101" s="363" t="s">
        <v>108</v>
      </c>
      <c r="V101" s="363" t="s">
        <v>108</v>
      </c>
      <c r="W101" s="363" t="s">
        <v>108</v>
      </c>
      <c r="X101" s="363" t="s">
        <v>108</v>
      </c>
      <c r="Y101" s="363" t="s">
        <v>108</v>
      </c>
      <c r="Z101" s="364" t="s">
        <v>108</v>
      </c>
      <c r="AB101" s="28" t="str">
        <f aca="false">K101</f>
        <v>none</v>
      </c>
      <c r="AC101" s="28" t="n">
        <f aca="false">SUMPRODUCT(L101:S101,$L$26:$S$26)/SUM($L$26:$S$26)</f>
        <v>0</v>
      </c>
      <c r="AD101" s="28" t="n">
        <f aca="false">SUMPRODUCT(T101:Z101,$T$26:$Z$26)/SUM($T$26:$Z$26)</f>
        <v>0</v>
      </c>
      <c r="AE101" s="28" t="n">
        <f aca="false">SUMPRODUCT(L101:Z101,$L$26:$Z$26)/SUM($L$26:$Z$26)</f>
        <v>0</v>
      </c>
    </row>
    <row r="102" customFormat="false" ht="12.75" hidden="false" customHeight="false" outlineLevel="0" collapsed="false">
      <c r="A102" s="302" t="s">
        <v>102</v>
      </c>
      <c r="B102" s="279"/>
      <c r="C102" s="303"/>
      <c r="D102" s="304" t="n">
        <f aca="false">D54</f>
        <v>97.9349967311806</v>
      </c>
      <c r="E102" s="305" t="n">
        <f aca="false">E54</f>
        <v>96.821910855674</v>
      </c>
      <c r="F102" s="305" t="n">
        <f aca="false">F54</f>
        <v>98.4736656803261</v>
      </c>
      <c r="G102" s="306" t="n">
        <f aca="false">G54</f>
        <v>97.3831046188289</v>
      </c>
      <c r="H102" s="307" t="n">
        <f aca="false">H54</f>
        <v>66.0076463349122</v>
      </c>
      <c r="I102" s="308" t="n">
        <f aca="false">I54</f>
        <v>65.3793284854658</v>
      </c>
      <c r="J102" s="308" t="n">
        <f aca="false">J54</f>
        <v>65.0068519905116</v>
      </c>
      <c r="K102" s="309" t="n">
        <f aca="false">SUM(K99:K101)</f>
        <v>59.8727223890503</v>
      </c>
      <c r="L102" s="310" t="n">
        <f aca="false">SUM(L99:L101)</f>
        <v>59.8727223890503</v>
      </c>
      <c r="M102" s="310" t="n">
        <f aca="false">SUM(M99:M101)</f>
        <v>60.2474721305285</v>
      </c>
      <c r="N102" s="310" t="n">
        <f aca="false">SUM(N99:N101)</f>
        <v>63.0079586792176</v>
      </c>
      <c r="O102" s="310" t="n">
        <f aca="false">SUM(O99:O101)</f>
        <v>63.1700720703952</v>
      </c>
      <c r="P102" s="310" t="n">
        <f aca="false">SUM(P99:P101)</f>
        <v>93.1144079974633</v>
      </c>
      <c r="Q102" s="310" t="n">
        <f aca="false">SUM(Q99:Q101)</f>
        <v>92.5375292286855</v>
      </c>
      <c r="R102" s="310" t="n">
        <f aca="false">SUM(R99:R101)</f>
        <v>91.8173368266274</v>
      </c>
      <c r="S102" s="311" t="n">
        <f aca="false">SUM(S99:S101)</f>
        <v>87.7584594989054</v>
      </c>
      <c r="T102" s="312" t="n">
        <f aca="false">SUM(T99:T101)</f>
        <v>89.1626961882167</v>
      </c>
      <c r="U102" s="313" t="n">
        <f aca="false">SUM(U99:U101)</f>
        <v>78.9957137871131</v>
      </c>
      <c r="V102" s="313" t="n">
        <f aca="false">SUM(V99:V101)</f>
        <v>61.7691130741102</v>
      </c>
      <c r="W102" s="313" t="n">
        <f aca="false">SUM(W99:W101)</f>
        <v>61.8459186421763</v>
      </c>
      <c r="X102" s="313" t="n">
        <f aca="false">SUM(X99:X101)</f>
        <v>58.4848988598679</v>
      </c>
      <c r="Y102" s="313" t="n">
        <f aca="false">SUM(Y99:Y101)</f>
        <v>58.7780645691975</v>
      </c>
      <c r="Z102" s="314" t="n">
        <f aca="false">SUM(Z99:Z101)</f>
        <v>61.3416819422922</v>
      </c>
      <c r="AB102" s="28" t="n">
        <f aca="false">K102</f>
        <v>59.8727223890503</v>
      </c>
      <c r="AC102" s="28" t="n">
        <f aca="false">SUMPRODUCT(L102:S102,$L$26:$S$26)/SUM($L$26:$S$26)</f>
        <v>76.7148029877946</v>
      </c>
      <c r="AD102" s="28" t="n">
        <f aca="false">SUMPRODUCT(T102:Z102,$T$26:$Z$26)/SUM($T$26:$Z$26)</f>
        <v>67.6871663099055</v>
      </c>
      <c r="AE102" s="28" t="n">
        <f aca="false">SUMPRODUCT(L102:Z102,$L$26:$Z$26)/SUM($L$26:$Z$26)</f>
        <v>69.6293159642718</v>
      </c>
    </row>
    <row r="103" customFormat="false" ht="12.75" hidden="false" customHeight="false" outlineLevel="0" collapsed="false">
      <c r="A103" s="315"/>
      <c r="B103" s="226"/>
      <c r="C103" s="226"/>
      <c r="D103" s="155"/>
      <c r="E103" s="156"/>
      <c r="F103" s="156"/>
      <c r="G103" s="157"/>
      <c r="H103" s="158"/>
      <c r="I103" s="159"/>
      <c r="J103" s="159"/>
      <c r="K103" s="160"/>
      <c r="L103" s="297"/>
      <c r="M103" s="297"/>
      <c r="N103" s="297"/>
      <c r="O103" s="297"/>
      <c r="P103" s="297"/>
      <c r="Q103" s="297"/>
      <c r="R103" s="297"/>
      <c r="S103" s="298"/>
      <c r="T103" s="299"/>
      <c r="U103" s="300"/>
      <c r="V103" s="300"/>
      <c r="W103" s="300"/>
      <c r="X103" s="300"/>
      <c r="Y103" s="300"/>
      <c r="Z103" s="301"/>
      <c r="AB103" s="28" t="n">
        <f aca="false">K103</f>
        <v>0</v>
      </c>
      <c r="AC103" s="28" t="n">
        <f aca="false">SUMPRODUCT(L103:S103,$L$26:$S$26)/SUM($L$26:$S$26)</f>
        <v>0</v>
      </c>
      <c r="AD103" s="28" t="n">
        <f aca="false">SUMPRODUCT(T103:Z103,$T$26:$Z$26)/SUM($T$26:$Z$26)</f>
        <v>0</v>
      </c>
      <c r="AE103" s="28" t="n">
        <f aca="false">SUMPRODUCT(L103:Z103,$L$26:$Z$26)/SUM($L$26:$Z$26)</f>
        <v>0</v>
      </c>
    </row>
    <row r="104" customFormat="false" ht="12.75" hidden="false" customHeight="true" outlineLevel="0" collapsed="false">
      <c r="A104" s="316" t="s">
        <v>16</v>
      </c>
      <c r="D104" s="177" t="e">
        <f aca="false">#REF!</f>
        <v>#REF!</v>
      </c>
      <c r="E104" s="178" t="e">
        <f aca="false">#REF!</f>
        <v>#REF!</v>
      </c>
      <c r="F104" s="178" t="e">
        <f aca="false">#REF!</f>
        <v>#REF!</v>
      </c>
      <c r="G104" s="179" t="e">
        <f aca="false">#REF!</f>
        <v>#REF!</v>
      </c>
      <c r="H104" s="180" t="e">
        <f aca="false">#REF!</f>
        <v>#REF!</v>
      </c>
      <c r="I104" s="181" t="e">
        <f aca="false">#REF!</f>
        <v>#REF!</v>
      </c>
      <c r="J104" s="181" t="e">
        <f aca="false">#REF!</f>
        <v>#REF!</v>
      </c>
      <c r="K104" s="182" t="n">
        <f aca="false">K81</f>
        <v>56.7088299241336</v>
      </c>
      <c r="L104" s="183" t="n">
        <f aca="false">L81</f>
        <v>56.7088299241336</v>
      </c>
      <c r="M104" s="183" t="n">
        <f aca="false">M81</f>
        <v>51.7254187668831</v>
      </c>
      <c r="N104" s="183" t="n">
        <f aca="false">N81</f>
        <v>51.4264298360733</v>
      </c>
      <c r="O104" s="183" t="n">
        <f aca="false">O81</f>
        <v>51.5776365828478</v>
      </c>
      <c r="P104" s="183" t="n">
        <f aca="false">P81</f>
        <v>56.8204909233888</v>
      </c>
      <c r="Q104" s="183" t="n">
        <f aca="false">Q81</f>
        <v>49.9192353071659</v>
      </c>
      <c r="R104" s="183" t="n">
        <f aca="false">R81</f>
        <v>49.5633755172537</v>
      </c>
      <c r="S104" s="184" t="n">
        <f aca="false">S81</f>
        <v>49.2058171703936</v>
      </c>
      <c r="T104" s="185" t="n">
        <f aca="false">T81</f>
        <v>51.4386862460644</v>
      </c>
      <c r="U104" s="186" t="n">
        <f aca="false">U81</f>
        <v>51.4715966375401</v>
      </c>
      <c r="V104" s="186" t="n">
        <f aca="false">V81</f>
        <v>51.4593515972088</v>
      </c>
      <c r="W104" s="186" t="n">
        <f aca="false">W81</f>
        <v>51.412225452608</v>
      </c>
      <c r="X104" s="186" t="n">
        <f aca="false">X81</f>
        <v>51.056025347279</v>
      </c>
      <c r="Y104" s="186" t="n">
        <f aca="false">Y81</f>
        <v>50.7968378549464</v>
      </c>
      <c r="Z104" s="187" t="n">
        <f aca="false">Z81</f>
        <v>50.6146792763142</v>
      </c>
      <c r="AB104" s="28" t="n">
        <f aca="false">K104</f>
        <v>56.7088299241336</v>
      </c>
      <c r="AC104" s="28" t="n">
        <f aca="false">SUMPRODUCT(L104:S104,$L$26:$S$26)/SUM($L$26:$S$26)</f>
        <v>52.1864466235289</v>
      </c>
      <c r="AD104" s="28" t="n">
        <f aca="false">SUMPRODUCT(T104:Z104,$T$26:$Z$26)/SUM($T$26:$Z$26)</f>
        <v>51.2008712486557</v>
      </c>
      <c r="AE104" s="28" t="n">
        <f aca="false">SUMPRODUCT(L104:Z104,$L$26:$Z$26)/SUM($L$26:$Z$26)</f>
        <v>51.412901810137</v>
      </c>
    </row>
    <row r="105" customFormat="false" ht="12.75" hidden="false" customHeight="true" outlineLevel="0" collapsed="false">
      <c r="A105" s="317" t="s">
        <v>17</v>
      </c>
      <c r="B105" s="279"/>
      <c r="C105" s="303"/>
      <c r="D105" s="318" t="e">
        <f aca="false">D102-D104</f>
        <v>#REF!</v>
      </c>
      <c r="E105" s="319" t="e">
        <f aca="false">E102-E104</f>
        <v>#REF!</v>
      </c>
      <c r="F105" s="319" t="e">
        <f aca="false">F102-F104</f>
        <v>#REF!</v>
      </c>
      <c r="G105" s="320" t="e">
        <f aca="false">G102-G104</f>
        <v>#REF!</v>
      </c>
      <c r="H105" s="321" t="e">
        <f aca="false">H102-H104</f>
        <v>#REF!</v>
      </c>
      <c r="I105" s="322" t="e">
        <f aca="false">I102-I104</f>
        <v>#REF!</v>
      </c>
      <c r="J105" s="322" t="e">
        <f aca="false">J102-J104</f>
        <v>#REF!</v>
      </c>
      <c r="K105" s="323" t="n">
        <f aca="false">K102-K104</f>
        <v>3.16389246491669</v>
      </c>
      <c r="L105" s="286" t="n">
        <f aca="false">L102-L104</f>
        <v>3.16389246491669</v>
      </c>
      <c r="M105" s="286" t="n">
        <f aca="false">M102-M104</f>
        <v>8.52205336364533</v>
      </c>
      <c r="N105" s="286" t="n">
        <f aca="false">N102-N104</f>
        <v>11.5815288431443</v>
      </c>
      <c r="O105" s="286" t="n">
        <f aca="false">O102-O104</f>
        <v>11.5924354875473</v>
      </c>
      <c r="P105" s="286" t="n">
        <f aca="false">P102-P104</f>
        <v>36.2939170740745</v>
      </c>
      <c r="Q105" s="286" t="n">
        <f aca="false">Q102-Q104</f>
        <v>42.6182939215196</v>
      </c>
      <c r="R105" s="286" t="n">
        <f aca="false">R102-R104</f>
        <v>42.2539613093737</v>
      </c>
      <c r="S105" s="287" t="n">
        <f aca="false">S102-S104</f>
        <v>38.5526423285118</v>
      </c>
      <c r="T105" s="288" t="n">
        <f aca="false">T102-T104</f>
        <v>37.7240099421523</v>
      </c>
      <c r="U105" s="289" t="n">
        <f aca="false">U102-U104</f>
        <v>27.5241171495731</v>
      </c>
      <c r="V105" s="289" t="n">
        <f aca="false">V102-V104</f>
        <v>10.3097614769014</v>
      </c>
      <c r="W105" s="289" t="n">
        <f aca="false">W102-W104</f>
        <v>10.4336931895684</v>
      </c>
      <c r="X105" s="289" t="n">
        <f aca="false">X102-X104</f>
        <v>7.42887351258883</v>
      </c>
      <c r="Y105" s="289" t="n">
        <f aca="false">Y102-Y104</f>
        <v>7.98122671425114</v>
      </c>
      <c r="Z105" s="290" t="n">
        <f aca="false">Z102-Z104</f>
        <v>10.727002665978</v>
      </c>
      <c r="AB105" s="28" t="n">
        <f aca="false">K105</f>
        <v>3.16389246491669</v>
      </c>
      <c r="AC105" s="28" t="n">
        <f aca="false">SUMPRODUCT(L105:S105,$L$26:$S$26)/SUM($L$26:$S$26)</f>
        <v>24.5283563642657</v>
      </c>
      <c r="AD105" s="28" t="n">
        <f aca="false">SUMPRODUCT(T105:Z105,$T$26:$Z$26)/SUM($T$26:$Z$26)</f>
        <v>16.4862950612498</v>
      </c>
      <c r="AE105" s="28" t="n">
        <f aca="false">SUMPRODUCT(L105:Z105,$L$26:$Z$26)/SUM($L$26:$Z$26)</f>
        <v>18.2164141541348</v>
      </c>
    </row>
    <row r="106" customFormat="false" ht="12.75" hidden="false" customHeight="false" outlineLevel="0" collapsed="false">
      <c r="A106" s="316" t="s">
        <v>104</v>
      </c>
      <c r="D106" s="324" t="n">
        <f aca="false">(D$26)</f>
        <v>138992.703246658</v>
      </c>
      <c r="E106" s="325" t="n">
        <f aca="false">(E$26)</f>
        <v>154222.193012508</v>
      </c>
      <c r="F106" s="325" t="n">
        <f aca="false">(F$26)</f>
        <v>162086.264837158</v>
      </c>
      <c r="G106" s="326" t="n">
        <f aca="false">(G$26)</f>
        <v>152376.725625508</v>
      </c>
      <c r="H106" s="327" t="n">
        <f aca="false">(H$26)</f>
        <v>152708.881355508</v>
      </c>
      <c r="I106" s="328" t="n">
        <f aca="false">(I$26)</f>
        <v>144481.755915509</v>
      </c>
      <c r="J106" s="328" t="n">
        <f aca="false">(J$26)</f>
        <v>146545.692363508</v>
      </c>
      <c r="K106" s="329" t="n">
        <f aca="false">(K$26)</f>
        <v>255320.598300092</v>
      </c>
      <c r="L106" s="330" t="n">
        <f aca="false">(L$26)</f>
        <v>184398.2098834</v>
      </c>
      <c r="M106" s="330" t="n">
        <f aca="false">(M$26)</f>
        <v>37746.091557</v>
      </c>
      <c r="N106" s="330" t="n">
        <f aca="false">(N$26)</f>
        <v>41566.255478</v>
      </c>
      <c r="O106" s="330" t="n">
        <f aca="false">(O$26)</f>
        <v>40028.6578834333</v>
      </c>
      <c r="P106" s="330" t="n">
        <f aca="false">(P$26)</f>
        <v>42423.9142763019</v>
      </c>
      <c r="Q106" s="330" t="n">
        <f aca="false">(Q$26)</f>
        <v>34869.1736602567</v>
      </c>
      <c r="R106" s="330" t="n">
        <f aca="false">(R$26)</f>
        <v>62822.9290469656</v>
      </c>
      <c r="S106" s="331" t="n">
        <f aca="false">(S$26)</f>
        <v>239313.876077936</v>
      </c>
      <c r="T106" s="332" t="n">
        <f aca="false">(T$26)</f>
        <v>356895.064083348</v>
      </c>
      <c r="U106" s="333" t="n">
        <f aca="false">(U$26)</f>
        <v>413008.862067527</v>
      </c>
      <c r="V106" s="333" t="n">
        <f aca="false">(V$26)</f>
        <v>376420.627252339</v>
      </c>
      <c r="W106" s="333" t="n">
        <f aca="false">(W$26)</f>
        <v>364678.486128773</v>
      </c>
      <c r="X106" s="333" t="n">
        <f aca="false">(X$26)</f>
        <v>335139.353040204</v>
      </c>
      <c r="Y106" s="333" t="n">
        <f aca="false">(Y$26)</f>
        <v>309101.542271395</v>
      </c>
      <c r="Z106" s="334" t="n">
        <f aca="false">(Z$26)</f>
        <v>337141.673935113</v>
      </c>
      <c r="AB106" s="28" t="n">
        <f aca="false">K106</f>
        <v>255320.598300092</v>
      </c>
      <c r="AC106" s="28" t="n">
        <f aca="false">SUMPRODUCT(L106:S106,$L$26:$S$26)/SUM($L$26:$S$26)</f>
        <v>150754.78760496</v>
      </c>
      <c r="AD106" s="28" t="n">
        <f aca="false">SUMPRODUCT(T106:Z106,$T$26:$Z$26)/SUM($T$26:$Z$26)</f>
        <v>358756.666033018</v>
      </c>
      <c r="AE106" s="28" t="n">
        <f aca="false">SUMPRODUCT(L106:Z106,$L$26:$Z$26)/SUM($L$26:$Z$26)</f>
        <v>314008.434495742</v>
      </c>
    </row>
    <row r="107" customFormat="false" ht="13.5" hidden="false" customHeight="false" outlineLevel="0" collapsed="false">
      <c r="A107" s="335" t="s">
        <v>105</v>
      </c>
      <c r="B107" s="336"/>
      <c r="C107" s="337"/>
      <c r="D107" s="338" t="e">
        <f aca="false">D106*D105</f>
        <v>#REF!</v>
      </c>
      <c r="E107" s="339" t="e">
        <f aca="false">E106*E105</f>
        <v>#REF!</v>
      </c>
      <c r="F107" s="339" t="e">
        <f aca="false">F106*F105</f>
        <v>#REF!</v>
      </c>
      <c r="G107" s="340" t="e">
        <f aca="false">G106*G105</f>
        <v>#REF!</v>
      </c>
      <c r="H107" s="341" t="e">
        <f aca="false">H106*H105</f>
        <v>#REF!</v>
      </c>
      <c r="I107" s="342" t="e">
        <f aca="false">I106*I105</f>
        <v>#REF!</v>
      </c>
      <c r="J107" s="342" t="e">
        <f aca="false">J106*J105</f>
        <v>#REF!</v>
      </c>
      <c r="K107" s="343" t="n">
        <f aca="false">K106*-K105</f>
        <v>-807806.917099681</v>
      </c>
      <c r="L107" s="344" t="n">
        <f aca="false">L106*-L105</f>
        <v>-583416.106794214</v>
      </c>
      <c r="M107" s="344" t="n">
        <f aca="false">M106*-M105</f>
        <v>-321674.206517796</v>
      </c>
      <c r="N107" s="344" t="n">
        <f aca="false">N106*-N105</f>
        <v>-481400.786719962</v>
      </c>
      <c r="O107" s="344" t="n">
        <f aca="false">O106*-O105</f>
        <v>-464029.634166804</v>
      </c>
      <c r="P107" s="344" t="n">
        <f aca="false">P106*-P105</f>
        <v>-1539730.02670175</v>
      </c>
      <c r="Q107" s="344" t="n">
        <f aca="false">Q106*-Q105</f>
        <v>-1486064.69185333</v>
      </c>
      <c r="R107" s="344" t="n">
        <f aca="false">R106*-R105</f>
        <v>-2654517.61329201</v>
      </c>
      <c r="S107" s="345" t="n">
        <f aca="false">S106*-S105</f>
        <v>-9226182.26868245</v>
      </c>
      <c r="T107" s="346" t="n">
        <f aca="false">T106*-T105</f>
        <v>-13463512.9457853</v>
      </c>
      <c r="U107" s="347" t="n">
        <f aca="false">U106*-U105</f>
        <v>-11367704.3033585</v>
      </c>
      <c r="V107" s="347" t="n">
        <f aca="false">V106*-V105</f>
        <v>-3880806.88195721</v>
      </c>
      <c r="W107" s="347" t="n">
        <f aca="false">W106*-W105</f>
        <v>-3804943.43710388</v>
      </c>
      <c r="X107" s="347" t="n">
        <f aca="false">X106*-X105</f>
        <v>-2489707.86282652</v>
      </c>
      <c r="Y107" s="347" t="n">
        <f aca="false">Y106*-Y105</f>
        <v>-2467009.48659269</v>
      </c>
      <c r="Z107" s="348" t="n">
        <f aca="false">Z106*-Z105</f>
        <v>-3616519.63511424</v>
      </c>
      <c r="AB107" s="28" t="n">
        <f aca="false">K107</f>
        <v>-807806.917099681</v>
      </c>
      <c r="AC107" s="28" t="n">
        <f aca="false">SUMPRODUCT(L107:S107,$L$26:$S$26)/SUM($L$26:$S$26)</f>
        <v>-3879221.91604534</v>
      </c>
      <c r="AD107" s="28" t="n">
        <f aca="false">SUMPRODUCT(T107:Z107,$T$26:$Z$26)/SUM($T$26:$Z$26)</f>
        <v>-6084393.86631135</v>
      </c>
      <c r="AE107" s="28" t="n">
        <f aca="false">SUMPRODUCT(L107:Z107,$L$26:$Z$26)/SUM($L$26:$Z$26)</f>
        <v>-5609986.87654881</v>
      </c>
    </row>
    <row r="108" customFormat="false" ht="13.5" hidden="false" customHeight="false" outlineLevel="0" collapsed="false">
      <c r="A108" s="365"/>
      <c r="B108" s="112" t="s">
        <v>106</v>
      </c>
      <c r="C108" s="350" t="n">
        <f aca="false">SUM(K107:Z107)</f>
        <v>-58655026.8045663</v>
      </c>
      <c r="D108" s="75"/>
      <c r="E108" s="76"/>
      <c r="F108" s="76"/>
      <c r="G108" s="241" t="e">
        <f aca="false">SUM(D107:G107)</f>
        <v>#REF!</v>
      </c>
      <c r="H108" s="78"/>
      <c r="I108" s="79"/>
      <c r="J108" s="243" t="e">
        <f aca="false">SUM(H107:J107)</f>
        <v>#REF!</v>
      </c>
      <c r="K108" s="244" t="n">
        <f aca="false">SUM(K107)</f>
        <v>-807806.917099681</v>
      </c>
      <c r="L108" s="245"/>
      <c r="M108" s="245"/>
      <c r="N108" s="245"/>
      <c r="O108" s="245"/>
      <c r="P108" s="245"/>
      <c r="Q108" s="245"/>
      <c r="R108" s="245"/>
      <c r="S108" s="246" t="n">
        <f aca="false">SUM(L107:S107)</f>
        <v>-16757015.3347283</v>
      </c>
      <c r="T108" s="247"/>
      <c r="U108" s="248"/>
      <c r="V108" s="248"/>
      <c r="W108" s="248"/>
      <c r="X108" s="248"/>
      <c r="Y108" s="248"/>
      <c r="Z108" s="249" t="n">
        <f aca="false">SUM(T107:Z107)</f>
        <v>-41090204.5527383</v>
      </c>
      <c r="AB108" s="28" t="n">
        <f aca="false">K108</f>
        <v>-807806.917099681</v>
      </c>
      <c r="AC108" s="28" t="n">
        <f aca="false">SUMPRODUCT(L108:S108,$L$26:$S$26)/SUM($L$26:$S$26)</f>
        <v>-5869976.03535333</v>
      </c>
      <c r="AD108" s="28" t="n">
        <f aca="false">SUMPRODUCT(T108:Z108,$T$26:$Z$26)/SUM($T$26:$Z$26)</f>
        <v>-5558217.11393794</v>
      </c>
      <c r="AE108" s="28" t="n">
        <f aca="false">SUMPRODUCT(L108:Z108,$L$26:$Z$26)/SUM($L$26:$Z$26)</f>
        <v>-5625286.99092529</v>
      </c>
    </row>
    <row r="109" customFormat="false" ht="12.75" hidden="false" customHeight="false" outlineLevel="0" collapsed="false">
      <c r="A109" s="365"/>
      <c r="B109" s="366"/>
      <c r="C109" s="366"/>
      <c r="D109" s="239"/>
      <c r="E109" s="240"/>
      <c r="F109" s="240"/>
      <c r="G109" s="241"/>
      <c r="H109" s="242"/>
      <c r="I109" s="243"/>
      <c r="J109" s="243"/>
      <c r="K109" s="244"/>
      <c r="L109" s="245"/>
      <c r="M109" s="245"/>
      <c r="N109" s="245"/>
      <c r="O109" s="245"/>
      <c r="P109" s="245"/>
      <c r="Q109" s="245"/>
      <c r="R109" s="245"/>
      <c r="S109" s="246"/>
      <c r="T109" s="247"/>
      <c r="U109" s="248"/>
      <c r="V109" s="248"/>
      <c r="W109" s="248"/>
      <c r="X109" s="248"/>
      <c r="Y109" s="248"/>
      <c r="Z109" s="249"/>
      <c r="AB109" s="28" t="n">
        <f aca="false">K109</f>
        <v>0</v>
      </c>
      <c r="AC109" s="28" t="n">
        <f aca="false">SUMPRODUCT(L109:S109,$L$26:$S$26)/SUM($L$26:$S$26)</f>
        <v>0</v>
      </c>
      <c r="AD109" s="28" t="n">
        <f aca="false">SUMPRODUCT(T109:Z109,$T$26:$Z$26)/SUM($T$26:$Z$26)</f>
        <v>0</v>
      </c>
      <c r="AE109" s="28" t="n">
        <f aca="false">SUMPRODUCT(L109:Z109,$L$26:$Z$26)/SUM($L$26:$Z$26)</f>
        <v>0</v>
      </c>
    </row>
    <row r="110" customFormat="false" ht="12.75" hidden="false" customHeight="false" outlineLevel="0" collapsed="false">
      <c r="A110" s="365"/>
      <c r="B110" s="366"/>
      <c r="C110" s="366"/>
      <c r="D110" s="239"/>
      <c r="E110" s="240"/>
      <c r="F110" s="240"/>
      <c r="G110" s="241"/>
      <c r="H110" s="242"/>
      <c r="I110" s="243"/>
      <c r="J110" s="243"/>
      <c r="K110" s="244"/>
      <c r="L110" s="245"/>
      <c r="M110" s="245"/>
      <c r="N110" s="245"/>
      <c r="O110" s="245"/>
      <c r="P110" s="245"/>
      <c r="Q110" s="245"/>
      <c r="R110" s="245"/>
      <c r="S110" s="246"/>
      <c r="T110" s="247"/>
      <c r="U110" s="248"/>
      <c r="V110" s="248"/>
      <c r="W110" s="248"/>
      <c r="X110" s="248"/>
      <c r="Y110" s="248"/>
      <c r="Z110" s="249"/>
      <c r="AB110" s="28" t="n">
        <f aca="false">K110</f>
        <v>0</v>
      </c>
      <c r="AC110" s="28" t="n">
        <f aca="false">SUMPRODUCT(L110:S110,$L$26:$S$26)/SUM($L$26:$S$26)</f>
        <v>0</v>
      </c>
      <c r="AD110" s="28" t="n">
        <f aca="false">SUMPRODUCT(T110:Z110,$T$26:$Z$26)/SUM($T$26:$Z$26)</f>
        <v>0</v>
      </c>
      <c r="AE110" s="28" t="n">
        <f aca="false">SUMPRODUCT(L110:Z110,$L$26:$Z$26)/SUM($L$26:$Z$26)</f>
        <v>0</v>
      </c>
    </row>
    <row r="111" customFormat="false" ht="12.75" hidden="false" customHeight="false" outlineLevel="0" collapsed="false">
      <c r="A111" s="291" t="s">
        <v>109</v>
      </c>
      <c r="B111" s="292"/>
      <c r="C111" s="292"/>
      <c r="D111" s="293"/>
      <c r="E111" s="294"/>
      <c r="F111" s="240"/>
      <c r="G111" s="241"/>
      <c r="H111" s="242"/>
      <c r="I111" s="243"/>
      <c r="J111" s="243"/>
      <c r="K111" s="351"/>
      <c r="L111" s="245"/>
      <c r="M111" s="245"/>
      <c r="N111" s="245"/>
      <c r="O111" s="245"/>
      <c r="P111" s="245"/>
      <c r="Q111" s="245"/>
      <c r="R111" s="245"/>
      <c r="S111" s="246"/>
      <c r="T111" s="247"/>
      <c r="U111" s="248"/>
      <c r="V111" s="248"/>
      <c r="W111" s="248"/>
      <c r="X111" s="248"/>
      <c r="Y111" s="248"/>
      <c r="Z111" s="249"/>
      <c r="AB111" s="28" t="n">
        <f aca="false">K111</f>
        <v>0</v>
      </c>
      <c r="AC111" s="28" t="n">
        <f aca="false">SUMPRODUCT(L111:S111,$L$26:$S$26)/SUM($L$26:$S$26)</f>
        <v>0</v>
      </c>
      <c r="AD111" s="28" t="n">
        <f aca="false">SUMPRODUCT(T111:Z111,$T$26:$Z$26)/SUM($T$26:$Z$26)</f>
        <v>0</v>
      </c>
      <c r="AE111" s="28" t="n">
        <f aca="false">SUMPRODUCT(L111:Z111,$L$26:$Z$26)/SUM($L$26:$Z$26)</f>
        <v>0</v>
      </c>
    </row>
    <row r="112" customFormat="false" ht="12.75" hidden="false" customHeight="false" outlineLevel="0" collapsed="false">
      <c r="A112" s="295" t="s">
        <v>99</v>
      </c>
      <c r="D112" s="177" t="n">
        <f aca="false">D108</f>
        <v>0</v>
      </c>
      <c r="E112" s="178" t="n">
        <f aca="false">E108</f>
        <v>0</v>
      </c>
      <c r="F112" s="178" t="n">
        <f aca="false">F108</f>
        <v>0</v>
      </c>
      <c r="G112" s="179" t="e">
        <f aca="false">G108</f>
        <v>#REF!</v>
      </c>
      <c r="H112" s="180" t="n">
        <f aca="false">H108</f>
        <v>0</v>
      </c>
      <c r="I112" s="181" t="n">
        <f aca="false">I108</f>
        <v>0</v>
      </c>
      <c r="J112" s="181" t="e">
        <f aca="false">J108</f>
        <v>#REF!</v>
      </c>
      <c r="K112" s="182" t="n">
        <f aca="false">K53</f>
        <v>49.8727223890503</v>
      </c>
      <c r="L112" s="183" t="n">
        <f aca="false">L53</f>
        <v>49.8727223890503</v>
      </c>
      <c r="M112" s="183" t="n">
        <f aca="false">M53</f>
        <v>50.2474721305285</v>
      </c>
      <c r="N112" s="183" t="n">
        <f aca="false">N53</f>
        <v>53.0079586792176</v>
      </c>
      <c r="O112" s="183" t="n">
        <f aca="false">O53</f>
        <v>53.1700720703952</v>
      </c>
      <c r="P112" s="183" t="n">
        <f aca="false">P53</f>
        <v>83.1144079974633</v>
      </c>
      <c r="Q112" s="183" t="n">
        <f aca="false">Q53</f>
        <v>82.5375292286855</v>
      </c>
      <c r="R112" s="183" t="n">
        <f aca="false">R53</f>
        <v>81.8173368266274</v>
      </c>
      <c r="S112" s="184" t="n">
        <f aca="false">S53</f>
        <v>77.7584594989054</v>
      </c>
      <c r="T112" s="185" t="n">
        <f aca="false">T53</f>
        <v>79.1626961882167</v>
      </c>
      <c r="U112" s="186" t="n">
        <f aca="false">U53</f>
        <v>68.9957137871131</v>
      </c>
      <c r="V112" s="186" t="n">
        <f aca="false">V53</f>
        <v>51.7691130741102</v>
      </c>
      <c r="W112" s="186" t="n">
        <f aca="false">W53</f>
        <v>51.8459186421763</v>
      </c>
      <c r="X112" s="186" t="n">
        <f aca="false">X53</f>
        <v>48.4848988598679</v>
      </c>
      <c r="Y112" s="186" t="n">
        <f aca="false">Y53</f>
        <v>48.7780645691975</v>
      </c>
      <c r="Z112" s="187" t="n">
        <f aca="false">Z53</f>
        <v>51.3416819422922</v>
      </c>
      <c r="AB112" s="28" t="n">
        <f aca="false">K112</f>
        <v>49.8727223890503</v>
      </c>
      <c r="AC112" s="28" t="n">
        <f aca="false">SUMPRODUCT(L112:S112,$L$26:$S$26)/SUM($L$26:$S$26)</f>
        <v>66.7148029877946</v>
      </c>
      <c r="AD112" s="28" t="n">
        <f aca="false">SUMPRODUCT(T112:Z112,$T$26:$Z$26)/SUM($T$26:$Z$26)</f>
        <v>57.6871663099055</v>
      </c>
      <c r="AE112" s="28" t="n">
        <f aca="false">SUMPRODUCT(L112:Z112,$L$26:$Z$26)/SUM($L$26:$Z$26)</f>
        <v>59.6293159642718</v>
      </c>
    </row>
    <row r="113" customFormat="false" ht="12.75" hidden="false" customHeight="false" outlineLevel="0" collapsed="false">
      <c r="A113" s="295" t="s">
        <v>100</v>
      </c>
      <c r="D113" s="177" t="e">
        <f aca="false">(#REF!*$B$27+#REF!*$B$28+#REF!*$B$29)</f>
        <v>#REF!</v>
      </c>
      <c r="E113" s="178" t="e">
        <f aca="false">(#REF!*$B$27+#REF!*$B$28+#REF!*$B$29)</f>
        <v>#REF!</v>
      </c>
      <c r="F113" s="178" t="e">
        <f aca="false">(#REF!*$B$27+#REF!*$B$28+#REF!*$B$29)</f>
        <v>#REF!</v>
      </c>
      <c r="G113" s="179" t="e">
        <f aca="false">(#REF!*$B$27+#REF!*$B$28+#REF!*$B$29)</f>
        <v>#REF!</v>
      </c>
      <c r="H113" s="180" t="e">
        <f aca="false">(#REF!*$B$27+#REF!*$B$28+#REF!*$B$29)</f>
        <v>#REF!</v>
      </c>
      <c r="I113" s="181" t="e">
        <f aca="false">(#REF!*$B$27+#REF!*$B$28+#REF!*$B$29)</f>
        <v>#REF!</v>
      </c>
      <c r="J113" s="181" t="e">
        <f aca="false">(#REF!*$B$27+#REF!*$B$28+#REF!*$B$29)</f>
        <v>#REF!</v>
      </c>
      <c r="K113" s="182" t="n">
        <f aca="false">(K36*$B$27+K43*$B$28+K50*$B$29)</f>
        <v>10</v>
      </c>
      <c r="L113" s="183" t="n">
        <f aca="false">(L36*$B$27+L43*$B$28+L50*$B$29)</f>
        <v>10</v>
      </c>
      <c r="M113" s="183" t="n">
        <f aca="false">(M36*$B$27+M43*$B$28+M50*$B$29)</f>
        <v>10</v>
      </c>
      <c r="N113" s="183" t="n">
        <f aca="false">(N36*$B$27+N43*$B$28+N50*$B$29)</f>
        <v>10</v>
      </c>
      <c r="O113" s="183" t="n">
        <f aca="false">(O36*$B$27+O43*$B$28+O50*$B$29)</f>
        <v>10</v>
      </c>
      <c r="P113" s="183" t="n">
        <f aca="false">(P36*$B$27+P43*$B$28+P50*$B$29)</f>
        <v>10</v>
      </c>
      <c r="Q113" s="183" t="n">
        <f aca="false">(Q36*$B$27+Q43*$B$28+Q50*$B$29)</f>
        <v>10</v>
      </c>
      <c r="R113" s="183" t="n">
        <f aca="false">(R36*$B$27+R43*$B$28+R50*$B$29)</f>
        <v>10</v>
      </c>
      <c r="S113" s="184" t="n">
        <f aca="false">(S36*$B$27+S43*$B$28+S50*$B$29)</f>
        <v>10</v>
      </c>
      <c r="T113" s="185" t="n">
        <f aca="false">(T36*$B$27+T43*$B$28+T50*$B$29)</f>
        <v>10</v>
      </c>
      <c r="U113" s="186" t="n">
        <f aca="false">(U36*$B$27+U43*$B$28+U50*$B$29)</f>
        <v>10</v>
      </c>
      <c r="V113" s="186" t="n">
        <f aca="false">(V36*$B$27+V43*$B$28+V50*$B$29)</f>
        <v>10</v>
      </c>
      <c r="W113" s="186" t="n">
        <f aca="false">(W36*$B$27+W43*$B$28+W50*$B$29)</f>
        <v>10</v>
      </c>
      <c r="X113" s="186" t="n">
        <f aca="false">(X36*$B$27+X43*$B$28+X50*$B$29)</f>
        <v>10</v>
      </c>
      <c r="Y113" s="186" t="n">
        <f aca="false">(Y36*$B$27+Y43*$B$28+Y50*$B$29)</f>
        <v>10</v>
      </c>
      <c r="Z113" s="187" t="n">
        <f aca="false">(Z36*$B$27+Z43*$B$28+Z50*$B$29)</f>
        <v>10</v>
      </c>
      <c r="AB113" s="28" t="n">
        <f aca="false">K113</f>
        <v>10</v>
      </c>
      <c r="AC113" s="28" t="n">
        <f aca="false">SUMPRODUCT(L113:S113,$L$26:$S$26)/SUM($L$26:$S$26)</f>
        <v>10</v>
      </c>
      <c r="AD113" s="28" t="n">
        <f aca="false">SUMPRODUCT(T113:Z113,$T$26:$Z$26)/SUM($T$26:$Z$26)</f>
        <v>10</v>
      </c>
      <c r="AE113" s="28" t="n">
        <f aca="false">SUMPRODUCT(L113:Z113,$L$26:$Z$26)/SUM($L$26:$Z$26)</f>
        <v>10</v>
      </c>
    </row>
    <row r="114" customFormat="false" ht="12.75" hidden="false" customHeight="false" outlineLevel="0" collapsed="false">
      <c r="A114" s="352" t="s">
        <v>101</v>
      </c>
      <c r="B114" s="353"/>
      <c r="C114" s="353"/>
      <c r="D114" s="354" t="e">
        <f aca="false">D115-D113-D112</f>
        <v>#REF!</v>
      </c>
      <c r="E114" s="355" t="e">
        <f aca="false">E115-E113-E112</f>
        <v>#REF!</v>
      </c>
      <c r="F114" s="355" t="e">
        <f aca="false">F115-F113-F112</f>
        <v>#REF!</v>
      </c>
      <c r="G114" s="356" t="e">
        <f aca="false">G115-G113-G112</f>
        <v>#REF!</v>
      </c>
      <c r="H114" s="357" t="e">
        <f aca="false">H115-H113-H112</f>
        <v>#REF!</v>
      </c>
      <c r="I114" s="358" t="e">
        <f aca="false">I115-I113-I112</f>
        <v>#REF!</v>
      </c>
      <c r="J114" s="358" t="e">
        <f aca="false">J115-J113-J112</f>
        <v>#REF!</v>
      </c>
      <c r="K114" s="359" t="s">
        <v>108</v>
      </c>
      <c r="L114" s="360" t="s">
        <v>108</v>
      </c>
      <c r="M114" s="360" t="s">
        <v>108</v>
      </c>
      <c r="N114" s="360" t="s">
        <v>108</v>
      </c>
      <c r="O114" s="360" t="s">
        <v>108</v>
      </c>
      <c r="P114" s="360" t="s">
        <v>108</v>
      </c>
      <c r="Q114" s="360" t="s">
        <v>108</v>
      </c>
      <c r="R114" s="360" t="s">
        <v>108</v>
      </c>
      <c r="S114" s="361" t="s">
        <v>108</v>
      </c>
      <c r="T114" s="362" t="s">
        <v>108</v>
      </c>
      <c r="U114" s="363" t="s">
        <v>108</v>
      </c>
      <c r="V114" s="363" t="s">
        <v>108</v>
      </c>
      <c r="W114" s="363" t="s">
        <v>108</v>
      </c>
      <c r="X114" s="363" t="s">
        <v>108</v>
      </c>
      <c r="Y114" s="363" t="s">
        <v>108</v>
      </c>
      <c r="Z114" s="364" t="s">
        <v>108</v>
      </c>
      <c r="AB114" s="28" t="str">
        <f aca="false">K114</f>
        <v>none</v>
      </c>
      <c r="AC114" s="28" t="n">
        <f aca="false">SUMPRODUCT(L114:S114,$L$26:$S$26)/SUM($L$26:$S$26)</f>
        <v>0</v>
      </c>
      <c r="AD114" s="28" t="n">
        <f aca="false">SUMPRODUCT(T114:Z114,$T$26:$Z$26)/SUM($T$26:$Z$26)</f>
        <v>0</v>
      </c>
      <c r="AE114" s="28" t="n">
        <f aca="false">SUMPRODUCT(L114:Z114,$L$26:$Z$26)/SUM($L$26:$Z$26)</f>
        <v>0</v>
      </c>
    </row>
    <row r="115" customFormat="false" ht="12.75" hidden="false" customHeight="false" outlineLevel="0" collapsed="false">
      <c r="A115" s="302" t="s">
        <v>102</v>
      </c>
      <c r="B115" s="279"/>
      <c r="C115" s="303"/>
      <c r="D115" s="304" t="e">
        <f aca="false">#REF!</f>
        <v>#REF!</v>
      </c>
      <c r="E115" s="305" t="e">
        <f aca="false">#REF!</f>
        <v>#REF!</v>
      </c>
      <c r="F115" s="305" t="e">
        <f aca="false">#REF!</f>
        <v>#REF!</v>
      </c>
      <c r="G115" s="306" t="e">
        <f aca="false">#REF!</f>
        <v>#REF!</v>
      </c>
      <c r="H115" s="307" t="e">
        <f aca="false">#REF!</f>
        <v>#REF!</v>
      </c>
      <c r="I115" s="308" t="e">
        <f aca="false">#REF!</f>
        <v>#REF!</v>
      </c>
      <c r="J115" s="308" t="e">
        <f aca="false">#REF!</f>
        <v>#REF!</v>
      </c>
      <c r="K115" s="309" t="n">
        <f aca="false">SUM(K112:K114)</f>
        <v>59.8727223890503</v>
      </c>
      <c r="L115" s="310" t="n">
        <f aca="false">SUM(L112:L114)</f>
        <v>59.8727223890503</v>
      </c>
      <c r="M115" s="310" t="n">
        <f aca="false">SUM(M112:M114)</f>
        <v>60.2474721305285</v>
      </c>
      <c r="N115" s="310" t="n">
        <f aca="false">SUM(N112:N114)</f>
        <v>63.0079586792176</v>
      </c>
      <c r="O115" s="310" t="n">
        <f aca="false">SUM(O112:O114)</f>
        <v>63.1700720703952</v>
      </c>
      <c r="P115" s="310" t="n">
        <f aca="false">SUM(P112:P114)</f>
        <v>93.1144079974633</v>
      </c>
      <c r="Q115" s="310" t="n">
        <f aca="false">SUM(Q112:Q114)</f>
        <v>92.5375292286855</v>
      </c>
      <c r="R115" s="310" t="n">
        <f aca="false">SUM(R112:R114)</f>
        <v>91.8173368266274</v>
      </c>
      <c r="S115" s="311" t="n">
        <f aca="false">SUM(S112:S114)</f>
        <v>87.7584594989054</v>
      </c>
      <c r="T115" s="312" t="n">
        <f aca="false">SUM(T112:T114)</f>
        <v>89.1626961882167</v>
      </c>
      <c r="U115" s="313" t="n">
        <f aca="false">SUM(U112:U114)</f>
        <v>78.9957137871131</v>
      </c>
      <c r="V115" s="313" t="n">
        <f aca="false">SUM(V112:V114)</f>
        <v>61.7691130741102</v>
      </c>
      <c r="W115" s="313" t="n">
        <f aca="false">SUM(W112:W114)</f>
        <v>61.8459186421763</v>
      </c>
      <c r="X115" s="313" t="n">
        <f aca="false">SUM(X112:X114)</f>
        <v>58.4848988598679</v>
      </c>
      <c r="Y115" s="313" t="n">
        <f aca="false">SUM(Y112:Y114)</f>
        <v>58.7780645691975</v>
      </c>
      <c r="Z115" s="314" t="n">
        <f aca="false">SUM(Z112:Z114)</f>
        <v>61.3416819422922</v>
      </c>
      <c r="AB115" s="28" t="n">
        <f aca="false">K115</f>
        <v>59.8727223890503</v>
      </c>
      <c r="AC115" s="28" t="n">
        <f aca="false">SUMPRODUCT(L115:S115,$L$26:$S$26)/SUM($L$26:$S$26)</f>
        <v>76.7148029877946</v>
      </c>
      <c r="AD115" s="28" t="n">
        <f aca="false">SUMPRODUCT(T115:Z115,$T$26:$Z$26)/SUM($T$26:$Z$26)</f>
        <v>67.6871663099055</v>
      </c>
      <c r="AE115" s="28" t="n">
        <f aca="false">SUMPRODUCT(L115:Z115,$L$26:$Z$26)/SUM($L$26:$Z$26)</f>
        <v>69.6293159642718</v>
      </c>
    </row>
    <row r="116" customFormat="false" ht="12.75" hidden="false" customHeight="false" outlineLevel="0" collapsed="false">
      <c r="A116" s="367"/>
      <c r="D116" s="155"/>
      <c r="E116" s="156"/>
      <c r="F116" s="156"/>
      <c r="G116" s="157"/>
      <c r="H116" s="158"/>
      <c r="I116" s="159"/>
      <c r="J116" s="159"/>
      <c r="K116" s="160"/>
      <c r="L116" s="297"/>
      <c r="M116" s="297"/>
      <c r="N116" s="297"/>
      <c r="O116" s="297"/>
      <c r="P116" s="297"/>
      <c r="Q116" s="297"/>
      <c r="R116" s="297"/>
      <c r="S116" s="298"/>
      <c r="T116" s="299"/>
      <c r="U116" s="300"/>
      <c r="V116" s="300"/>
      <c r="W116" s="300"/>
      <c r="X116" s="300"/>
      <c r="Y116" s="300"/>
      <c r="Z116" s="301"/>
      <c r="AB116" s="28" t="n">
        <f aca="false">K116</f>
        <v>0</v>
      </c>
      <c r="AC116" s="28" t="n">
        <f aca="false">SUMPRODUCT(L116:S116,$L$26:$S$26)/SUM($L$26:$S$26)</f>
        <v>0</v>
      </c>
      <c r="AD116" s="28" t="n">
        <f aca="false">SUMPRODUCT(T116:Z116,$T$26:$Z$26)/SUM($T$26:$Z$26)</f>
        <v>0</v>
      </c>
      <c r="AE116" s="28" t="n">
        <f aca="false">SUMPRODUCT(L116:Z116,$L$26:$Z$26)/SUM($L$26:$Z$26)</f>
        <v>0</v>
      </c>
    </row>
    <row r="117" customFormat="false" ht="12.75" hidden="false" customHeight="false" outlineLevel="0" collapsed="false">
      <c r="A117" s="316" t="s">
        <v>16</v>
      </c>
      <c r="D117" s="177" t="e">
        <f aca="false">#REF!</f>
        <v>#REF!</v>
      </c>
      <c r="E117" s="178" t="e">
        <f aca="false">#REF!</f>
        <v>#REF!</v>
      </c>
      <c r="F117" s="178" t="e">
        <f aca="false">#REF!</f>
        <v>#REF!</v>
      </c>
      <c r="G117" s="179" t="e">
        <f aca="false">#REF!</f>
        <v>#REF!</v>
      </c>
      <c r="H117" s="180" t="e">
        <f aca="false">#REF!</f>
        <v>#REF!</v>
      </c>
      <c r="I117" s="181" t="e">
        <f aca="false">#REF!</f>
        <v>#REF!</v>
      </c>
      <c r="J117" s="181" t="e">
        <f aca="false">#REF!</f>
        <v>#REF!</v>
      </c>
      <c r="K117" s="182" t="n">
        <f aca="false">K68</f>
        <v>225.741900062435</v>
      </c>
      <c r="L117" s="274" t="n">
        <v>213</v>
      </c>
      <c r="M117" s="274" t="n">
        <v>196</v>
      </c>
      <c r="N117" s="274" t="n">
        <v>159</v>
      </c>
      <c r="O117" s="274" t="n">
        <v>102</v>
      </c>
      <c r="P117" s="274" t="n">
        <v>40</v>
      </c>
      <c r="Q117" s="274" t="n">
        <v>38</v>
      </c>
      <c r="R117" s="274" t="n">
        <v>35</v>
      </c>
      <c r="S117" s="275" t="n">
        <v>35</v>
      </c>
      <c r="T117" s="276" t="n">
        <v>35</v>
      </c>
      <c r="U117" s="186" t="n">
        <f aca="false">U81</f>
        <v>51.4715966375401</v>
      </c>
      <c r="V117" s="186" t="n">
        <f aca="false">V81</f>
        <v>51.4593515972088</v>
      </c>
      <c r="W117" s="186" t="n">
        <f aca="false">W81</f>
        <v>51.412225452608</v>
      </c>
      <c r="X117" s="186" t="n">
        <f aca="false">X81</f>
        <v>51.056025347279</v>
      </c>
      <c r="Y117" s="186" t="n">
        <f aca="false">Y81</f>
        <v>50.7968378549464</v>
      </c>
      <c r="Z117" s="187" t="n">
        <f aca="false">Z81</f>
        <v>50.6146792763142</v>
      </c>
      <c r="AB117" s="28" t="n">
        <f aca="false">K117</f>
        <v>225.741900062435</v>
      </c>
      <c r="AC117" s="28" t="n">
        <f aca="false">SUMPRODUCT(L117:S117,$L$26:$S$26)/SUM($L$26:$S$26)</f>
        <v>103.874403728399</v>
      </c>
      <c r="AD117" s="28" t="n">
        <f aca="false">SUMPRODUCT(T117:Z117,$T$26:$Z$26)/SUM($T$26:$Z$26)</f>
        <v>48.8469473772568</v>
      </c>
      <c r="AE117" s="28" t="n">
        <f aca="false">SUMPRODUCT(L117:Z117,$L$26:$Z$26)/SUM($L$26:$Z$26)</f>
        <v>60.6852123790795</v>
      </c>
    </row>
    <row r="118" customFormat="false" ht="12.75" hidden="false" customHeight="false" outlineLevel="0" collapsed="false">
      <c r="A118" s="317" t="s">
        <v>17</v>
      </c>
      <c r="B118" s="279"/>
      <c r="C118" s="303"/>
      <c r="D118" s="318" t="e">
        <f aca="false">D115-D117</f>
        <v>#REF!</v>
      </c>
      <c r="E118" s="319" t="e">
        <f aca="false">E115-E117</f>
        <v>#REF!</v>
      </c>
      <c r="F118" s="319" t="e">
        <f aca="false">F115-F117</f>
        <v>#REF!</v>
      </c>
      <c r="G118" s="320" t="e">
        <f aca="false">G115-G117</f>
        <v>#REF!</v>
      </c>
      <c r="H118" s="321" t="e">
        <f aca="false">H115-H117</f>
        <v>#REF!</v>
      </c>
      <c r="I118" s="322" t="e">
        <f aca="false">I115-I117</f>
        <v>#REF!</v>
      </c>
      <c r="J118" s="322" t="e">
        <f aca="false">J115-J117</f>
        <v>#REF!</v>
      </c>
      <c r="K118" s="323" t="n">
        <f aca="false">K115-K117</f>
        <v>-165.869177673385</v>
      </c>
      <c r="L118" s="286" t="n">
        <f aca="false">L115-L117</f>
        <v>-153.12727761095</v>
      </c>
      <c r="M118" s="286" t="n">
        <f aca="false">M115-M117</f>
        <v>-135.752527869472</v>
      </c>
      <c r="N118" s="286" t="n">
        <f aca="false">N115-N117</f>
        <v>-95.9920413207824</v>
      </c>
      <c r="O118" s="286" t="n">
        <f aca="false">O115-O117</f>
        <v>-38.8299279296048</v>
      </c>
      <c r="P118" s="286" t="n">
        <f aca="false">P115-P117</f>
        <v>53.1144079974633</v>
      </c>
      <c r="Q118" s="286" t="n">
        <f aca="false">Q115-Q117</f>
        <v>54.5375292286855</v>
      </c>
      <c r="R118" s="286" t="n">
        <f aca="false">R115-R117</f>
        <v>56.8173368266274</v>
      </c>
      <c r="S118" s="287" t="n">
        <f aca="false">S115-S117</f>
        <v>52.7584594989054</v>
      </c>
      <c r="T118" s="288" t="n">
        <f aca="false">T115-T117</f>
        <v>54.1626961882167</v>
      </c>
      <c r="U118" s="289" t="n">
        <f aca="false">U115-U117</f>
        <v>27.5241171495731</v>
      </c>
      <c r="V118" s="289" t="n">
        <f aca="false">V115-V117</f>
        <v>10.3097614769014</v>
      </c>
      <c r="W118" s="289" t="n">
        <f aca="false">W115-W117</f>
        <v>10.4336931895684</v>
      </c>
      <c r="X118" s="289" t="n">
        <f aca="false">X115-X117</f>
        <v>7.42887351258883</v>
      </c>
      <c r="Y118" s="289" t="n">
        <f aca="false">Y115-Y117</f>
        <v>7.98122671425114</v>
      </c>
      <c r="Z118" s="290" t="n">
        <f aca="false">Z115-Z117</f>
        <v>10.727002665978</v>
      </c>
      <c r="AB118" s="28" t="n">
        <f aca="false">K118</f>
        <v>-165.869177673385</v>
      </c>
      <c r="AC118" s="28" t="n">
        <f aca="false">SUMPRODUCT(L118:S118,$L$26:$S$26)/SUM($L$26:$S$26)</f>
        <v>-27.1596007406043</v>
      </c>
      <c r="AD118" s="28" t="n">
        <f aca="false">SUMPRODUCT(T118:Z118,$T$26:$Z$26)/SUM($T$26:$Z$26)</f>
        <v>18.8402189326487</v>
      </c>
      <c r="AE118" s="28" t="n">
        <f aca="false">SUMPRODUCT(L118:Z118,$L$26:$Z$26)/SUM($L$26:$Z$26)</f>
        <v>8.94410358519222</v>
      </c>
    </row>
    <row r="119" customFormat="false" ht="12.75" hidden="false" customHeight="false" outlineLevel="0" collapsed="false">
      <c r="A119" s="316" t="s">
        <v>104</v>
      </c>
      <c r="D119" s="324" t="n">
        <f aca="false">(D$26)</f>
        <v>138992.703246658</v>
      </c>
      <c r="E119" s="325" t="n">
        <f aca="false">(E$26)</f>
        <v>154222.193012508</v>
      </c>
      <c r="F119" s="325" t="n">
        <f aca="false">(F$26)</f>
        <v>162086.264837158</v>
      </c>
      <c r="G119" s="326" t="n">
        <f aca="false">(G$26)</f>
        <v>152376.725625508</v>
      </c>
      <c r="H119" s="327" t="n">
        <f aca="false">(H$26)</f>
        <v>152708.881355508</v>
      </c>
      <c r="I119" s="328" t="n">
        <f aca="false">(I$26)</f>
        <v>144481.755915509</v>
      </c>
      <c r="J119" s="328" t="n">
        <f aca="false">(J$26)</f>
        <v>146545.692363508</v>
      </c>
      <c r="K119" s="329" t="n">
        <f aca="false">(K$26)</f>
        <v>255320.598300092</v>
      </c>
      <c r="L119" s="330" t="n">
        <f aca="false">(L$26)</f>
        <v>184398.2098834</v>
      </c>
      <c r="M119" s="330" t="n">
        <f aca="false">(M$26)</f>
        <v>37746.091557</v>
      </c>
      <c r="N119" s="330" t="n">
        <f aca="false">(N$26)</f>
        <v>41566.255478</v>
      </c>
      <c r="O119" s="330" t="n">
        <f aca="false">(O$26)</f>
        <v>40028.6578834333</v>
      </c>
      <c r="P119" s="330" t="n">
        <f aca="false">(P$26)</f>
        <v>42423.9142763019</v>
      </c>
      <c r="Q119" s="330" t="n">
        <f aca="false">(Q$26)</f>
        <v>34869.1736602567</v>
      </c>
      <c r="R119" s="330" t="n">
        <f aca="false">(R$26)</f>
        <v>62822.9290469656</v>
      </c>
      <c r="S119" s="331" t="n">
        <f aca="false">(S$26)</f>
        <v>239313.876077936</v>
      </c>
      <c r="T119" s="332" t="n">
        <f aca="false">(T$26)</f>
        <v>356895.064083348</v>
      </c>
      <c r="U119" s="333" t="n">
        <f aca="false">(U$26)</f>
        <v>413008.862067527</v>
      </c>
      <c r="V119" s="333" t="n">
        <f aca="false">(V$26)</f>
        <v>376420.627252339</v>
      </c>
      <c r="W119" s="333" t="n">
        <f aca="false">(W$26)</f>
        <v>364678.486128773</v>
      </c>
      <c r="X119" s="333" t="n">
        <f aca="false">(X$26)</f>
        <v>335139.353040204</v>
      </c>
      <c r="Y119" s="333" t="n">
        <f aca="false">(Y$26)</f>
        <v>309101.542271395</v>
      </c>
      <c r="Z119" s="334" t="n">
        <f aca="false">(Z$26)</f>
        <v>337141.673935113</v>
      </c>
      <c r="AB119" s="28" t="n">
        <f aca="false">K119</f>
        <v>255320.598300092</v>
      </c>
      <c r="AC119" s="28" t="n">
        <f aca="false">SUMPRODUCT(L119:S119,$L$26:$S$26)/SUM($L$26:$S$26)</f>
        <v>150754.78760496</v>
      </c>
      <c r="AD119" s="28" t="n">
        <f aca="false">SUMPRODUCT(T119:Z119,$T$26:$Z$26)/SUM($T$26:$Z$26)</f>
        <v>358756.666033018</v>
      </c>
      <c r="AE119" s="28" t="n">
        <f aca="false">SUMPRODUCT(L119:Z119,$L$26:$Z$26)/SUM($L$26:$Z$26)</f>
        <v>314008.434495742</v>
      </c>
    </row>
    <row r="120" customFormat="false" ht="13.5" hidden="false" customHeight="false" outlineLevel="0" collapsed="false">
      <c r="A120" s="335" t="s">
        <v>105</v>
      </c>
      <c r="B120" s="336"/>
      <c r="C120" s="337"/>
      <c r="D120" s="338" t="e">
        <f aca="false">D119*D118</f>
        <v>#REF!</v>
      </c>
      <c r="E120" s="339" t="e">
        <f aca="false">E119*E118</f>
        <v>#REF!</v>
      </c>
      <c r="F120" s="339" t="e">
        <f aca="false">F119*F118</f>
        <v>#REF!</v>
      </c>
      <c r="G120" s="340" t="e">
        <f aca="false">G119*G118</f>
        <v>#REF!</v>
      </c>
      <c r="H120" s="341" t="e">
        <f aca="false">H119*H118</f>
        <v>#REF!</v>
      </c>
      <c r="I120" s="342" t="e">
        <f aca="false">I119*I118</f>
        <v>#REF!</v>
      </c>
      <c r="J120" s="342" t="e">
        <f aca="false">J119*J118</f>
        <v>#REF!</v>
      </c>
      <c r="K120" s="343" t="n">
        <f aca="false">K119*-K118</f>
        <v>42349817.6831129</v>
      </c>
      <c r="L120" s="344" t="n">
        <f aca="false">L119*-L118</f>
        <v>28236395.8757775</v>
      </c>
      <c r="M120" s="344" t="n">
        <f aca="false">M119*-M118</f>
        <v>5124127.34605527</v>
      </c>
      <c r="N120" s="344" t="n">
        <f aca="false">N119*-N118</f>
        <v>3990029.71339437</v>
      </c>
      <c r="O120" s="344" t="n">
        <f aca="false">O119*-O118</f>
        <v>1554309.90073252</v>
      </c>
      <c r="P120" s="344" t="n">
        <f aca="false">P119*-P118</f>
        <v>-2253321.09172091</v>
      </c>
      <c r="Q120" s="344" t="n">
        <f aca="false">Q119*-Q118</f>
        <v>-1901678.57767636</v>
      </c>
      <c r="R120" s="344" t="n">
        <f aca="false">R119*-R118</f>
        <v>-3569431.52009675</v>
      </c>
      <c r="S120" s="345" t="n">
        <f aca="false">S119*-S118</f>
        <v>-12625831.4385838</v>
      </c>
      <c r="T120" s="346" t="n">
        <f aca="false">T119*-T118</f>
        <v>-19330398.9270205</v>
      </c>
      <c r="U120" s="347" t="n">
        <f aca="false">U119*-U118</f>
        <v>-11367704.3033585</v>
      </c>
      <c r="V120" s="347" t="n">
        <f aca="false">V119*-V118</f>
        <v>-3880806.88195721</v>
      </c>
      <c r="W120" s="347" t="n">
        <f aca="false">W119*-W118</f>
        <v>-3804943.43710388</v>
      </c>
      <c r="X120" s="347" t="n">
        <f aca="false">X119*-X118</f>
        <v>-2489707.86282652</v>
      </c>
      <c r="Y120" s="347" t="n">
        <f aca="false">Y119*-Y118</f>
        <v>-2467009.48659269</v>
      </c>
      <c r="Z120" s="348" t="n">
        <f aca="false">Z119*-Z118</f>
        <v>-3616519.63511424</v>
      </c>
      <c r="AB120" s="28" t="n">
        <f aca="false">K120</f>
        <v>42349817.6831129</v>
      </c>
      <c r="AC120" s="28" t="n">
        <f aca="false">SUMPRODUCT(L120:S120,$L$26:$S$26)/SUM($L$26:$S$26)</f>
        <v>3250352.91604747</v>
      </c>
      <c r="AD120" s="28" t="n">
        <f aca="false">SUMPRODUCT(T120:Z120,$T$26:$Z$26)/SUM($T$26:$Z$26)</f>
        <v>-6924497.67724158</v>
      </c>
      <c r="AE120" s="28" t="n">
        <f aca="false">SUMPRODUCT(L120:Z120,$L$26:$Z$26)/SUM($L$26:$Z$26)</f>
        <v>-4735543.55025677</v>
      </c>
    </row>
    <row r="121" customFormat="false" ht="13.5" hidden="false" customHeight="false" outlineLevel="0" collapsed="false">
      <c r="B121" s="112" t="s">
        <v>106</v>
      </c>
      <c r="C121" s="350" t="n">
        <f aca="false">SUM(K120:Z120)</f>
        <v>13947327.3570212</v>
      </c>
      <c r="K121" s="182" t="n">
        <f aca="false">K120</f>
        <v>42349817.6831129</v>
      </c>
      <c r="S121" s="246" t="n">
        <f aca="false">SUM(L120:S120)</f>
        <v>18554600.2078818</v>
      </c>
      <c r="Z121" s="249" t="n">
        <f aca="false">SUM(T120:Z120)</f>
        <v>-46957090.5339736</v>
      </c>
      <c r="AB121" s="28" t="n">
        <f aca="false">K121</f>
        <v>42349817.6831129</v>
      </c>
      <c r="AC121" s="28" t="n">
        <f aca="false">SUMPRODUCT(L121:S121,$L$26:$S$26)/SUM($L$26:$S$26)</f>
        <v>6499669.32596318</v>
      </c>
      <c r="AD121" s="28" t="n">
        <f aca="false">SUMPRODUCT(T121:Z121,$T$26:$Z$26)/SUM($T$26:$Z$26)</f>
        <v>-6351822.94825718</v>
      </c>
      <c r="AE121" s="28" t="n">
        <f aca="false">SUMPRODUCT(L121:Z121,$L$26:$Z$26)/SUM($L$26:$Z$26)</f>
        <v>-3587032.7635126</v>
      </c>
    </row>
    <row r="122" customFormat="false" ht="12.75" hidden="false" customHeight="false" outlineLevel="0" collapsed="false">
      <c r="A122" s="365"/>
      <c r="B122" s="366"/>
      <c r="C122" s="366"/>
      <c r="D122" s="239"/>
      <c r="E122" s="240"/>
      <c r="F122" s="240"/>
      <c r="G122" s="241"/>
      <c r="H122" s="242"/>
      <c r="I122" s="243"/>
      <c r="J122" s="243"/>
      <c r="K122" s="182"/>
      <c r="L122" s="245"/>
      <c r="M122" s="245"/>
      <c r="N122" s="245"/>
      <c r="O122" s="245"/>
      <c r="P122" s="245"/>
      <c r="Q122" s="245"/>
      <c r="R122" s="245"/>
      <c r="S122" s="246"/>
      <c r="T122" s="247"/>
      <c r="U122" s="248"/>
      <c r="V122" s="248"/>
      <c r="W122" s="248"/>
      <c r="X122" s="248"/>
      <c r="Y122" s="248"/>
      <c r="Z122" s="249"/>
      <c r="AB122" s="28" t="n">
        <f aca="false">K122</f>
        <v>0</v>
      </c>
      <c r="AC122" s="28" t="n">
        <f aca="false">SUMPRODUCT(L122:S122,$L$26:$S$26)/SUM($L$26:$S$26)</f>
        <v>0</v>
      </c>
      <c r="AD122" s="28" t="n">
        <f aca="false">SUMPRODUCT(T122:Z122,$T$26:$Z$26)/SUM($T$26:$Z$26)</f>
        <v>0</v>
      </c>
      <c r="AE122" s="28" t="n">
        <f aca="false">SUMPRODUCT(L122:Z122,$L$26:$Z$26)/SUM($L$26:$Z$26)</f>
        <v>0</v>
      </c>
    </row>
    <row r="123" customFormat="false" ht="12.75" hidden="false" customHeight="false" outlineLevel="0" collapsed="false">
      <c r="D123" s="75"/>
      <c r="E123" s="76"/>
      <c r="F123" s="76"/>
      <c r="G123" s="77"/>
      <c r="H123" s="78"/>
      <c r="I123" s="79"/>
      <c r="J123" s="79"/>
      <c r="K123" s="153"/>
      <c r="L123" s="82"/>
      <c r="M123" s="82"/>
      <c r="N123" s="82"/>
      <c r="O123" s="82"/>
      <c r="P123" s="82"/>
      <c r="Q123" s="82"/>
      <c r="R123" s="82"/>
      <c r="S123" s="83"/>
      <c r="T123" s="84"/>
      <c r="U123" s="85"/>
      <c r="V123" s="85"/>
      <c r="W123" s="85"/>
      <c r="X123" s="85"/>
      <c r="Y123" s="85"/>
      <c r="Z123" s="86"/>
      <c r="AB123" s="28" t="n">
        <f aca="false">K123</f>
        <v>0</v>
      </c>
      <c r="AC123" s="28" t="n">
        <f aca="false">SUMPRODUCT(L123:S123,$L$26:$S$26)/SUM($L$26:$S$26)</f>
        <v>0</v>
      </c>
      <c r="AD123" s="28" t="n">
        <f aca="false">SUMPRODUCT(T123:Z123,$T$26:$Z$26)/SUM($T$26:$Z$26)</f>
        <v>0</v>
      </c>
      <c r="AE123" s="28" t="n">
        <f aca="false">SUMPRODUCT(L123:Z123,$L$26:$Z$26)/SUM($L$26:$Z$26)</f>
        <v>0</v>
      </c>
    </row>
    <row r="124" customFormat="false" ht="12.75" hidden="false" customHeight="false" outlineLevel="0" collapsed="false">
      <c r="A124" s="291" t="s">
        <v>21</v>
      </c>
      <c r="B124" s="292"/>
      <c r="C124" s="292"/>
      <c r="D124" s="293"/>
      <c r="E124" s="294"/>
      <c r="F124" s="240"/>
      <c r="G124" s="241"/>
      <c r="H124" s="242"/>
      <c r="I124" s="243"/>
      <c r="J124" s="243"/>
      <c r="K124" s="244"/>
      <c r="L124" s="245"/>
      <c r="M124" s="245"/>
      <c r="N124" s="245"/>
      <c r="O124" s="245"/>
      <c r="P124" s="245"/>
      <c r="Q124" s="245"/>
      <c r="R124" s="245"/>
      <c r="S124" s="246"/>
      <c r="T124" s="247"/>
      <c r="U124" s="248"/>
      <c r="V124" s="248"/>
      <c r="W124" s="248"/>
      <c r="X124" s="248"/>
      <c r="Y124" s="248"/>
      <c r="Z124" s="249"/>
      <c r="AB124" s="28" t="n">
        <f aca="false">K124</f>
        <v>0</v>
      </c>
      <c r="AC124" s="28" t="n">
        <f aca="false">SUMPRODUCT(L124:S124,$L$26:$S$26)/SUM($L$26:$S$26)</f>
        <v>0</v>
      </c>
      <c r="AD124" s="28" t="n">
        <f aca="false">SUMPRODUCT(T124:Z124,$T$26:$Z$26)/SUM($T$26:$Z$26)</f>
        <v>0</v>
      </c>
      <c r="AE124" s="28" t="n">
        <f aca="false">SUMPRODUCT(L124:Z124,$L$26:$Z$26)/SUM($L$26:$Z$26)</f>
        <v>0</v>
      </c>
    </row>
    <row r="125" customFormat="false" ht="12.75" hidden="false" customHeight="false" outlineLevel="0" collapsed="false">
      <c r="A125" s="295" t="s">
        <v>99</v>
      </c>
      <c r="D125" s="177" t="n">
        <f aca="false">D53</f>
        <v>97.9349967311806</v>
      </c>
      <c r="E125" s="178" t="n">
        <f aca="false">E53</f>
        <v>96.821910855674</v>
      </c>
      <c r="F125" s="178" t="n">
        <f aca="false">F53</f>
        <v>98.4736656803261</v>
      </c>
      <c r="G125" s="179" t="n">
        <f aca="false">G53</f>
        <v>97.3831046188289</v>
      </c>
      <c r="H125" s="180" t="n">
        <f aca="false">H53</f>
        <v>66.0076463349122</v>
      </c>
      <c r="I125" s="181" t="n">
        <f aca="false">I53</f>
        <v>65.3793284854658</v>
      </c>
      <c r="J125" s="181" t="n">
        <f aca="false">J53</f>
        <v>65.0068519905116</v>
      </c>
      <c r="K125" s="182" t="n">
        <f aca="false">K53</f>
        <v>49.8727223890503</v>
      </c>
      <c r="L125" s="183" t="n">
        <f aca="false">L53</f>
        <v>49.8727223890503</v>
      </c>
      <c r="M125" s="183" t="n">
        <f aca="false">M53</f>
        <v>50.2474721305285</v>
      </c>
      <c r="N125" s="183" t="n">
        <f aca="false">N53</f>
        <v>53.0079586792176</v>
      </c>
      <c r="O125" s="183" t="n">
        <f aca="false">O53</f>
        <v>53.1700720703952</v>
      </c>
      <c r="P125" s="183" t="n">
        <f aca="false">P53</f>
        <v>83.1144079974633</v>
      </c>
      <c r="Q125" s="183" t="n">
        <f aca="false">Q53</f>
        <v>82.5375292286855</v>
      </c>
      <c r="R125" s="183" t="n">
        <f aca="false">R53</f>
        <v>81.8173368266274</v>
      </c>
      <c r="S125" s="184" t="n">
        <f aca="false">S53</f>
        <v>77.7584594989054</v>
      </c>
      <c r="T125" s="185" t="n">
        <f aca="false">T53</f>
        <v>79.1626961882167</v>
      </c>
      <c r="U125" s="186" t="n">
        <f aca="false">U53</f>
        <v>68.9957137871131</v>
      </c>
      <c r="V125" s="186" t="n">
        <f aca="false">V53</f>
        <v>51.7691130741102</v>
      </c>
      <c r="W125" s="186" t="n">
        <f aca="false">W53</f>
        <v>51.8459186421763</v>
      </c>
      <c r="X125" s="186" t="n">
        <f aca="false">X53</f>
        <v>48.4848988598679</v>
      </c>
      <c r="Y125" s="186" t="n">
        <f aca="false">Y53</f>
        <v>48.7780645691975</v>
      </c>
      <c r="Z125" s="187" t="n">
        <f aca="false">Z53</f>
        <v>51.3416819422922</v>
      </c>
      <c r="AB125" s="28" t="n">
        <f aca="false">K125</f>
        <v>49.8727223890503</v>
      </c>
      <c r="AC125" s="28" t="n">
        <f aca="false">SUMPRODUCT(L125:S125,$L$26:$S$26)/SUM($L$26:$S$26)</f>
        <v>66.7148029877946</v>
      </c>
      <c r="AD125" s="28" t="n">
        <f aca="false">SUMPRODUCT(T125:Z125,$T$26:$Z$26)/SUM($T$26:$Z$26)</f>
        <v>57.6871663099055</v>
      </c>
      <c r="AE125" s="28" t="n">
        <f aca="false">SUMPRODUCT(L125:Z125,$L$26:$Z$26)/SUM($L$26:$Z$26)</f>
        <v>59.6293159642718</v>
      </c>
    </row>
    <row r="126" customFormat="false" ht="12.75" hidden="false" customHeight="false" outlineLevel="0" collapsed="false">
      <c r="A126" s="295" t="s">
        <v>100</v>
      </c>
      <c r="D126" s="177" t="n">
        <f aca="false">(D36*$B$27+D43*$B$28+D50*$B$29)</f>
        <v>0</v>
      </c>
      <c r="E126" s="178" t="n">
        <f aca="false">(E36*$B$27+E43*$B$28+E50*$B$29)</f>
        <v>0</v>
      </c>
      <c r="F126" s="178" t="n">
        <f aca="false">(F36*$B$27+F43*$B$28+F50*$B$29)</f>
        <v>0</v>
      </c>
      <c r="G126" s="179" t="n">
        <f aca="false">(G36*$B$27+G43*$B$28+G50*$B$29)</f>
        <v>0</v>
      </c>
      <c r="H126" s="180" t="n">
        <f aca="false">(H36*$B$27+H43*$B$28+H50*$B$29)</f>
        <v>0</v>
      </c>
      <c r="I126" s="181" t="n">
        <f aca="false">(I36*$B$27+I43*$B$28+I50*$B$29)</f>
        <v>0</v>
      </c>
      <c r="J126" s="181" t="n">
        <f aca="false">(J36*$B$27+J43*$B$28+J50*$B$29)</f>
        <v>0</v>
      </c>
      <c r="K126" s="182" t="n">
        <f aca="false">(K36*$B$27+K43*$B$28+K50*$B$29)</f>
        <v>10</v>
      </c>
      <c r="L126" s="183" t="n">
        <f aca="false">(L36*$B$27+L43*$B$28+L50*$B$29)</f>
        <v>10</v>
      </c>
      <c r="M126" s="183" t="n">
        <f aca="false">(M36*$B$27+M43*$B$28+M50*$B$29)</f>
        <v>10</v>
      </c>
      <c r="N126" s="183" t="n">
        <f aca="false">(N36*$B$27+N43*$B$28+N50*$B$29)</f>
        <v>10</v>
      </c>
      <c r="O126" s="183" t="n">
        <f aca="false">(O36*$B$27+O43*$B$28+O50*$B$29)</f>
        <v>10</v>
      </c>
      <c r="P126" s="183" t="n">
        <f aca="false">(P36*$B$27+P43*$B$28+P50*$B$29)</f>
        <v>10</v>
      </c>
      <c r="Q126" s="183" t="n">
        <f aca="false">(Q36*$B$27+Q43*$B$28+Q50*$B$29)</f>
        <v>10</v>
      </c>
      <c r="R126" s="183" t="n">
        <f aca="false">(R36*$B$27+R43*$B$28+R50*$B$29)</f>
        <v>10</v>
      </c>
      <c r="S126" s="184" t="n">
        <f aca="false">(S36*$B$27+S43*$B$28+S50*$B$29)</f>
        <v>10</v>
      </c>
      <c r="T126" s="185" t="n">
        <f aca="false">(T36*$B$27+T43*$B$28+T50*$B$29)</f>
        <v>10</v>
      </c>
      <c r="U126" s="186" t="n">
        <f aca="false">(U36*$B$27+U43*$B$28+U50*$B$29)</f>
        <v>10</v>
      </c>
      <c r="V126" s="186" t="n">
        <f aca="false">(V36*$B$27+V43*$B$28+V50*$B$29)</f>
        <v>10</v>
      </c>
      <c r="W126" s="186" t="n">
        <f aca="false">(W36*$B$27+W43*$B$28+W50*$B$29)</f>
        <v>10</v>
      </c>
      <c r="X126" s="186" t="n">
        <f aca="false">(X36*$B$27+X43*$B$28+X50*$B$29)</f>
        <v>10</v>
      </c>
      <c r="Y126" s="186" t="n">
        <f aca="false">(Y36*$B$27+Y43*$B$28+Y50*$B$29)</f>
        <v>10</v>
      </c>
      <c r="Z126" s="187" t="n">
        <f aca="false">(Z36*$B$27+Z43*$B$28+Z50*$B$29)</f>
        <v>10</v>
      </c>
      <c r="AB126" s="28" t="n">
        <f aca="false">K126</f>
        <v>10</v>
      </c>
      <c r="AC126" s="28" t="n">
        <f aca="false">SUMPRODUCT(L126:S126,$L$26:$S$26)/SUM($L$26:$S$26)</f>
        <v>10</v>
      </c>
      <c r="AD126" s="28" t="n">
        <f aca="false">SUMPRODUCT(T126:Z126,$T$26:$Z$26)/SUM($T$26:$Z$26)</f>
        <v>10</v>
      </c>
      <c r="AE126" s="28" t="n">
        <f aca="false">SUMPRODUCT(L126:Z126,$L$26:$Z$26)/SUM($L$26:$Z$26)</f>
        <v>10</v>
      </c>
    </row>
    <row r="127" customFormat="false" ht="12.75" hidden="false" customHeight="false" outlineLevel="0" collapsed="false">
      <c r="A127" s="352" t="s">
        <v>101</v>
      </c>
      <c r="B127" s="353"/>
      <c r="C127" s="353"/>
      <c r="D127" s="177"/>
      <c r="E127" s="178"/>
      <c r="F127" s="178"/>
      <c r="G127" s="179"/>
      <c r="H127" s="180"/>
      <c r="I127" s="181"/>
      <c r="J127" s="181"/>
      <c r="K127" s="182"/>
      <c r="L127" s="194" t="s">
        <v>108</v>
      </c>
      <c r="M127" s="194" t="s">
        <v>108</v>
      </c>
      <c r="N127" s="194" t="s">
        <v>108</v>
      </c>
      <c r="O127" s="194" t="s">
        <v>108</v>
      </c>
      <c r="P127" s="194" t="s">
        <v>108</v>
      </c>
      <c r="Q127" s="194" t="s">
        <v>108</v>
      </c>
      <c r="R127" s="194" t="s">
        <v>108</v>
      </c>
      <c r="S127" s="195" t="s">
        <v>108</v>
      </c>
      <c r="T127" s="196" t="s">
        <v>108</v>
      </c>
      <c r="U127" s="197" t="s">
        <v>108</v>
      </c>
      <c r="V127" s="197" t="s">
        <v>108</v>
      </c>
      <c r="W127" s="197" t="s">
        <v>108</v>
      </c>
      <c r="X127" s="197" t="s">
        <v>108</v>
      </c>
      <c r="Y127" s="197" t="s">
        <v>108</v>
      </c>
      <c r="Z127" s="198" t="s">
        <v>108</v>
      </c>
      <c r="AB127" s="28" t="n">
        <f aca="false">K127</f>
        <v>0</v>
      </c>
      <c r="AC127" s="28" t="n">
        <f aca="false">SUMPRODUCT(L127:S127,$L$26:$S$26)/SUM($L$26:$S$26)</f>
        <v>0</v>
      </c>
      <c r="AD127" s="28" t="n">
        <f aca="false">SUMPRODUCT(T127:Z127,$T$26:$Z$26)/SUM($T$26:$Z$26)</f>
        <v>0</v>
      </c>
      <c r="AE127" s="28" t="n">
        <f aca="false">SUMPRODUCT(L127:Z127,$L$26:$Z$26)/SUM($L$26:$Z$26)</f>
        <v>0</v>
      </c>
    </row>
    <row r="128" customFormat="false" ht="12.75" hidden="false" customHeight="false" outlineLevel="0" collapsed="false">
      <c r="A128" s="302" t="s">
        <v>102</v>
      </c>
      <c r="B128" s="279"/>
      <c r="C128" s="303"/>
      <c r="D128" s="304" t="n">
        <f aca="false">D54</f>
        <v>97.9349967311806</v>
      </c>
      <c r="E128" s="305" t="n">
        <f aca="false">E54</f>
        <v>96.821910855674</v>
      </c>
      <c r="F128" s="305" t="n">
        <f aca="false">F54</f>
        <v>98.4736656803261</v>
      </c>
      <c r="G128" s="306" t="n">
        <f aca="false">G54</f>
        <v>97.3831046188289</v>
      </c>
      <c r="H128" s="307" t="n">
        <f aca="false">H54</f>
        <v>66.0076463349122</v>
      </c>
      <c r="I128" s="308" t="n">
        <f aca="false">I54</f>
        <v>65.3793284854658</v>
      </c>
      <c r="J128" s="308" t="n">
        <f aca="false">J54</f>
        <v>65.0068519905116</v>
      </c>
      <c r="K128" s="309" t="n">
        <f aca="false">SUM(K125:K127)</f>
        <v>59.8727223890503</v>
      </c>
      <c r="L128" s="310" t="n">
        <f aca="false">SUM(L125:L127)</f>
        <v>59.8727223890503</v>
      </c>
      <c r="M128" s="310" t="n">
        <f aca="false">SUM(M125:M127)</f>
        <v>60.2474721305285</v>
      </c>
      <c r="N128" s="310" t="n">
        <f aca="false">SUM(N125:N127)</f>
        <v>63.0079586792176</v>
      </c>
      <c r="O128" s="310" t="n">
        <f aca="false">SUM(O125:O127)</f>
        <v>63.1700720703952</v>
      </c>
      <c r="P128" s="310" t="n">
        <f aca="false">SUM(P125:P127)</f>
        <v>93.1144079974633</v>
      </c>
      <c r="Q128" s="310" t="n">
        <f aca="false">SUM(Q125:Q127)</f>
        <v>92.5375292286855</v>
      </c>
      <c r="R128" s="310" t="n">
        <f aca="false">SUM(R125:R127)</f>
        <v>91.8173368266274</v>
      </c>
      <c r="S128" s="311" t="n">
        <f aca="false">SUM(S125:S127)</f>
        <v>87.7584594989054</v>
      </c>
      <c r="T128" s="312" t="n">
        <f aca="false">SUM(T125:T127)</f>
        <v>89.1626961882167</v>
      </c>
      <c r="U128" s="313" t="n">
        <f aca="false">SUM(U125:U127)</f>
        <v>78.9957137871131</v>
      </c>
      <c r="V128" s="313" t="n">
        <f aca="false">SUM(V125:V127)</f>
        <v>61.7691130741102</v>
      </c>
      <c r="W128" s="313" t="n">
        <f aca="false">SUM(W125:W127)</f>
        <v>61.8459186421763</v>
      </c>
      <c r="X128" s="313" t="n">
        <f aca="false">SUM(X125:X127)</f>
        <v>58.4848988598679</v>
      </c>
      <c r="Y128" s="313" t="n">
        <f aca="false">SUM(Y125:Y127)</f>
        <v>58.7780645691975</v>
      </c>
      <c r="Z128" s="314" t="n">
        <f aca="false">SUM(Z125:Z127)</f>
        <v>61.3416819422922</v>
      </c>
      <c r="AB128" s="28" t="n">
        <f aca="false">K128</f>
        <v>59.8727223890503</v>
      </c>
      <c r="AC128" s="28" t="n">
        <f aca="false">SUMPRODUCT(L128:S128,$L$26:$S$26)/SUM($L$26:$S$26)</f>
        <v>76.7148029877946</v>
      </c>
      <c r="AD128" s="28" t="n">
        <f aca="false">SUMPRODUCT(T128:Z128,$T$26:$Z$26)/SUM($T$26:$Z$26)</f>
        <v>67.6871663099055</v>
      </c>
      <c r="AE128" s="28" t="n">
        <f aca="false">SUMPRODUCT(L128:Z128,$L$26:$Z$26)/SUM($L$26:$Z$26)</f>
        <v>69.6293159642718</v>
      </c>
    </row>
    <row r="129" customFormat="false" ht="12.75" hidden="false" customHeight="false" outlineLevel="0" collapsed="false">
      <c r="A129" s="315"/>
      <c r="B129" s="226"/>
      <c r="C129" s="226"/>
      <c r="D129" s="155"/>
      <c r="E129" s="156"/>
      <c r="F129" s="156"/>
      <c r="G129" s="157"/>
      <c r="H129" s="158"/>
      <c r="I129" s="159"/>
      <c r="J129" s="159"/>
      <c r="K129" s="160"/>
      <c r="L129" s="297"/>
      <c r="M129" s="297"/>
      <c r="N129" s="297"/>
      <c r="O129" s="297"/>
      <c r="P129" s="297"/>
      <c r="Q129" s="297"/>
      <c r="R129" s="297"/>
      <c r="S129" s="298"/>
      <c r="T129" s="299"/>
      <c r="U129" s="300"/>
      <c r="V129" s="300"/>
      <c r="W129" s="300"/>
      <c r="X129" s="300"/>
      <c r="Y129" s="300"/>
      <c r="Z129" s="301"/>
      <c r="AB129" s="28" t="n">
        <f aca="false">K129</f>
        <v>0</v>
      </c>
      <c r="AC129" s="28" t="n">
        <f aca="false">SUMPRODUCT(L129:S129,$L$26:$S$26)/SUM($L$26:$S$26)</f>
        <v>0</v>
      </c>
      <c r="AD129" s="28" t="n">
        <f aca="false">SUMPRODUCT(T129:Z129,$T$26:$Z$26)/SUM($T$26:$Z$26)</f>
        <v>0</v>
      </c>
      <c r="AE129" s="28" t="n">
        <f aca="false">SUMPRODUCT(L129:Z129,$L$26:$Z$26)/SUM($L$26:$Z$26)</f>
        <v>0</v>
      </c>
    </row>
    <row r="130" customFormat="false" ht="12.75" hidden="false" customHeight="true" outlineLevel="0" collapsed="false">
      <c r="A130" s="316" t="s">
        <v>16</v>
      </c>
      <c r="D130" s="177" t="n">
        <f aca="false">D68</f>
        <v>178.795303966156</v>
      </c>
      <c r="E130" s="178" t="n">
        <f aca="false">E68</f>
        <v>137.414224712864</v>
      </c>
      <c r="F130" s="178" t="n">
        <f aca="false">F68</f>
        <v>191.695312722379</v>
      </c>
      <c r="G130" s="179" t="n">
        <f aca="false">G68</f>
        <v>131.487824940525</v>
      </c>
      <c r="H130" s="180" t="n">
        <f aca="false">H68</f>
        <v>110.150115624268</v>
      </c>
      <c r="I130" s="181" t="n">
        <f aca="false">I68</f>
        <v>157.299602159195</v>
      </c>
      <c r="J130" s="181" t="n">
        <f aca="false">J68</f>
        <v>254.807593517386</v>
      </c>
      <c r="K130" s="182" t="n">
        <f aca="false">K68</f>
        <v>225.741900062435</v>
      </c>
      <c r="L130" s="183" t="n">
        <f aca="false">L68</f>
        <v>225.741900062435</v>
      </c>
      <c r="M130" s="183" t="n">
        <f aca="false">M68</f>
        <v>257.753694636769</v>
      </c>
      <c r="N130" s="183" t="n">
        <f aca="false">N68</f>
        <v>224.369808710485</v>
      </c>
      <c r="O130" s="183" t="n">
        <f aca="false">O68</f>
        <v>249.762280754363</v>
      </c>
      <c r="P130" s="183" t="n">
        <f aca="false">P68</f>
        <v>204.745734519086</v>
      </c>
      <c r="Q130" s="183" t="n">
        <f aca="false">Q68</f>
        <v>71.3903050323451</v>
      </c>
      <c r="R130" s="183" t="n">
        <f aca="false">R68</f>
        <v>56.4199453555015</v>
      </c>
      <c r="S130" s="184" t="n">
        <f aca="false">S68</f>
        <v>62.6481207248554</v>
      </c>
      <c r="T130" s="185" t="n">
        <f aca="false">T68</f>
        <v>57.7155844567044</v>
      </c>
      <c r="U130" s="186" t="n">
        <f aca="false">U68</f>
        <v>54.7031738809901</v>
      </c>
      <c r="V130" s="186" t="n">
        <f aca="false">V68</f>
        <v>52.2007024744256</v>
      </c>
      <c r="W130" s="186" t="n">
        <f aca="false">W68</f>
        <v>62.3262742997756</v>
      </c>
      <c r="X130" s="186" t="n">
        <f aca="false">X68</f>
        <v>58.016494900929</v>
      </c>
      <c r="Y130" s="186" t="n">
        <f aca="false">Y68</f>
        <v>50.7733731137188</v>
      </c>
      <c r="Z130" s="187" t="n">
        <f aca="false">Z68</f>
        <v>46.0304134153781</v>
      </c>
      <c r="AB130" s="28" t="n">
        <f aca="false">K130</f>
        <v>225.741900062435</v>
      </c>
      <c r="AC130" s="28" t="n">
        <f aca="false">SUMPRODUCT(L130:S130,$L$26:$S$26)/SUM($L$26:$S$26)</f>
        <v>146.950329873786</v>
      </c>
      <c r="AD130" s="28" t="n">
        <f aca="false">SUMPRODUCT(T130:Z130,$T$26:$Z$26)/SUM($T$26:$Z$26)</f>
        <v>54.6569856562226</v>
      </c>
      <c r="AE130" s="28" t="n">
        <f aca="false">SUMPRODUCT(L130:Z130,$L$26:$Z$26)/SUM($L$26:$Z$26)</f>
        <v>74.5124021919223</v>
      </c>
    </row>
    <row r="131" customFormat="false" ht="12.75" hidden="false" customHeight="true" outlineLevel="0" collapsed="false">
      <c r="A131" s="317" t="s">
        <v>17</v>
      </c>
      <c r="B131" s="279"/>
      <c r="C131" s="303"/>
      <c r="D131" s="318" t="n">
        <f aca="false">D128-D130</f>
        <v>-80.8603072349757</v>
      </c>
      <c r="E131" s="319" t="n">
        <f aca="false">E128-E130</f>
        <v>-40.5923138571895</v>
      </c>
      <c r="F131" s="319" t="n">
        <f aca="false">F128-F130</f>
        <v>-93.2216470420527</v>
      </c>
      <c r="G131" s="320" t="n">
        <f aca="false">G128-G130</f>
        <v>-34.104720321696</v>
      </c>
      <c r="H131" s="321" t="n">
        <f aca="false">H128-H130</f>
        <v>-44.142469289356</v>
      </c>
      <c r="I131" s="322" t="n">
        <f aca="false">I128-I130</f>
        <v>-91.9202736737289</v>
      </c>
      <c r="J131" s="322" t="n">
        <f aca="false">J128-J130</f>
        <v>-189.800741526874</v>
      </c>
      <c r="K131" s="323" t="n">
        <f aca="false">K128-K130</f>
        <v>-165.869177673385</v>
      </c>
      <c r="L131" s="286" t="n">
        <f aca="false">L128-L130</f>
        <v>-165.869177673385</v>
      </c>
      <c r="M131" s="286" t="n">
        <f aca="false">M128-M130</f>
        <v>-197.50622250624</v>
      </c>
      <c r="N131" s="286" t="n">
        <f aca="false">N128-N130</f>
        <v>-161.361850031267</v>
      </c>
      <c r="O131" s="286" t="n">
        <f aca="false">O128-O130</f>
        <v>-186.592208683967</v>
      </c>
      <c r="P131" s="286" t="n">
        <f aca="false">P128-P130</f>
        <v>-111.631326521623</v>
      </c>
      <c r="Q131" s="286" t="n">
        <f aca="false">Q128-Q130</f>
        <v>21.1472241963404</v>
      </c>
      <c r="R131" s="286" t="n">
        <f aca="false">R128-R130</f>
        <v>35.3973914711259</v>
      </c>
      <c r="S131" s="287" t="n">
        <f aca="false">S128-S130</f>
        <v>25.11033877405</v>
      </c>
      <c r="T131" s="288" t="n">
        <f aca="false">T128-T130</f>
        <v>31.4471117315123</v>
      </c>
      <c r="U131" s="289" t="n">
        <f aca="false">U128-U130</f>
        <v>24.292539906123</v>
      </c>
      <c r="V131" s="289" t="n">
        <f aca="false">V128-V130</f>
        <v>9.56841059968459</v>
      </c>
      <c r="W131" s="289" t="n">
        <f aca="false">W128-W130</f>
        <v>-0.480355657599247</v>
      </c>
      <c r="X131" s="289" t="n">
        <f aca="false">X128-X130</f>
        <v>0.4684039589389</v>
      </c>
      <c r="Y131" s="289" t="n">
        <f aca="false">Y128-Y130</f>
        <v>8.00469145547869</v>
      </c>
      <c r="Z131" s="290" t="n">
        <f aca="false">Z128-Z130</f>
        <v>15.3112685269142</v>
      </c>
      <c r="AB131" s="28" t="n">
        <f aca="false">K131</f>
        <v>-165.869177673385</v>
      </c>
      <c r="AC131" s="28" t="n">
        <f aca="false">SUMPRODUCT(L131:S131,$L$26:$S$26)/SUM($L$26:$S$26)</f>
        <v>-70.2355268859914</v>
      </c>
      <c r="AD131" s="28" t="n">
        <f aca="false">SUMPRODUCT(T131:Z131,$T$26:$Z$26)/SUM($T$26:$Z$26)</f>
        <v>13.0301806536829</v>
      </c>
      <c r="AE131" s="28" t="n">
        <f aca="false">SUMPRODUCT(L131:Z131,$L$26:$Z$26)/SUM($L$26:$Z$26)</f>
        <v>-4.88308622765052</v>
      </c>
    </row>
    <row r="132" customFormat="false" ht="12.75" hidden="false" customHeight="false" outlineLevel="0" collapsed="false">
      <c r="A132" s="316" t="s">
        <v>104</v>
      </c>
      <c r="D132" s="324" t="n">
        <f aca="false">(D$26)</f>
        <v>138992.703246658</v>
      </c>
      <c r="E132" s="325" t="n">
        <f aca="false">(E$26)</f>
        <v>154222.193012508</v>
      </c>
      <c r="F132" s="325" t="n">
        <f aca="false">(F$26)</f>
        <v>162086.264837158</v>
      </c>
      <c r="G132" s="326" t="n">
        <f aca="false">(G$26)</f>
        <v>152376.725625508</v>
      </c>
      <c r="H132" s="327" t="n">
        <f aca="false">(H$26)</f>
        <v>152708.881355508</v>
      </c>
      <c r="I132" s="328" t="n">
        <f aca="false">(I$26)</f>
        <v>144481.755915509</v>
      </c>
      <c r="J132" s="328" t="n">
        <f aca="false">(J$26)</f>
        <v>146545.692363508</v>
      </c>
      <c r="K132" s="329" t="n">
        <f aca="false">(K$26)</f>
        <v>255320.598300092</v>
      </c>
      <c r="L132" s="330" t="n">
        <f aca="false">(L$26)</f>
        <v>184398.2098834</v>
      </c>
      <c r="M132" s="330" t="n">
        <f aca="false">(M$26)</f>
        <v>37746.091557</v>
      </c>
      <c r="N132" s="330" t="n">
        <f aca="false">(N$26)</f>
        <v>41566.255478</v>
      </c>
      <c r="O132" s="330" t="n">
        <f aca="false">(O$26)</f>
        <v>40028.6578834333</v>
      </c>
      <c r="P132" s="330" t="n">
        <f aca="false">(P$26)</f>
        <v>42423.9142763019</v>
      </c>
      <c r="Q132" s="330" t="n">
        <f aca="false">(Q$26)</f>
        <v>34869.1736602567</v>
      </c>
      <c r="R132" s="330" t="n">
        <f aca="false">(R$26)</f>
        <v>62822.9290469656</v>
      </c>
      <c r="S132" s="331" t="n">
        <f aca="false">(S$26)</f>
        <v>239313.876077936</v>
      </c>
      <c r="T132" s="332" t="n">
        <f aca="false">(T$26)</f>
        <v>356895.064083348</v>
      </c>
      <c r="U132" s="333" t="n">
        <f aca="false">(U$26)</f>
        <v>413008.862067527</v>
      </c>
      <c r="V132" s="333" t="n">
        <f aca="false">(V$26)</f>
        <v>376420.627252339</v>
      </c>
      <c r="W132" s="333" t="n">
        <f aca="false">(W$26)</f>
        <v>364678.486128773</v>
      </c>
      <c r="X132" s="333" t="n">
        <f aca="false">(X$26)</f>
        <v>335139.353040204</v>
      </c>
      <c r="Y132" s="333" t="n">
        <f aca="false">(Y$26)</f>
        <v>309101.542271395</v>
      </c>
      <c r="Z132" s="334" t="n">
        <f aca="false">(Z$26)</f>
        <v>337141.673935113</v>
      </c>
      <c r="AB132" s="28" t="n">
        <f aca="false">K132</f>
        <v>255320.598300092</v>
      </c>
      <c r="AC132" s="28" t="n">
        <f aca="false">SUMPRODUCT(L132:S132,$L$26:$S$26)/SUM($L$26:$S$26)</f>
        <v>150754.78760496</v>
      </c>
      <c r="AD132" s="28" t="n">
        <f aca="false">SUMPRODUCT(T132:Z132,$T$26:$Z$26)/SUM($T$26:$Z$26)</f>
        <v>358756.666033018</v>
      </c>
      <c r="AE132" s="28" t="n">
        <f aca="false">SUMPRODUCT(L132:Z132,$L$26:$Z$26)/SUM($L$26:$Z$26)</f>
        <v>314008.434495742</v>
      </c>
    </row>
    <row r="133" customFormat="false" ht="13.5" hidden="false" customHeight="false" outlineLevel="0" collapsed="false">
      <c r="A133" s="335" t="s">
        <v>105</v>
      </c>
      <c r="B133" s="336"/>
      <c r="C133" s="337"/>
      <c r="D133" s="338" t="n">
        <f aca="false">D132*D131</f>
        <v>-11238992.6879446</v>
      </c>
      <c r="E133" s="339" t="n">
        <f aca="false">E132*E131</f>
        <v>-6260235.66250779</v>
      </c>
      <c r="F133" s="339" t="n">
        <f aca="false">F132*F131</f>
        <v>-15109948.5710143</v>
      </c>
      <c r="G133" s="340" t="n">
        <f aca="false">G132*G131</f>
        <v>-5196765.61099378</v>
      </c>
      <c r="H133" s="341" t="n">
        <f aca="false">H132*H131</f>
        <v>-6740947.10544745</v>
      </c>
      <c r="I133" s="342" t="n">
        <f aca="false">I132*I131</f>
        <v>-13280802.5446144</v>
      </c>
      <c r="J133" s="342" t="n">
        <f aca="false">J132*J131</f>
        <v>-27814481.0781631</v>
      </c>
      <c r="K133" s="343" t="n">
        <f aca="false">K132*-K131</f>
        <v>42349817.6831129</v>
      </c>
      <c r="L133" s="344" t="n">
        <f aca="false">L132*-L131</f>
        <v>30585979.4378038</v>
      </c>
      <c r="M133" s="344" t="n">
        <f aca="false">M132*-M131</f>
        <v>7455087.95779777</v>
      </c>
      <c r="N133" s="344" t="n">
        <f aca="false">N132*-N131</f>
        <v>6707207.88280238</v>
      </c>
      <c r="O133" s="344" t="n">
        <f aca="false">O132*-O131</f>
        <v>7469035.68512472</v>
      </c>
      <c r="P133" s="344" t="n">
        <f aca="false">P132*-P131</f>
        <v>4735837.8269032</v>
      </c>
      <c r="Q133" s="344" t="n">
        <f aca="false">Q132*-Q131</f>
        <v>-737386.232934575</v>
      </c>
      <c r="R133" s="344" t="n">
        <f aca="false">R132*-R131</f>
        <v>-2223767.81283821</v>
      </c>
      <c r="S133" s="345" t="n">
        <f aca="false">S132*-S131</f>
        <v>-6009252.50164798</v>
      </c>
      <c r="T133" s="346" t="n">
        <f aca="false">T132*-T131</f>
        <v>-11223318.9566543</v>
      </c>
      <c r="U133" s="347" t="n">
        <f aca="false">U132*-U131</f>
        <v>-10033034.2633579</v>
      </c>
      <c r="V133" s="347" t="n">
        <f aca="false">V132*-V131</f>
        <v>-3601747.1197412</v>
      </c>
      <c r="W133" s="347" t="n">
        <f aca="false">W132*-W131</f>
        <v>175175.374016685</v>
      </c>
      <c r="X133" s="347" t="n">
        <f aca="false">X132*-X131</f>
        <v>-156980.599760253</v>
      </c>
      <c r="Y133" s="347" t="n">
        <f aca="false">Y132*-Y131</f>
        <v>-2474262.47429512</v>
      </c>
      <c r="Z133" s="348" t="n">
        <f aca="false">Z132*-Z131</f>
        <v>-5162066.70123385</v>
      </c>
      <c r="AB133" s="28" t="n">
        <f aca="false">K133</f>
        <v>42349817.6831129</v>
      </c>
      <c r="AC133" s="28" t="n">
        <f aca="false">SUMPRODUCT(L133:S133,$L$26:$S$26)/SUM($L$26:$S$26)</f>
        <v>7460186.40734904</v>
      </c>
      <c r="AD133" s="28" t="n">
        <f aca="false">SUMPRODUCT(T133:Z133,$T$26:$Z$26)/SUM($T$26:$Z$26)</f>
        <v>-4814232.96301308</v>
      </c>
      <c r="AE133" s="28" t="n">
        <f aca="false">SUMPRODUCT(L133:Z133,$L$26:$Z$26)/SUM($L$26:$Z$26)</f>
        <v>-2173590.65669581</v>
      </c>
    </row>
    <row r="134" customFormat="false" ht="13.5" hidden="false" customHeight="false" outlineLevel="0" collapsed="false">
      <c r="B134" s="112" t="s">
        <v>106</v>
      </c>
      <c r="C134" s="350" t="n">
        <f aca="false">SUM(K133:Z133)</f>
        <v>57856325.1850981</v>
      </c>
      <c r="D134" s="75"/>
      <c r="E134" s="76"/>
      <c r="F134" s="76"/>
      <c r="G134" s="241" t="n">
        <f aca="false">SUM(D133:G133)</f>
        <v>-37805942.5324604</v>
      </c>
      <c r="H134" s="78"/>
      <c r="I134" s="79"/>
      <c r="J134" s="243" t="n">
        <f aca="false">SUM(H133:J133)</f>
        <v>-47836230.728225</v>
      </c>
      <c r="K134" s="368" t="n">
        <f aca="false">K133</f>
        <v>42349817.6831129</v>
      </c>
      <c r="L134" s="82"/>
      <c r="M134" s="82"/>
      <c r="N134" s="82"/>
      <c r="O134" s="82"/>
      <c r="P134" s="82"/>
      <c r="Q134" s="82"/>
      <c r="R134" s="82"/>
      <c r="S134" s="246" t="n">
        <f aca="false">SUM(L133:S133)</f>
        <v>47982742.2430111</v>
      </c>
      <c r="T134" s="84"/>
      <c r="U134" s="85"/>
      <c r="V134" s="85"/>
      <c r="W134" s="85"/>
      <c r="X134" s="85"/>
      <c r="Y134" s="85"/>
      <c r="Z134" s="249" t="n">
        <f aca="false">SUM(T133:Z133)</f>
        <v>-32476234.7410259</v>
      </c>
      <c r="AB134" s="28" t="n">
        <f aca="false">K134</f>
        <v>42349817.6831129</v>
      </c>
      <c r="AC134" s="28" t="n">
        <f aca="false">SUMPRODUCT(L134:S134,$L$26:$S$26)/SUM($L$26:$S$26)</f>
        <v>16808336.1774627</v>
      </c>
      <c r="AD134" s="28" t="n">
        <f aca="false">SUMPRODUCT(T134:Z134,$T$26:$Z$26)/SUM($T$26:$Z$26)</f>
        <v>-4393016.91725958</v>
      </c>
      <c r="AE134" s="28" t="n">
        <f aca="false">SUMPRODUCT(L134:Z134,$L$26:$Z$26)/SUM($L$26:$Z$26)</f>
        <v>168110.435800919</v>
      </c>
    </row>
    <row r="135" customFormat="false" ht="12.75" hidden="false" customHeight="false" outlineLevel="0" collapsed="false">
      <c r="C135" s="369"/>
      <c r="D135" s="75"/>
      <c r="E135" s="76"/>
      <c r="F135" s="76"/>
      <c r="G135" s="241"/>
      <c r="H135" s="78"/>
      <c r="I135" s="79"/>
      <c r="J135" s="243"/>
      <c r="K135" s="244"/>
      <c r="L135" s="82"/>
      <c r="M135" s="82"/>
      <c r="N135" s="82"/>
      <c r="O135" s="82"/>
      <c r="P135" s="82"/>
      <c r="Q135" s="82"/>
      <c r="R135" s="82"/>
      <c r="S135" s="246"/>
      <c r="T135" s="84"/>
      <c r="U135" s="85"/>
      <c r="V135" s="85"/>
      <c r="W135" s="85"/>
      <c r="X135" s="85"/>
      <c r="Y135" s="85"/>
      <c r="Z135" s="249"/>
      <c r="AB135" s="28" t="n">
        <f aca="false">K135</f>
        <v>0</v>
      </c>
      <c r="AC135" s="28" t="n">
        <f aca="false">SUMPRODUCT(L135:S135,$L$26:$S$26)/SUM($L$26:$S$26)</f>
        <v>0</v>
      </c>
      <c r="AD135" s="28" t="n">
        <f aca="false">SUMPRODUCT(T135:Z135,$T$26:$Z$26)/SUM($T$26:$Z$26)</f>
        <v>0</v>
      </c>
      <c r="AE135" s="28" t="n">
        <f aca="false">SUMPRODUCT(L135:Z135,$L$26:$Z$26)/SUM($L$26:$Z$26)</f>
        <v>0</v>
      </c>
    </row>
    <row r="136" customFormat="false" ht="12.75" hidden="false" customHeight="false" outlineLevel="0" collapsed="false">
      <c r="C136" s="369"/>
      <c r="D136" s="75"/>
      <c r="E136" s="76"/>
      <c r="F136" s="76"/>
      <c r="G136" s="241"/>
      <c r="H136" s="78"/>
      <c r="I136" s="79"/>
      <c r="J136" s="243"/>
      <c r="K136" s="244"/>
      <c r="L136" s="82"/>
      <c r="M136" s="82"/>
      <c r="N136" s="82"/>
      <c r="O136" s="82"/>
      <c r="P136" s="82"/>
      <c r="Q136" s="82"/>
      <c r="R136" s="82"/>
      <c r="S136" s="246"/>
      <c r="T136" s="84"/>
      <c r="U136" s="85"/>
      <c r="V136" s="85"/>
      <c r="W136" s="85"/>
      <c r="X136" s="85"/>
      <c r="Y136" s="85"/>
      <c r="Z136" s="249"/>
      <c r="AB136" s="28" t="n">
        <f aca="false">K136</f>
        <v>0</v>
      </c>
      <c r="AC136" s="28" t="n">
        <f aca="false">SUMPRODUCT(L136:S136,$L$26:$S$26)/SUM($L$26:$S$26)</f>
        <v>0</v>
      </c>
      <c r="AD136" s="28" t="n">
        <f aca="false">SUMPRODUCT(T136:Z136,$T$26:$Z$26)/SUM($T$26:$Z$26)</f>
        <v>0</v>
      </c>
      <c r="AE136" s="28" t="n">
        <f aca="false">SUMPRODUCT(L136:Z136,$L$26:$Z$26)/SUM($L$26:$Z$26)</f>
        <v>0</v>
      </c>
    </row>
    <row r="137" customFormat="false" ht="12.75" hidden="false" customHeight="false" outlineLevel="0" collapsed="false">
      <c r="A137" s="291" t="s">
        <v>110</v>
      </c>
      <c r="B137" s="292"/>
      <c r="C137" s="292"/>
      <c r="D137" s="293"/>
      <c r="E137" s="294"/>
      <c r="F137" s="240"/>
      <c r="G137" s="241"/>
      <c r="H137" s="242"/>
      <c r="I137" s="243"/>
      <c r="J137" s="243"/>
      <c r="K137" s="244"/>
      <c r="L137" s="245"/>
      <c r="M137" s="245"/>
      <c r="N137" s="245"/>
      <c r="O137" s="245"/>
      <c r="P137" s="245"/>
      <c r="Q137" s="245"/>
      <c r="R137" s="245"/>
      <c r="S137" s="246"/>
      <c r="T137" s="247"/>
      <c r="U137" s="248"/>
      <c r="V137" s="248"/>
      <c r="W137" s="248"/>
      <c r="X137" s="248"/>
      <c r="Y137" s="248"/>
      <c r="Z137" s="249"/>
      <c r="AB137" s="28" t="n">
        <f aca="false">K137</f>
        <v>0</v>
      </c>
      <c r="AC137" s="28" t="n">
        <f aca="false">SUMPRODUCT(L137:S137,$L$26:$S$26)/SUM($L$26:$S$26)</f>
        <v>0</v>
      </c>
      <c r="AD137" s="28" t="n">
        <f aca="false">SUMPRODUCT(T137:Z137,$T$26:$Z$26)/SUM($T$26:$Z$26)</f>
        <v>0</v>
      </c>
      <c r="AE137" s="28" t="n">
        <f aca="false">SUMPRODUCT(L137:Z137,$L$26:$Z$26)/SUM($L$26:$Z$26)</f>
        <v>0</v>
      </c>
    </row>
    <row r="138" customFormat="false" ht="13.5" hidden="false" customHeight="false" outlineLevel="0" collapsed="false">
      <c r="A138" s="335" t="s">
        <v>105</v>
      </c>
      <c r="B138" s="336"/>
      <c r="C138" s="337"/>
      <c r="D138" s="338" t="e">
        <f aca="false">#REF!*#REF!</f>
        <v>#REF!</v>
      </c>
      <c r="E138" s="339" t="e">
        <f aca="false">#REF!*#REF!</f>
        <v>#REF!</v>
      </c>
      <c r="F138" s="339" t="e">
        <f aca="false">#REF!*#REF!</f>
        <v>#REF!</v>
      </c>
      <c r="G138" s="340" t="e">
        <f aca="false">#REF!*#REF!</f>
        <v>#REF!</v>
      </c>
      <c r="H138" s="341" t="e">
        <f aca="false">#REF!*#REF!</f>
        <v>#REF!</v>
      </c>
      <c r="I138" s="342" t="e">
        <f aca="false">#REF!*#REF!</f>
        <v>#REF!</v>
      </c>
      <c r="J138" s="342" t="e">
        <f aca="false">#REF!*#REF!</f>
        <v>#REF!</v>
      </c>
      <c r="K138" s="343" t="n">
        <f aca="false">K133</f>
        <v>42349817.6831129</v>
      </c>
      <c r="L138" s="344" t="n">
        <f aca="false">L120</f>
        <v>28236395.8757775</v>
      </c>
      <c r="M138" s="344" t="n">
        <f aca="false">M120</f>
        <v>5124127.34605527</v>
      </c>
      <c r="N138" s="344" t="n">
        <f aca="false">N120</f>
        <v>3990029.71339437</v>
      </c>
      <c r="O138" s="344" t="n">
        <f aca="false">O120</f>
        <v>1554309.90073252</v>
      </c>
      <c r="P138" s="344" t="n">
        <f aca="false">P120</f>
        <v>-2253321.09172091</v>
      </c>
      <c r="Q138" s="344" t="n">
        <f aca="false">Q120</f>
        <v>-1901678.57767636</v>
      </c>
      <c r="R138" s="344" t="n">
        <f aca="false">R120</f>
        <v>-3569431.52009675</v>
      </c>
      <c r="S138" s="345" t="n">
        <f aca="false">S120</f>
        <v>-12625831.4385838</v>
      </c>
      <c r="T138" s="346" t="n">
        <f aca="false">T93</f>
        <v>-7041585.55073238</v>
      </c>
      <c r="U138" s="347" t="n">
        <f aca="false">U93</f>
        <v>-8271352.64766289</v>
      </c>
      <c r="V138" s="347" t="n">
        <f aca="false">V93</f>
        <v>-7523287.25661681</v>
      </c>
      <c r="W138" s="347" t="n">
        <f aca="false">W93</f>
        <v>-7294598.48403939</v>
      </c>
      <c r="X138" s="347" t="n">
        <f aca="false">X93</f>
        <v>-6454383.60454282</v>
      </c>
      <c r="Y138" s="347" t="n">
        <f aca="false">Y93</f>
        <v>-5913795.77061775</v>
      </c>
      <c r="Z138" s="348" t="n">
        <f aca="false">Z93</f>
        <v>-6482544.41025432</v>
      </c>
      <c r="AB138" s="28" t="n">
        <f aca="false">K138</f>
        <v>42349817.6831129</v>
      </c>
      <c r="AC138" s="28" t="n">
        <f aca="false">SUMPRODUCT(L138:S138,$L$26:$S$26)/SUM($L$26:$S$26)</f>
        <v>3250352.91604747</v>
      </c>
      <c r="AD138" s="28" t="n">
        <f aca="false">SUMPRODUCT(T138:Z138,$T$26:$Z$26)/SUM($T$26:$Z$26)</f>
        <v>-7060693.12151514</v>
      </c>
      <c r="AE138" s="28" t="n">
        <f aca="false">SUMPRODUCT(L138:Z138,$L$26:$Z$26)/SUM($L$26:$Z$26)</f>
        <v>-4842438.75300975</v>
      </c>
    </row>
    <row r="139" customFormat="false" ht="13.5" hidden="false" customHeight="false" outlineLevel="0" collapsed="false">
      <c r="B139" s="112" t="s">
        <v>106</v>
      </c>
      <c r="C139" s="350" t="n">
        <f aca="false">SUM(K138:Z138)</f>
        <v>11922870.1665284</v>
      </c>
      <c r="D139" s="75"/>
      <c r="E139" s="76"/>
      <c r="F139" s="76"/>
      <c r="G139" s="241" t="e">
        <f aca="false">SUM(D138:G138)</f>
        <v>#REF!</v>
      </c>
      <c r="H139" s="78"/>
      <c r="I139" s="79"/>
      <c r="J139" s="79"/>
      <c r="K139" s="368" t="n">
        <f aca="false">K138</f>
        <v>42349817.6831129</v>
      </c>
      <c r="L139" s="82"/>
      <c r="M139" s="82"/>
      <c r="N139" s="82"/>
      <c r="O139" s="82"/>
      <c r="P139" s="82"/>
      <c r="Q139" s="82"/>
      <c r="R139" s="82"/>
      <c r="S139" s="246" t="n">
        <f aca="false">SUM(L138:S138)</f>
        <v>18554600.2078818</v>
      </c>
      <c r="T139" s="84"/>
      <c r="U139" s="85"/>
      <c r="V139" s="85"/>
      <c r="W139" s="85"/>
      <c r="X139" s="85"/>
      <c r="Y139" s="85"/>
      <c r="Z139" s="249" t="n">
        <f aca="false">SUM(T138:Z138)</f>
        <v>-48981547.7244664</v>
      </c>
      <c r="AB139" s="28" t="n">
        <f aca="false">K139</f>
        <v>42349817.6831129</v>
      </c>
      <c r="AC139" s="28" t="n">
        <f aca="false">SUMPRODUCT(L139:S139,$L$26:$S$26)/SUM($L$26:$S$26)</f>
        <v>6499669.32596318</v>
      </c>
      <c r="AD139" s="28" t="n">
        <f aca="false">SUMPRODUCT(T139:Z139,$T$26:$Z$26)/SUM($T$26:$Z$26)</f>
        <v>-6625668.56974075</v>
      </c>
      <c r="AE139" s="28" t="n">
        <f aca="false">SUMPRODUCT(L139:Z139,$L$26:$Z$26)/SUM($L$26:$Z$26)</f>
        <v>-3801964.93975123</v>
      </c>
    </row>
    <row r="140" customFormat="false" ht="12.75" hidden="false" customHeight="false" outlineLevel="0" collapsed="false">
      <c r="K140" s="244"/>
      <c r="AB140" s="28" t="n">
        <f aca="false">K140</f>
        <v>0</v>
      </c>
      <c r="AC140" s="28" t="n">
        <f aca="false">SUMPRODUCT(L140:S140,$L$26:$S$26)/SUM($L$26:$S$26)</f>
        <v>0</v>
      </c>
      <c r="AD140" s="28" t="n">
        <f aca="false">SUMPRODUCT(T140:Z140,$T$26:$Z$26)/SUM($T$26:$Z$26)</f>
        <v>0</v>
      </c>
      <c r="AE140" s="28" t="n">
        <f aca="false">SUMPRODUCT(L140:Z140,$L$26:$Z$26)/SUM($L$26:$Z$26)</f>
        <v>0</v>
      </c>
    </row>
    <row r="141" customFormat="false" ht="12.75" hidden="false" customHeight="false" outlineLevel="0" collapsed="false">
      <c r="A141" s="302" t="s">
        <v>102</v>
      </c>
      <c r="K141" s="370" t="n">
        <f aca="false">K128</f>
        <v>59.8727223890503</v>
      </c>
      <c r="L141" s="371" t="n">
        <f aca="false">L115</f>
        <v>59.8727223890503</v>
      </c>
      <c r="M141" s="371" t="n">
        <f aca="false">M115</f>
        <v>60.2474721305285</v>
      </c>
      <c r="N141" s="371" t="n">
        <f aca="false">N115</f>
        <v>63.0079586792176</v>
      </c>
      <c r="O141" s="371" t="n">
        <f aca="false">O115</f>
        <v>63.1700720703952</v>
      </c>
      <c r="P141" s="371" t="n">
        <f aca="false">P115</f>
        <v>93.1144079974633</v>
      </c>
      <c r="Q141" s="371" t="n">
        <f aca="false">Q115</f>
        <v>92.5375292286855</v>
      </c>
      <c r="R141" s="371" t="n">
        <f aca="false">R115</f>
        <v>91.8173368266274</v>
      </c>
      <c r="S141" s="371" t="n">
        <f aca="false">S115</f>
        <v>87.7584594989054</v>
      </c>
      <c r="T141" s="372" t="n">
        <f aca="false">T88</f>
        <v>136.319894640423</v>
      </c>
      <c r="U141" s="372" t="n">
        <f aca="false">U88</f>
        <v>119.054626262932</v>
      </c>
      <c r="V141" s="372" t="n">
        <f aca="false">V88</f>
        <v>99.1094395296354</v>
      </c>
      <c r="W141" s="372" t="n">
        <f aca="false">W88</f>
        <v>99.2272192792078</v>
      </c>
      <c r="X141" s="372" t="n">
        <f aca="false">X88</f>
        <v>95.8294128962868</v>
      </c>
      <c r="Y141" s="372" t="n">
        <f aca="false">Y88</f>
        <v>96.1232614387984</v>
      </c>
      <c r="Z141" s="372" t="n">
        <f aca="false">Z88</f>
        <v>98.7002395227159</v>
      </c>
      <c r="AB141" s="28" t="n">
        <f aca="false">K141</f>
        <v>59.8727223890503</v>
      </c>
      <c r="AC141" s="28" t="n">
        <f aca="false">SUMPRODUCT(L141:S141,$L$26:$S$26)/SUM($L$26:$S$26)</f>
        <v>76.7148029877946</v>
      </c>
      <c r="AD141" s="28" t="n">
        <f aca="false">SUMPRODUCT(T141:Z141,$T$26:$Z$26)/SUM($T$26:$Z$26)</f>
        <v>106.893332069249</v>
      </c>
      <c r="AE141" s="28" t="n">
        <f aca="false">SUMPRODUCT(L141:Z141,$L$26:$Z$26)/SUM($L$26:$Z$26)</f>
        <v>100.400910861339</v>
      </c>
    </row>
    <row r="142" customFormat="false" ht="12.75" hidden="false" customHeight="false" outlineLevel="0" collapsed="false">
      <c r="A142" s="316" t="s">
        <v>16</v>
      </c>
      <c r="K142" s="370" t="n">
        <f aca="false">K130</f>
        <v>225.741900062435</v>
      </c>
      <c r="L142" s="371" t="n">
        <f aca="false">L117</f>
        <v>213</v>
      </c>
      <c r="M142" s="371" t="n">
        <f aca="false">M117</f>
        <v>196</v>
      </c>
      <c r="N142" s="371" t="n">
        <f aca="false">N117</f>
        <v>159</v>
      </c>
      <c r="O142" s="371" t="n">
        <f aca="false">O117</f>
        <v>102</v>
      </c>
      <c r="P142" s="371" t="n">
        <f aca="false">P117</f>
        <v>40</v>
      </c>
      <c r="Q142" s="371" t="n">
        <f aca="false">Q117</f>
        <v>38</v>
      </c>
      <c r="R142" s="371" t="n">
        <f aca="false">R117</f>
        <v>35</v>
      </c>
      <c r="S142" s="371" t="n">
        <f aca="false">S117</f>
        <v>35</v>
      </c>
      <c r="T142" s="372" t="n">
        <f aca="false">T90</f>
        <v>116.58976592929</v>
      </c>
      <c r="U142" s="372" t="n">
        <f aca="false">U90</f>
        <v>99.0275677483611</v>
      </c>
      <c r="V142" s="372" t="n">
        <f aca="false">V90</f>
        <v>79.1230553839721</v>
      </c>
      <c r="W142" s="372" t="n">
        <f aca="false">W90</f>
        <v>79.2243982697349</v>
      </c>
      <c r="X142" s="372" t="n">
        <f aca="false">X90</f>
        <v>76.570607429271</v>
      </c>
      <c r="Y142" s="372" t="n">
        <f aca="false">Y90</f>
        <v>76.9910509452468</v>
      </c>
      <c r="Z142" s="372" t="n">
        <f aca="false">Z90</f>
        <v>79.4722860793158</v>
      </c>
      <c r="AB142" s="28" t="n">
        <f aca="false">K142</f>
        <v>225.741900062435</v>
      </c>
      <c r="AC142" s="28" t="n">
        <f aca="false">SUMPRODUCT(L142:S142,$L$26:$S$26)/SUM($L$26:$S$26)</f>
        <v>103.874403728399</v>
      </c>
      <c r="AD142" s="28" t="n">
        <f aca="false">SUMPRODUCT(T142:Z142,$T$26:$Z$26)/SUM($T$26:$Z$26)</f>
        <v>87.2408563239454</v>
      </c>
      <c r="AE142" s="28" t="n">
        <f aca="false">SUMPRODUCT(L142:Z142,$L$26:$Z$26)/SUM($L$26:$Z$26)</f>
        <v>90.8192943465529</v>
      </c>
    </row>
    <row r="143" customFormat="false" ht="12.75" hidden="false" customHeight="false" outlineLevel="0" collapsed="false">
      <c r="A143" s="317" t="s">
        <v>17</v>
      </c>
      <c r="K143" s="370" t="n">
        <f aca="false">K131</f>
        <v>-165.869177673385</v>
      </c>
      <c r="L143" s="371" t="n">
        <f aca="false">L118</f>
        <v>-153.12727761095</v>
      </c>
      <c r="M143" s="371" t="n">
        <f aca="false">M118</f>
        <v>-135.752527869472</v>
      </c>
      <c r="N143" s="371" t="n">
        <f aca="false">N118</f>
        <v>-95.9920413207824</v>
      </c>
      <c r="O143" s="371" t="n">
        <f aca="false">O118</f>
        <v>-38.8299279296048</v>
      </c>
      <c r="P143" s="371" t="n">
        <f aca="false">P118</f>
        <v>53.1144079974633</v>
      </c>
      <c r="Q143" s="371" t="n">
        <f aca="false">Q118</f>
        <v>54.5375292286855</v>
      </c>
      <c r="R143" s="371" t="n">
        <f aca="false">R118</f>
        <v>56.8173368266274</v>
      </c>
      <c r="S143" s="371" t="n">
        <f aca="false">S118</f>
        <v>52.7584594989054</v>
      </c>
      <c r="T143" s="372" t="n">
        <f aca="false">T91</f>
        <v>19.7301287111326</v>
      </c>
      <c r="U143" s="372" t="n">
        <f aca="false">U91</f>
        <v>20.0270585145713</v>
      </c>
      <c r="V143" s="372" t="n">
        <f aca="false">V91</f>
        <v>19.9863841456634</v>
      </c>
      <c r="W143" s="372" t="n">
        <f aca="false">W91</f>
        <v>20.0028210094729</v>
      </c>
      <c r="X143" s="372" t="n">
        <f aca="false">X91</f>
        <v>19.2588054670158</v>
      </c>
      <c r="Y143" s="372" t="n">
        <f aca="false">Y91</f>
        <v>19.1322104935515</v>
      </c>
      <c r="Z143" s="372" t="n">
        <f aca="false">Z91</f>
        <v>19.2279534434001</v>
      </c>
      <c r="AB143" s="28" t="n">
        <f aca="false">K143</f>
        <v>-165.869177673385</v>
      </c>
      <c r="AC143" s="28" t="n">
        <f aca="false">SUMPRODUCT(L143:S143,$L$26:$S$26)/SUM($L$26:$S$26)</f>
        <v>-27.1596007406043</v>
      </c>
      <c r="AD143" s="28" t="n">
        <f aca="false">SUMPRODUCT(T143:Z143,$T$26:$Z$26)/SUM($T$26:$Z$26)</f>
        <v>19.6524757453033</v>
      </c>
      <c r="AE143" s="28" t="n">
        <f aca="false">SUMPRODUCT(L143:Z143,$L$26:$Z$26)/SUM($L$26:$Z$26)</f>
        <v>9.58161651478633</v>
      </c>
    </row>
    <row r="144" customFormat="false" ht="12.75" hidden="false" customHeight="false" outlineLevel="0" collapsed="false">
      <c r="AB144" s="28" t="n">
        <f aca="false">K144</f>
        <v>0</v>
      </c>
      <c r="AC144" s="28" t="n">
        <f aca="false">SUMPRODUCT(L144:S144,$L$26:$S$26)/SUM($L$26:$S$26)</f>
        <v>0</v>
      </c>
      <c r="AD144" s="28" t="n">
        <f aca="false">SUMPRODUCT(T144:Z144,$T$26:$Z$26)/SUM($T$26:$Z$26)</f>
        <v>0</v>
      </c>
      <c r="AE144" s="28" t="n">
        <f aca="false">SUMPRODUCT(L144:Z144,$L$26:$Z$26)/SUM($L$26:$Z$26)</f>
        <v>0</v>
      </c>
    </row>
    <row r="145" customFormat="false" ht="12.75" hidden="false" customHeight="false" outlineLevel="0" collapsed="false">
      <c r="AB145" s="28" t="n">
        <f aca="false">K145</f>
        <v>0</v>
      </c>
      <c r="AC145" s="28" t="n">
        <f aca="false">SUMPRODUCT(L145:S145,$L$26:$S$26)/SUM($L$26:$S$26)</f>
        <v>0</v>
      </c>
      <c r="AD145" s="28" t="n">
        <f aca="false">SUMPRODUCT(T145:Z145,$T$26:$Z$26)/SUM($T$26:$Z$26)</f>
        <v>0</v>
      </c>
      <c r="AE145" s="28" t="n">
        <f aca="false">SUMPRODUCT(L145:Z145,$L$26:$Z$26)/SUM($L$26:$Z$26)</f>
        <v>0</v>
      </c>
    </row>
    <row r="146" customFormat="false" ht="12.75" hidden="false" customHeight="false" outlineLevel="0" collapsed="false">
      <c r="AB146" s="28" t="n">
        <f aca="false">K146</f>
        <v>0</v>
      </c>
      <c r="AC146" s="28" t="n">
        <f aca="false">SUMPRODUCT(L146:S146,$L$26:$S$26)/SUM($L$26:$S$26)</f>
        <v>0</v>
      </c>
      <c r="AD146" s="28" t="n">
        <f aca="false">SUMPRODUCT(T146:Z146,$T$26:$Z$26)/SUM($T$26:$Z$26)</f>
        <v>0</v>
      </c>
      <c r="AE146" s="28" t="n">
        <f aca="false">SUMPRODUCT(L146:Z146,$L$26:$Z$26)/SUM($L$26:$Z$26)</f>
        <v>0</v>
      </c>
    </row>
    <row r="147" customFormat="false" ht="12.75" hidden="false" customHeight="false" outlineLevel="0" collapsed="false">
      <c r="AB147" s="28" t="n">
        <f aca="false">K147</f>
        <v>0</v>
      </c>
      <c r="AC147" s="28" t="n">
        <f aca="false">SUMPRODUCT(L147:S147,$L$26:$S$26)/SUM($L$26:$S$26)</f>
        <v>0</v>
      </c>
      <c r="AD147" s="28" t="n">
        <f aca="false">SUMPRODUCT(T147:Z147,$T$26:$Z$26)/SUM($T$26:$Z$26)</f>
        <v>0</v>
      </c>
      <c r="AE147" s="28" t="n">
        <f aca="false">SUMPRODUCT(L147:Z147,$L$26:$Z$26)/SUM($L$26:$Z$26)</f>
        <v>0</v>
      </c>
    </row>
    <row r="148" customFormat="false" ht="12.75" hidden="false" customHeight="false" outlineLevel="0" collapsed="false">
      <c r="C148" s="43" t="s">
        <v>111</v>
      </c>
      <c r="K148" s="46" t="n">
        <v>255320.598300092</v>
      </c>
      <c r="L148" s="47" t="n">
        <v>184398.2098834</v>
      </c>
      <c r="M148" s="47" t="n">
        <v>37746.091557</v>
      </c>
      <c r="N148" s="47" t="n">
        <v>41566.255478</v>
      </c>
      <c r="O148" s="47" t="n">
        <v>40028.6578834333</v>
      </c>
      <c r="P148" s="47" t="n">
        <v>42423.9142763019</v>
      </c>
      <c r="Q148" s="47" t="n">
        <v>34869.1736602567</v>
      </c>
      <c r="R148" s="47" t="n">
        <v>62822.9290469656</v>
      </c>
      <c r="S148" s="47" t="n">
        <v>332150.282050102</v>
      </c>
      <c r="T148" s="48" t="n">
        <v>451655.182046215</v>
      </c>
      <c r="U148" s="48" t="n">
        <v>503981.17527164</v>
      </c>
      <c r="V148" s="48" t="n">
        <v>462657.950053654</v>
      </c>
      <c r="W148" s="48" t="n">
        <v>448363.079541792</v>
      </c>
      <c r="X148" s="48" t="n">
        <v>414747.925385825</v>
      </c>
      <c r="Y148" s="48" t="n">
        <v>387638.472909107</v>
      </c>
      <c r="Z148" s="48" t="n">
        <v>418100.419807509</v>
      </c>
      <c r="AB148" s="28" t="n">
        <f aca="false">K148</f>
        <v>255320.598300092</v>
      </c>
      <c r="AC148" s="28" t="n">
        <f aca="false">SUMPRODUCT(L148:S148,$L$26:$S$26)/SUM($L$26:$S$26)</f>
        <v>183275.344958367</v>
      </c>
      <c r="AD148" s="28" t="n">
        <f aca="false">SUMPRODUCT(T148:Z148,$T$26:$Z$26)/SUM($T$26:$Z$26)</f>
        <v>444065.16969334</v>
      </c>
      <c r="AE148" s="28" t="n">
        <f aca="false">SUMPRODUCT(L148:Z148,$L$26:$Z$26)/SUM($L$26:$Z$26)</f>
        <v>387960.46742815</v>
      </c>
    </row>
    <row r="149" customFormat="false" ht="12.75" hidden="false" customHeight="false" outlineLevel="0" collapsed="false">
      <c r="K149" s="46" t="n">
        <f aca="false">$B$27*K$148</f>
        <v>63830.149575023</v>
      </c>
      <c r="L149" s="47" t="n">
        <f aca="false">$B$27*L$148</f>
        <v>46099.55247085</v>
      </c>
      <c r="M149" s="47" t="n">
        <f aca="false">$B$27*M$148</f>
        <v>9436.52288925</v>
      </c>
      <c r="N149" s="47" t="n">
        <f aca="false">$B$27*N$148</f>
        <v>10391.5638695</v>
      </c>
      <c r="O149" s="47" t="n">
        <f aca="false">$B$27*O$148</f>
        <v>10007.1644708583</v>
      </c>
      <c r="P149" s="47" t="n">
        <f aca="false">$B$27*P$148</f>
        <v>10605.9785690755</v>
      </c>
      <c r="Q149" s="47" t="n">
        <f aca="false">$B$27*Q$148</f>
        <v>8717.29341506417</v>
      </c>
      <c r="R149" s="47" t="n">
        <f aca="false">$B$27*R$148</f>
        <v>15705.7322617414</v>
      </c>
      <c r="S149" s="47" t="n">
        <f aca="false">$B$27*S$148</f>
        <v>83037.5705125256</v>
      </c>
      <c r="T149" s="48" t="n">
        <f aca="false">$B$27*T$148</f>
        <v>112913.795511554</v>
      </c>
      <c r="U149" s="48" t="n">
        <f aca="false">$B$27*U$148</f>
        <v>125995.29381791</v>
      </c>
      <c r="V149" s="48" t="n">
        <f aca="false">$B$27*V$148</f>
        <v>115664.487513413</v>
      </c>
      <c r="W149" s="48" t="n">
        <f aca="false">$B$27*W$148</f>
        <v>112090.769885448</v>
      </c>
      <c r="X149" s="48" t="n">
        <f aca="false">$B$27*X$148</f>
        <v>103686.981346456</v>
      </c>
      <c r="Y149" s="48" t="n">
        <f aca="false">$B$27*Y$148</f>
        <v>96909.6182272768</v>
      </c>
      <c r="Z149" s="48" t="n">
        <f aca="false">$B$27*Z$148</f>
        <v>104525.104951877</v>
      </c>
      <c r="AB149" s="28" t="n">
        <f aca="false">K149</f>
        <v>63830.149575023</v>
      </c>
      <c r="AC149" s="28" t="n">
        <f aca="false">SUMPRODUCT(L149:S149,$L$26:$S$26)/SUM($L$26:$S$26)</f>
        <v>45818.8362395918</v>
      </c>
      <c r="AD149" s="28" t="n">
        <f aca="false">SUMPRODUCT(T149:Z149,$T$26:$Z$26)/SUM($T$26:$Z$26)</f>
        <v>111016.292423335</v>
      </c>
      <c r="AE149" s="28" t="n">
        <f aca="false">SUMPRODUCT(L149:Z149,$L$26:$Z$26)/SUM($L$26:$Z$26)</f>
        <v>96990.1168570376</v>
      </c>
    </row>
    <row r="150" customFormat="false" ht="12.75" hidden="false" customHeight="false" outlineLevel="0" collapsed="false">
      <c r="K150" s="46" t="n">
        <f aca="false">$B$28*K$148</f>
        <v>114894.269235041</v>
      </c>
      <c r="L150" s="47" t="n">
        <f aca="false">$B$28*L$148</f>
        <v>82979.1944475299</v>
      </c>
      <c r="M150" s="47" t="n">
        <f aca="false">$B$28*M$148</f>
        <v>16985.74120065</v>
      </c>
      <c r="N150" s="47" t="n">
        <f aca="false">$B$28*N$148</f>
        <v>18704.8149651</v>
      </c>
      <c r="O150" s="47" t="n">
        <f aca="false">$B$28*O$148</f>
        <v>18012.896047545</v>
      </c>
      <c r="P150" s="47" t="n">
        <f aca="false">$B$28*P$148</f>
        <v>19090.7614243359</v>
      </c>
      <c r="Q150" s="47" t="n">
        <f aca="false">$B$28*Q$148</f>
        <v>15691.1281471155</v>
      </c>
      <c r="R150" s="47" t="n">
        <f aca="false">$B$28*R$148</f>
        <v>28270.3180711345</v>
      </c>
      <c r="S150" s="47" t="n">
        <f aca="false">$B$28*S$148</f>
        <v>149467.626922546</v>
      </c>
      <c r="T150" s="48" t="n">
        <f aca="false">$B$28*T$148</f>
        <v>203244.831920797</v>
      </c>
      <c r="U150" s="48" t="n">
        <f aca="false">$B$28*U$148</f>
        <v>226791.528872238</v>
      </c>
      <c r="V150" s="48" t="n">
        <f aca="false">$B$28*V$148</f>
        <v>208196.077524144</v>
      </c>
      <c r="W150" s="48" t="n">
        <f aca="false">$B$28*W$148</f>
        <v>201763.385793806</v>
      </c>
      <c r="X150" s="48" t="n">
        <f aca="false">$B$28*X$148</f>
        <v>186636.566423621</v>
      </c>
      <c r="Y150" s="48" t="n">
        <f aca="false">$B$28*Y$148</f>
        <v>174437.312809098</v>
      </c>
      <c r="Z150" s="48" t="n">
        <f aca="false">$B$28*Z$148</f>
        <v>188145.188913379</v>
      </c>
      <c r="AB150" s="28" t="n">
        <f aca="false">K150</f>
        <v>114894.269235041</v>
      </c>
      <c r="AC150" s="28" t="n">
        <f aca="false">SUMPRODUCT(L150:S150,$L$26:$S$26)/SUM($L$26:$S$26)</f>
        <v>82473.9052312652</v>
      </c>
      <c r="AD150" s="28" t="n">
        <f aca="false">SUMPRODUCT(T150:Z150,$T$26:$Z$26)/SUM($T$26:$Z$26)</f>
        <v>199829.326362003</v>
      </c>
      <c r="AE150" s="28" t="n">
        <f aca="false">SUMPRODUCT(L150:Z150,$L$26:$Z$26)/SUM($L$26:$Z$26)</f>
        <v>174582.210342668</v>
      </c>
    </row>
    <row r="151" customFormat="false" ht="12.75" hidden="false" customHeight="false" outlineLevel="0" collapsed="false">
      <c r="K151" s="46" t="n">
        <f aca="false">$B$29*K$148</f>
        <v>76596.1794900276</v>
      </c>
      <c r="L151" s="47" t="n">
        <f aca="false">$B$29*L$148</f>
        <v>55319.46296502</v>
      </c>
      <c r="M151" s="47" t="n">
        <f aca="false">$B$29*M$148</f>
        <v>11323.8274671</v>
      </c>
      <c r="N151" s="47" t="n">
        <f aca="false">$B$29*N$148</f>
        <v>12469.8766434</v>
      </c>
      <c r="O151" s="47" t="n">
        <f aca="false">$B$29*O$148</f>
        <v>12008.59736503</v>
      </c>
      <c r="P151" s="47" t="n">
        <f aca="false">$B$29*P$148</f>
        <v>12727.1742828906</v>
      </c>
      <c r="Q151" s="47" t="n">
        <f aca="false">$B$29*Q$148</f>
        <v>10460.752098077</v>
      </c>
      <c r="R151" s="47" t="n">
        <f aca="false">$B$29*R$148</f>
        <v>18846.8787140897</v>
      </c>
      <c r="S151" s="47" t="n">
        <f aca="false">$B$29*S$148</f>
        <v>99645.0846150307</v>
      </c>
      <c r="T151" s="48" t="n">
        <f aca="false">$B$29*T$148</f>
        <v>135496.554613864</v>
      </c>
      <c r="U151" s="48" t="n">
        <f aca="false">$B$29*U$148</f>
        <v>151194.352581492</v>
      </c>
      <c r="V151" s="48" t="n">
        <f aca="false">$B$29*V$148</f>
        <v>138797.385016096</v>
      </c>
      <c r="W151" s="48" t="n">
        <f aca="false">$B$29*W$148</f>
        <v>134508.923862538</v>
      </c>
      <c r="X151" s="48" t="n">
        <f aca="false">$B$29*X$148</f>
        <v>124424.377615747</v>
      </c>
      <c r="Y151" s="48" t="n">
        <f aca="false">$B$29*Y$148</f>
        <v>116291.541872732</v>
      </c>
      <c r="Z151" s="48" t="n">
        <f aca="false">$B$29*Z$148</f>
        <v>125430.125942253</v>
      </c>
      <c r="AB151" s="28" t="n">
        <f aca="false">K151</f>
        <v>76596.1794900276</v>
      </c>
      <c r="AC151" s="28" t="n">
        <f aca="false">SUMPRODUCT(L151:S151,$L$26:$S$26)/SUM($L$26:$S$26)</f>
        <v>54982.6034875101</v>
      </c>
      <c r="AD151" s="28" t="n">
        <f aca="false">SUMPRODUCT(T151:Z151,$T$26:$Z$26)/SUM($T$26:$Z$26)</f>
        <v>133219.550908002</v>
      </c>
      <c r="AE151" s="28" t="n">
        <f aca="false">SUMPRODUCT(L151:Z151,$L$26:$Z$26)/SUM($L$26:$Z$26)</f>
        <v>116388.140228445</v>
      </c>
    </row>
    <row r="152" customFormat="false" ht="12.75" hidden="false" customHeight="false" outlineLevel="0" collapsed="false">
      <c r="AB152" s="28" t="n">
        <f aca="false">K152</f>
        <v>0</v>
      </c>
      <c r="AC152" s="28" t="n">
        <f aca="false">SUMPRODUCT(L152:S152,$L$26:$S$26)/SUM($L$26:$S$26)</f>
        <v>0</v>
      </c>
      <c r="AD152" s="28" t="n">
        <f aca="false">SUMPRODUCT(T152:Z152,$T$26:$Z$26)/SUM($T$26:$Z$26)</f>
        <v>0</v>
      </c>
      <c r="AE152" s="28" t="n">
        <f aca="false">SUMPRODUCT(L152:Z152,$L$26:$Z$26)/SUM($L$26:$Z$26)</f>
        <v>0</v>
      </c>
    </row>
    <row r="153" customFormat="false" ht="12.75" hidden="false" customHeight="false" outlineLevel="0" collapsed="false">
      <c r="AB153" s="28" t="n">
        <f aca="false">K153</f>
        <v>0</v>
      </c>
      <c r="AC153" s="28" t="n">
        <f aca="false">SUMPRODUCT(L153:S153,$L$26:$S$26)/SUM($L$26:$S$26)</f>
        <v>0</v>
      </c>
      <c r="AD153" s="28" t="n">
        <f aca="false">SUMPRODUCT(T153:Z153,$T$26:$Z$26)/SUM($T$26:$Z$26)</f>
        <v>0</v>
      </c>
      <c r="AE153" s="28" t="n">
        <f aca="false">SUMPRODUCT(L153:Z153,$L$26:$Z$26)/SUM($L$26:$Z$26)</f>
        <v>0</v>
      </c>
    </row>
    <row r="154" customFormat="false" ht="12.75" hidden="false" customHeight="false" outlineLevel="0" collapsed="false">
      <c r="AB154" s="28" t="n">
        <f aca="false">K154</f>
        <v>0</v>
      </c>
      <c r="AC154" s="28" t="n">
        <f aca="false">SUMPRODUCT(L154:S154,$L$26:$S$26)/SUM($L$26:$S$26)</f>
        <v>0</v>
      </c>
      <c r="AD154" s="28" t="n">
        <f aca="false">SUMPRODUCT(T154:Z154,$T$26:$Z$26)/SUM($T$26:$Z$26)</f>
        <v>0</v>
      </c>
      <c r="AE154" s="28" t="n">
        <f aca="false">SUMPRODUCT(L154:Z154,$L$26:$Z$26)/SUM($L$26:$Z$26)</f>
        <v>0</v>
      </c>
    </row>
    <row r="155" customFormat="false" ht="12.75" hidden="false" customHeight="false" outlineLevel="0" collapsed="false">
      <c r="AB155" s="28" t="n">
        <f aca="false">K155</f>
        <v>0</v>
      </c>
      <c r="AC155" s="28" t="n">
        <f aca="false">SUMPRODUCT(L155:S155,$L$26:$S$26)/SUM($L$26:$S$26)</f>
        <v>0</v>
      </c>
      <c r="AD155" s="28" t="n">
        <f aca="false">SUMPRODUCT(T155:Z155,$T$26:$Z$26)/SUM($T$26:$Z$26)</f>
        <v>0</v>
      </c>
      <c r="AE155" s="28" t="n">
        <f aca="false">SUMPRODUCT(L155:Z155,$L$26:$Z$26)/SUM($L$26:$Z$26)</f>
        <v>0</v>
      </c>
    </row>
    <row r="156" customFormat="false" ht="12.75" hidden="false" customHeight="false" outlineLevel="0" collapsed="false">
      <c r="AB156" s="28" t="n">
        <f aca="false">K156</f>
        <v>0</v>
      </c>
      <c r="AC156" s="28" t="n">
        <f aca="false">SUMPRODUCT(L156:S156,$L$26:$S$26)/SUM($L$26:$S$26)</f>
        <v>0</v>
      </c>
      <c r="AD156" s="28" t="n">
        <f aca="false">SUMPRODUCT(T156:Z156,$T$26:$Z$26)/SUM($T$26:$Z$26)</f>
        <v>0</v>
      </c>
      <c r="AE156" s="28" t="n">
        <f aca="false">SUMPRODUCT(L156:Z156,$L$26:$Z$26)/SUM($L$26:$Z$26)</f>
        <v>0</v>
      </c>
    </row>
    <row r="157" customFormat="false" ht="12.75" hidden="false" customHeight="false" outlineLevel="0" collapsed="false">
      <c r="AB157" s="28" t="n">
        <f aca="false">K157</f>
        <v>0</v>
      </c>
      <c r="AC157" s="28" t="n">
        <f aca="false">SUMPRODUCT(L157:S157,$L$26:$S$26)/SUM($L$26:$S$26)</f>
        <v>0</v>
      </c>
      <c r="AD157" s="28" t="n">
        <f aca="false">SUMPRODUCT(T157:Z157,$T$26:$Z$26)/SUM($T$26:$Z$26)</f>
        <v>0</v>
      </c>
      <c r="AE157" s="28" t="n">
        <f aca="false">SUMPRODUCT(L157:Z157,$L$26:$Z$26)/SUM($L$26:$Z$26)</f>
        <v>0</v>
      </c>
    </row>
    <row r="158" customFormat="false" ht="12.75" hidden="false" customHeight="false" outlineLevel="0" collapsed="false">
      <c r="AB158" s="28" t="n">
        <f aca="false">K158</f>
        <v>0</v>
      </c>
      <c r="AC158" s="28" t="n">
        <f aca="false">SUMPRODUCT(L158:S158,$L$26:$S$26)/SUM($L$26:$S$26)</f>
        <v>0</v>
      </c>
      <c r="AD158" s="28" t="n">
        <f aca="false">SUMPRODUCT(T158:Z158,$T$26:$Z$26)/SUM($T$26:$Z$26)</f>
        <v>0</v>
      </c>
      <c r="AE158" s="28" t="n">
        <f aca="false">SUMPRODUCT(L158:Z158,$L$26:$Z$26)/SUM($L$26:$Z$26)</f>
        <v>0</v>
      </c>
    </row>
    <row r="159" customFormat="false" ht="12.75" hidden="false" customHeight="false" outlineLevel="0" collapsed="false">
      <c r="AB159" s="28" t="n">
        <f aca="false">K159</f>
        <v>0</v>
      </c>
      <c r="AC159" s="28" t="n">
        <f aca="false">SUMPRODUCT(L159:S159,$L$26:$S$26)/SUM($L$26:$S$26)</f>
        <v>0</v>
      </c>
      <c r="AD159" s="28" t="n">
        <f aca="false">SUMPRODUCT(T159:Z159,$T$26:$Z$26)/SUM($T$26:$Z$26)</f>
        <v>0</v>
      </c>
      <c r="AE159" s="28" t="n">
        <f aca="false">SUMPRODUCT(L159:Z159,$L$26:$Z$26)/SUM($L$26:$Z$26)</f>
        <v>0</v>
      </c>
    </row>
    <row r="160" customFormat="false" ht="12.75" hidden="false" customHeight="false" outlineLevel="0" collapsed="false">
      <c r="AB160" s="28" t="n">
        <f aca="false">K160</f>
        <v>0</v>
      </c>
      <c r="AC160" s="28" t="n">
        <f aca="false">SUMPRODUCT(L160:S160,$L$26:$S$26)/SUM($L$26:$S$26)</f>
        <v>0</v>
      </c>
      <c r="AD160" s="28" t="n">
        <f aca="false">SUMPRODUCT(T160:Z160,$T$26:$Z$26)/SUM($T$26:$Z$26)</f>
        <v>0</v>
      </c>
      <c r="AE160" s="28" t="n">
        <f aca="false">SUMPRODUCT(L160:Z160,$L$26:$Z$26)/SUM($L$26:$Z$26)</f>
        <v>0</v>
      </c>
    </row>
    <row r="161" customFormat="false" ht="12.75" hidden="false" customHeight="false" outlineLevel="0" collapsed="false">
      <c r="AB161" s="28" t="n">
        <f aca="false">K161</f>
        <v>0</v>
      </c>
      <c r="AC161" s="28" t="n">
        <f aca="false">SUMPRODUCT(L161:S161,$L$26:$S$26)/SUM($L$26:$S$26)</f>
        <v>0</v>
      </c>
      <c r="AD161" s="28" t="n">
        <f aca="false">SUMPRODUCT(T161:Z161,$T$26:$Z$26)/SUM($T$26:$Z$26)</f>
        <v>0</v>
      </c>
      <c r="AE161" s="28" t="n">
        <f aca="false">SUMPRODUCT(L161:Z161,$L$26:$Z$26)/SUM($L$26:$Z$26)</f>
        <v>0</v>
      </c>
    </row>
    <row r="162" customFormat="false" ht="12.75" hidden="false" customHeight="false" outlineLevel="0" collapsed="false">
      <c r="AB162" s="28" t="n">
        <f aca="false">K162</f>
        <v>0</v>
      </c>
      <c r="AC162" s="28" t="n">
        <f aca="false">SUMPRODUCT(L162:S162,$L$26:$S$26)/SUM($L$26:$S$26)</f>
        <v>0</v>
      </c>
      <c r="AD162" s="28" t="n">
        <f aca="false">SUMPRODUCT(T162:Z162,$T$26:$Z$26)/SUM($T$26:$Z$26)</f>
        <v>0</v>
      </c>
      <c r="AE162" s="28" t="n">
        <f aca="false">SUMPRODUCT(L162:Z162,$L$26:$Z$26)/SUM($L$26:$Z$26)</f>
        <v>0</v>
      </c>
    </row>
    <row r="163" customFormat="false" ht="12.75" hidden="false" customHeight="false" outlineLevel="0" collapsed="false">
      <c r="AB163" s="28" t="n">
        <f aca="false">K163</f>
        <v>0</v>
      </c>
      <c r="AC163" s="28" t="n">
        <f aca="false">SUMPRODUCT(L163:S163,$L$26:$S$26)/SUM($L$26:$S$26)</f>
        <v>0</v>
      </c>
      <c r="AD163" s="28" t="n">
        <f aca="false">SUMPRODUCT(T163:Z163,$T$26:$Z$26)/SUM($T$26:$Z$26)</f>
        <v>0</v>
      </c>
      <c r="AE163" s="28" t="n">
        <f aca="false">SUMPRODUCT(L163:Z163,$L$26:$Z$26)/SUM($L$26:$Z$26)</f>
        <v>0</v>
      </c>
    </row>
    <row r="164" customFormat="false" ht="12.75" hidden="false" customHeight="false" outlineLevel="0" collapsed="false">
      <c r="AB164" s="28" t="n">
        <f aca="false">K164</f>
        <v>0</v>
      </c>
      <c r="AC164" s="28" t="n">
        <f aca="false">SUMPRODUCT(L164:S164,$L$26:$S$26)/SUM($L$26:$S$26)</f>
        <v>0</v>
      </c>
      <c r="AD164" s="28" t="n">
        <f aca="false">SUMPRODUCT(T164:Z164,$T$26:$Z$26)/SUM($T$26:$Z$26)</f>
        <v>0</v>
      </c>
      <c r="AE164" s="28" t="n">
        <f aca="false">SUMPRODUCT(L164:Z164,$L$26:$Z$26)/SUM($L$26:$Z$26)</f>
        <v>0</v>
      </c>
    </row>
    <row r="165" customFormat="false" ht="12.75" hidden="false" customHeight="false" outlineLevel="0" collapsed="false">
      <c r="AB165" s="28" t="n">
        <f aca="false">K165</f>
        <v>0</v>
      </c>
      <c r="AC165" s="28" t="n">
        <f aca="false">SUMPRODUCT(L165:S165,$L$26:$S$26)/SUM($L$26:$S$26)</f>
        <v>0</v>
      </c>
      <c r="AD165" s="28" t="n">
        <f aca="false">SUMPRODUCT(T165:Z165,$T$26:$Z$26)/SUM($T$26:$Z$26)</f>
        <v>0</v>
      </c>
      <c r="AE165" s="28" t="n">
        <f aca="false">SUMPRODUCT(L165:Z165,$L$26:$Z$26)/SUM($L$26:$Z$26)</f>
        <v>0</v>
      </c>
    </row>
    <row r="166" customFormat="false" ht="12.75" hidden="false" customHeight="false" outlineLevel="0" collapsed="false">
      <c r="AB166" s="28" t="n">
        <f aca="false">K166</f>
        <v>0</v>
      </c>
      <c r="AC166" s="28" t="n">
        <f aca="false">SUMPRODUCT(L166:S166,$L$26:$S$26)/SUM($L$26:$S$26)</f>
        <v>0</v>
      </c>
      <c r="AD166" s="28" t="n">
        <f aca="false">SUMPRODUCT(T166:Z166,$T$26:$Z$26)/SUM($T$26:$Z$26)</f>
        <v>0</v>
      </c>
      <c r="AE166" s="28" t="n">
        <f aca="false">SUMPRODUCT(L166:Z166,$L$26:$Z$26)/SUM($L$26:$Z$26)</f>
        <v>0</v>
      </c>
    </row>
    <row r="167" customFormat="false" ht="12.75" hidden="false" customHeight="false" outlineLevel="0" collapsed="false">
      <c r="AB167" s="28" t="n">
        <f aca="false">K167</f>
        <v>0</v>
      </c>
      <c r="AC167" s="28" t="n">
        <f aca="false">SUMPRODUCT(L167:S167,$L$26:$S$26)/SUM($L$26:$S$26)</f>
        <v>0</v>
      </c>
      <c r="AD167" s="28" t="n">
        <f aca="false">SUMPRODUCT(T167:Z167,$T$26:$Z$26)/SUM($T$26:$Z$26)</f>
        <v>0</v>
      </c>
      <c r="AE167" s="28" t="n">
        <f aca="false">SUMPRODUCT(L167:Z167,$L$26:$Z$26)/SUM($L$26:$Z$26)</f>
        <v>0</v>
      </c>
    </row>
    <row r="168" customFormat="false" ht="12.75" hidden="false" customHeight="false" outlineLevel="0" collapsed="false">
      <c r="AB168" s="28" t="n">
        <f aca="false">K168</f>
        <v>0</v>
      </c>
      <c r="AC168" s="28" t="n">
        <f aca="false">SUMPRODUCT(L168:S168,$L$26:$S$26)/SUM($L$26:$S$26)</f>
        <v>0</v>
      </c>
      <c r="AD168" s="28" t="n">
        <f aca="false">SUMPRODUCT(T168:Z168,$T$26:$Z$26)/SUM($T$26:$Z$26)</f>
        <v>0</v>
      </c>
      <c r="AE168" s="28" t="n">
        <f aca="false">SUMPRODUCT(L168:Z168,$L$26:$Z$26)/SUM($L$26:$Z$26)</f>
        <v>0</v>
      </c>
    </row>
    <row r="169" customFormat="false" ht="12.75" hidden="false" customHeight="false" outlineLevel="0" collapsed="false">
      <c r="AB169" s="28" t="n">
        <f aca="false">K169</f>
        <v>0</v>
      </c>
      <c r="AC169" s="28" t="n">
        <f aca="false">SUMPRODUCT(L169:S169,$L$26:$S$26)/SUM($L$26:$S$26)</f>
        <v>0</v>
      </c>
      <c r="AD169" s="28" t="n">
        <f aca="false">SUMPRODUCT(T169:Z169,$T$26:$Z$26)/SUM($T$26:$Z$26)</f>
        <v>0</v>
      </c>
      <c r="AE169" s="28" t="n">
        <f aca="false">SUMPRODUCT(L169:Z169,$L$26:$Z$26)/SUM($L$26:$Z$26)</f>
        <v>0</v>
      </c>
    </row>
    <row r="170" customFormat="false" ht="12.75" hidden="false" customHeight="false" outlineLevel="0" collapsed="false">
      <c r="AE170" s="28" t="n">
        <f aca="false">SUMPRODUCT(L170:Z170,$L$26:$Z$26)/SUM($L$26:$Z$26)</f>
        <v>0</v>
      </c>
    </row>
    <row r="171" customFormat="false" ht="12.75" hidden="false" customHeight="false" outlineLevel="0" collapsed="false">
      <c r="AE171" s="28" t="n">
        <f aca="false">SUMPRODUCT(L171:Z171,$L$26:$Z$26)/SUM($L$26:$Z$26)</f>
        <v>0</v>
      </c>
    </row>
    <row r="172" customFormat="false" ht="12.75" hidden="false" customHeight="false" outlineLevel="0" collapsed="false">
      <c r="AE172" s="28" t="n">
        <f aca="false">SUMPRODUCT(L172:Z172,$L$26:$Z$26)/SUM($L$26:$Z$26)</f>
        <v>0</v>
      </c>
    </row>
    <row r="173" customFormat="false" ht="12.75" hidden="false" customHeight="false" outlineLevel="0" collapsed="false">
      <c r="AE173" s="28" t="n">
        <f aca="false">SUMPRODUCT(L173:Z173,$L$26:$Z$26)/SUM($L$26:$Z$26)</f>
        <v>0</v>
      </c>
    </row>
    <row r="174" customFormat="false" ht="12.75" hidden="false" customHeight="false" outlineLevel="0" collapsed="false">
      <c r="AE174" s="28" t="n">
        <f aca="false">SUMPRODUCT(L174:Z174,$L$26:$Z$26)/SUM($L$26:$Z$26)</f>
        <v>0</v>
      </c>
    </row>
    <row r="175" customFormat="false" ht="12.75" hidden="false" customHeight="false" outlineLevel="0" collapsed="false">
      <c r="AE175" s="28" t="n">
        <f aca="false">SUMPRODUCT(L175:Z175,$L$26:$Z$26)/SUM($L$26:$Z$26)</f>
        <v>0</v>
      </c>
    </row>
    <row r="176" customFormat="false" ht="12.75" hidden="false" customHeight="false" outlineLevel="0" collapsed="false">
      <c r="AE176" s="28" t="n">
        <f aca="false">SUMPRODUCT(L176:Z176,$L$26:$Z$26)/SUM($L$26:$Z$26)</f>
        <v>0</v>
      </c>
    </row>
    <row r="177" customFormat="false" ht="12.75" hidden="false" customHeight="false" outlineLevel="0" collapsed="false">
      <c r="AE177" s="28" t="n">
        <f aca="false">SUMPRODUCT(L177:Z177,$L$26:$Z$26)/SUM($L$26:$Z$26)</f>
        <v>0</v>
      </c>
    </row>
    <row r="178" customFormat="false" ht="12.75" hidden="false" customHeight="false" outlineLevel="0" collapsed="false">
      <c r="AE178" s="28" t="n">
        <f aca="false">SUMPRODUCT(L178:Z178,$L$26:$Z$26)/SUM($L$26:$Z$26)</f>
        <v>0</v>
      </c>
    </row>
    <row r="179" customFormat="false" ht="12.75" hidden="false" customHeight="false" outlineLevel="0" collapsed="false">
      <c r="AE179" s="28" t="n">
        <f aca="false">SUMPRODUCT(L179:Z179,$L$26:$Z$26)/SUM($L$26:$Z$26)</f>
        <v>0</v>
      </c>
    </row>
    <row r="180" customFormat="false" ht="12.75" hidden="false" customHeight="false" outlineLevel="0" collapsed="false">
      <c r="AE180" s="28" t="n">
        <f aca="false">SUMPRODUCT(L180:Z180,$L$26:$Z$26)/SUM($L$26:$Z$26)</f>
        <v>0</v>
      </c>
    </row>
    <row r="181" customFormat="false" ht="12.75" hidden="false" customHeight="false" outlineLevel="0" collapsed="false">
      <c r="AE181" s="28" t="n">
        <f aca="false">SUMPRODUCT(L181:Z181,$L$26:$Z$26)/SUM($L$26:$Z$26)</f>
        <v>0</v>
      </c>
    </row>
    <row r="182" customFormat="false" ht="12.75" hidden="false" customHeight="false" outlineLevel="0" collapsed="false">
      <c r="AE182" s="28" t="n">
        <f aca="false">SUMPRODUCT(L182:Z182,$L$26:$Z$26)/SUM($L$26:$Z$26)</f>
        <v>0</v>
      </c>
    </row>
    <row r="183" customFormat="false" ht="12.75" hidden="false" customHeight="false" outlineLevel="0" collapsed="false">
      <c r="AE183" s="28" t="n">
        <f aca="false">SUMPRODUCT(L183:Z183,$L$26:$Z$26)/SUM($L$26:$Z$26)</f>
        <v>0</v>
      </c>
    </row>
    <row r="184" customFormat="false" ht="12.75" hidden="false" customHeight="false" outlineLevel="0" collapsed="false">
      <c r="AE184" s="28" t="n">
        <f aca="false">SUMPRODUCT(L184:Z184,$L$26:$Z$26)/SUM($L$26:$Z$26)</f>
        <v>0</v>
      </c>
    </row>
    <row r="185" customFormat="false" ht="12.75" hidden="false" customHeight="false" outlineLevel="0" collapsed="false">
      <c r="AE185" s="28" t="n">
        <f aca="false">SUMPRODUCT(L185:Z185,$L$26:$Z$26)/SUM($L$26:$Z$26)</f>
        <v>0</v>
      </c>
    </row>
    <row r="186" customFormat="false" ht="12.75" hidden="false" customHeight="false" outlineLevel="0" collapsed="false">
      <c r="AE186" s="28" t="n">
        <f aca="false">SUMPRODUCT(L186:Z186,$L$26:$Z$26)/SUM($L$26:$Z$26)</f>
        <v>0</v>
      </c>
    </row>
    <row r="187" customFormat="false" ht="12.75" hidden="false" customHeight="false" outlineLevel="0" collapsed="false">
      <c r="AE187" s="28" t="n">
        <f aca="false">SUMPRODUCT(L187:Z187,$L$26:$Z$26)/SUM($L$26:$Z$26)</f>
        <v>0</v>
      </c>
    </row>
    <row r="188" customFormat="false" ht="12.75" hidden="false" customHeight="false" outlineLevel="0" collapsed="false">
      <c r="AE188" s="28" t="n">
        <f aca="false">SUMPRODUCT(L188:Z188,$L$26:$Z$26)/SUM($L$26:$Z$26)</f>
        <v>0</v>
      </c>
    </row>
    <row r="189" customFormat="false" ht="12.75" hidden="false" customHeight="false" outlineLevel="0" collapsed="false">
      <c r="AE189" s="28" t="n">
        <f aca="false">SUMPRODUCT(L189:Z189,$L$26:$Z$26)/SUM($L$26:$Z$26)</f>
        <v>0</v>
      </c>
    </row>
    <row r="190" customFormat="false" ht="12.75" hidden="false" customHeight="false" outlineLevel="0" collapsed="false">
      <c r="AE190" s="28" t="n">
        <f aca="false">SUMPRODUCT(L190:Z190,$L$26:$Z$26)/SUM($L$26:$Z$26)</f>
        <v>0</v>
      </c>
    </row>
  </sheetData>
  <mergeCells count="2">
    <mergeCell ref="L4:S4"/>
    <mergeCell ref="T4:Z4"/>
  </mergeCells>
  <dataValidations count="1">
    <dataValidation allowBlank="true" errorStyle="stop" operator="between" showDropDown="false" showErrorMessage="true" showInputMessage="false" sqref="B7" type="list">
      <formula1>$AM$4:$AM$6</formula1>
      <formula2>0</formula2>
    </dataValidation>
  </dataValidations>
  <printOptions headings="false" gridLines="false" gridLinesSet="true" horizontalCentered="false" verticalCentered="false"/>
  <pageMargins left="0" right="0" top="0" bottom="0" header="0.511811023622047" footer="0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&amp;LDate:  &amp;D
Time:  &amp;T&amp;CPage &amp;P of &amp;N&amp;RFilename:  &amp;F
  Tab:  &amp;A</oddFooter>
  </headerFooter>
  <rowBreaks count="1" manualBreakCount="1">
    <brk id="82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65" workbookViewId="0">
      <pane xSplit="3" ySplit="8" topLeftCell="D56" activePane="bottomRight" state="frozen"/>
      <selection pane="topLeft" activeCell="A1" activeCellId="0" sqref="A1"/>
      <selection pane="topRight" activeCell="D1" activeCellId="0" sqref="D1"/>
      <selection pane="bottomLeft" activeCell="A56" activeCellId="0" sqref="A56"/>
      <selection pane="bottomRight" activeCell="C75" activeCellId="0" sqref="C75"/>
    </sheetView>
  </sheetViews>
  <sheetFormatPr defaultColWidth="9.13671875" defaultRowHeight="12.75" customHeight="true" zeroHeight="false" outlineLevelRow="1" outlineLevelCol="1"/>
  <cols>
    <col collapsed="false" customWidth="true" hidden="false" outlineLevel="0" max="1" min="1" style="43" width="36.56"/>
    <col collapsed="false" customWidth="true" hidden="false" outlineLevel="0" max="2" min="2" style="43" width="9.99"/>
    <col collapsed="false" customWidth="true" hidden="false" outlineLevel="0" max="3" min="3" style="43" width="16.7"/>
    <col collapsed="false" customWidth="true" hidden="true" outlineLevel="1" max="7" min="4" style="44" width="13.99"/>
    <col collapsed="false" customWidth="true" hidden="true" outlineLevel="1" max="10" min="8" style="45" width="13.99"/>
    <col collapsed="false" customWidth="true" hidden="false" outlineLevel="0" max="11" min="11" style="46" width="14.85"/>
    <col collapsed="false" customWidth="true" hidden="false" outlineLevel="0" max="19" min="12" style="47" width="14.56"/>
    <col collapsed="false" customWidth="true" hidden="false" outlineLevel="0" max="26" min="20" style="48" width="14.56"/>
    <col collapsed="false" customWidth="true" hidden="false" outlineLevel="0" max="27" min="27" style="43" width="11.99"/>
    <col collapsed="false" customWidth="true" hidden="false" outlineLevel="0" max="30" min="28" style="43" width="12.85"/>
    <col collapsed="false" customWidth="true" hidden="false" outlineLevel="0" max="32" min="31" style="43" width="10.71"/>
    <col collapsed="false" customWidth="false" hidden="false" outlineLevel="0" max="38" min="33" style="43" width="9.14"/>
    <col collapsed="false" customWidth="true" hidden="false" outlineLevel="0" max="39" min="39" style="43" width="6.28"/>
    <col collapsed="false" customWidth="false" hidden="false" outlineLevel="0" max="257" min="40" style="43" width="9.14"/>
  </cols>
  <sheetData>
    <row r="1" customFormat="false" ht="20.25" hidden="false" customHeight="false" outlineLevel="0" collapsed="false">
      <c r="A1" s="49" t="s">
        <v>112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customFormat="false" ht="12.75" hidden="false" customHeight="false" outlineLevel="0" collapsed="false"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customFormat="false" ht="4.5" hidden="false" customHeight="true" outlineLevel="0" collapsed="false"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customFormat="false" ht="13.5" hidden="false" customHeight="false" outlineLevel="0" collapsed="false">
      <c r="A4" s="51"/>
      <c r="B4" s="52"/>
      <c r="C4" s="53"/>
      <c r="D4" s="54" t="s">
        <v>39</v>
      </c>
      <c r="E4" s="55"/>
      <c r="F4" s="55"/>
      <c r="G4" s="56"/>
      <c r="H4" s="57" t="s">
        <v>40</v>
      </c>
      <c r="I4" s="58"/>
      <c r="J4" s="59"/>
      <c r="K4" s="60" t="s">
        <v>41</v>
      </c>
      <c r="L4" s="61" t="s">
        <v>42</v>
      </c>
      <c r="M4" s="61"/>
      <c r="N4" s="61"/>
      <c r="O4" s="61"/>
      <c r="P4" s="61"/>
      <c r="Q4" s="61"/>
      <c r="R4" s="61"/>
      <c r="S4" s="61"/>
      <c r="T4" s="62" t="s">
        <v>43</v>
      </c>
      <c r="U4" s="62"/>
      <c r="V4" s="62"/>
      <c r="W4" s="62"/>
      <c r="X4" s="62"/>
      <c r="Y4" s="62"/>
      <c r="Z4" s="62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 t="s">
        <v>1</v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</row>
    <row r="5" customFormat="false" ht="15" hidden="false" customHeight="false" outlineLevel="0" collapsed="false">
      <c r="A5" s="51"/>
      <c r="B5" s="63"/>
      <c r="D5" s="64"/>
      <c r="E5" s="65"/>
      <c r="F5" s="65"/>
      <c r="G5" s="66"/>
      <c r="H5" s="67"/>
      <c r="I5" s="68"/>
      <c r="J5" s="68"/>
      <c r="K5" s="69"/>
      <c r="L5" s="70"/>
      <c r="M5" s="70"/>
      <c r="N5" s="70"/>
      <c r="O5" s="70"/>
      <c r="P5" s="70"/>
      <c r="Q5" s="70"/>
      <c r="R5" s="70"/>
      <c r="S5" s="71"/>
      <c r="T5" s="72"/>
      <c r="U5" s="73"/>
      <c r="V5" s="73"/>
      <c r="W5" s="73"/>
      <c r="X5" s="73"/>
      <c r="Y5" s="73"/>
      <c r="Z5" s="74"/>
      <c r="AM5" s="43" t="s">
        <v>2</v>
      </c>
    </row>
    <row r="6" customFormat="false" ht="12.75" hidden="false" customHeight="false" outlineLevel="0" collapsed="false">
      <c r="D6" s="75"/>
      <c r="E6" s="76"/>
      <c r="F6" s="76"/>
      <c r="G6" s="77"/>
      <c r="H6" s="78"/>
      <c r="I6" s="79"/>
      <c r="J6" s="79"/>
      <c r="K6" s="80" t="n">
        <f aca="false">18/31</f>
        <v>0.580645161290323</v>
      </c>
      <c r="L6" s="81" t="n">
        <f aca="false">1-K6</f>
        <v>0.419354838709677</v>
      </c>
      <c r="M6" s="82"/>
      <c r="N6" s="82"/>
      <c r="O6" s="82"/>
      <c r="P6" s="82"/>
      <c r="Q6" s="82"/>
      <c r="R6" s="82"/>
      <c r="S6" s="83"/>
      <c r="T6" s="84"/>
      <c r="U6" s="85"/>
      <c r="V6" s="85"/>
      <c r="W6" s="85"/>
      <c r="X6" s="85"/>
      <c r="Y6" s="85"/>
      <c r="Z6" s="86"/>
      <c r="AM6" s="43" t="s">
        <v>44</v>
      </c>
    </row>
    <row r="7" customFormat="false" ht="12.75" hidden="false" customHeight="false" outlineLevel="0" collapsed="false">
      <c r="A7" s="50"/>
      <c r="D7" s="75"/>
      <c r="E7" s="76"/>
      <c r="F7" s="76"/>
      <c r="G7" s="77"/>
      <c r="H7" s="78"/>
      <c r="I7" s="79"/>
      <c r="J7" s="79"/>
      <c r="K7" s="87" t="s">
        <v>45</v>
      </c>
      <c r="L7" s="88" t="s">
        <v>46</v>
      </c>
      <c r="M7" s="82"/>
      <c r="N7" s="82"/>
      <c r="O7" s="82"/>
      <c r="P7" s="82"/>
      <c r="Q7" s="82"/>
      <c r="R7" s="82"/>
      <c r="S7" s="83"/>
      <c r="T7" s="84"/>
      <c r="U7" s="85"/>
      <c r="V7" s="85"/>
      <c r="W7" s="85"/>
      <c r="X7" s="85"/>
      <c r="Y7" s="85"/>
      <c r="Z7" s="86"/>
    </row>
    <row r="8" customFormat="false" ht="12.75" hidden="false" customHeight="false" outlineLevel="0" collapsed="false">
      <c r="A8" s="8"/>
      <c r="D8" s="89" t="n">
        <v>36678</v>
      </c>
      <c r="E8" s="90" t="n">
        <v>36708</v>
      </c>
      <c r="F8" s="90" t="n">
        <v>36739</v>
      </c>
      <c r="G8" s="91" t="n">
        <v>36770</v>
      </c>
      <c r="H8" s="92" t="n">
        <v>36800</v>
      </c>
      <c r="I8" s="93" t="n">
        <v>36831</v>
      </c>
      <c r="J8" s="93" t="n">
        <v>36861</v>
      </c>
      <c r="K8" s="94" t="n">
        <v>36892</v>
      </c>
      <c r="L8" s="95" t="n">
        <v>36892</v>
      </c>
      <c r="M8" s="95" t="n">
        <v>36923</v>
      </c>
      <c r="N8" s="95" t="n">
        <v>36951</v>
      </c>
      <c r="O8" s="95" t="n">
        <v>36982</v>
      </c>
      <c r="P8" s="95" t="n">
        <v>37012</v>
      </c>
      <c r="Q8" s="95" t="n">
        <v>37043</v>
      </c>
      <c r="R8" s="95" t="n">
        <v>37073</v>
      </c>
      <c r="S8" s="96" t="n">
        <v>37104</v>
      </c>
      <c r="T8" s="97" t="n">
        <v>37135</v>
      </c>
      <c r="U8" s="98" t="n">
        <v>37165</v>
      </c>
      <c r="V8" s="98" t="n">
        <v>37196</v>
      </c>
      <c r="W8" s="98" t="n">
        <v>37226</v>
      </c>
      <c r="X8" s="98" t="n">
        <v>37257</v>
      </c>
      <c r="Y8" s="98" t="n">
        <v>37288</v>
      </c>
      <c r="Z8" s="99" t="n">
        <v>37316</v>
      </c>
      <c r="AB8" s="43" t="s">
        <v>45</v>
      </c>
      <c r="AC8" s="43" t="s">
        <v>47</v>
      </c>
      <c r="AD8" s="43" t="s">
        <v>48</v>
      </c>
      <c r="AE8" s="28" t="s">
        <v>49</v>
      </c>
    </row>
    <row r="9" customFormat="false" ht="12.75" hidden="false" customHeight="false" outlineLevel="0" collapsed="false">
      <c r="D9" s="100"/>
      <c r="E9" s="101"/>
      <c r="F9" s="101"/>
      <c r="G9" s="102"/>
      <c r="H9" s="103"/>
      <c r="I9" s="104"/>
      <c r="J9" s="104"/>
      <c r="K9" s="105"/>
      <c r="L9" s="106"/>
      <c r="M9" s="106"/>
      <c r="N9" s="106"/>
      <c r="O9" s="106"/>
      <c r="P9" s="106"/>
      <c r="Q9" s="106"/>
      <c r="R9" s="106"/>
      <c r="S9" s="107"/>
      <c r="T9" s="108"/>
      <c r="U9" s="109"/>
      <c r="V9" s="109"/>
      <c r="W9" s="109"/>
      <c r="X9" s="109"/>
      <c r="Y9" s="109"/>
      <c r="Z9" s="110"/>
      <c r="AA9" s="111"/>
      <c r="AB9" s="111"/>
      <c r="AC9" s="111"/>
      <c r="AD9" s="111"/>
      <c r="AE9" s="111"/>
      <c r="AF9" s="111"/>
      <c r="AG9" s="111"/>
      <c r="AH9" s="111"/>
      <c r="AI9" s="111"/>
      <c r="AJ9" s="111"/>
    </row>
    <row r="10" customFormat="false" ht="12.75" hidden="false" customHeight="false" outlineLevel="0" collapsed="false">
      <c r="A10" s="112" t="s">
        <v>50</v>
      </c>
      <c r="D10" s="113"/>
      <c r="E10" s="114"/>
      <c r="F10" s="114"/>
      <c r="G10" s="115"/>
      <c r="H10" s="116"/>
      <c r="I10" s="117"/>
      <c r="J10" s="117"/>
      <c r="K10" s="118"/>
      <c r="L10" s="119"/>
      <c r="M10" s="119"/>
      <c r="N10" s="119"/>
      <c r="O10" s="119"/>
      <c r="P10" s="119"/>
      <c r="Q10" s="119"/>
      <c r="R10" s="119"/>
      <c r="S10" s="120"/>
      <c r="T10" s="121"/>
      <c r="U10" s="122"/>
      <c r="V10" s="122"/>
      <c r="W10" s="122"/>
      <c r="X10" s="122"/>
      <c r="Y10" s="122"/>
      <c r="Z10" s="123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</row>
    <row r="11" customFormat="false" ht="12.75" hidden="false" customHeight="false" outlineLevel="1" collapsed="false">
      <c r="A11" s="12" t="s">
        <v>51</v>
      </c>
      <c r="B11" s="112"/>
      <c r="C11" s="112"/>
      <c r="D11" s="124"/>
      <c r="E11" s="125"/>
      <c r="F11" s="125"/>
      <c r="G11" s="126"/>
      <c r="H11" s="127"/>
      <c r="I11" s="128"/>
      <c r="J11" s="128"/>
      <c r="K11" s="129"/>
      <c r="L11" s="130"/>
      <c r="M11" s="130"/>
      <c r="N11" s="130"/>
      <c r="O11" s="130"/>
      <c r="P11" s="130"/>
      <c r="Q11" s="130"/>
      <c r="R11" s="130"/>
      <c r="S11" s="131" t="n">
        <f aca="false">SUM(S12:S14)</f>
        <v>5325.93882641173</v>
      </c>
      <c r="T11" s="132" t="n">
        <f aca="false">SUM(T12:T14)</f>
        <v>4960.52601049997</v>
      </c>
      <c r="U11" s="133" t="n">
        <f aca="false">SUM(U12:U14)</f>
        <v>4919.44475942593</v>
      </c>
      <c r="V11" s="133" t="n">
        <f aca="false">SUM(V12:V14)</f>
        <v>4519.21419190305</v>
      </c>
      <c r="W11" s="133" t="n">
        <f aca="false">SUM(W12:W14)</f>
        <v>4326.18204399374</v>
      </c>
      <c r="X11" s="133" t="n">
        <f aca="false">SUM(X12:X14)</f>
        <v>4328.22478958338</v>
      </c>
      <c r="Y11" s="133" t="n">
        <f aca="false">SUM(Y12:Y14)</f>
        <v>4076.44905407406</v>
      </c>
      <c r="Z11" s="134" t="n">
        <f aca="false">SUM(Z12:Z14)</f>
        <v>4440.97465949678</v>
      </c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</row>
    <row r="12" customFormat="false" ht="12.75" hidden="false" customHeight="false" outlineLevel="1" collapsed="false">
      <c r="A12" s="135" t="s">
        <v>52</v>
      </c>
      <c r="B12" s="136"/>
      <c r="D12" s="113"/>
      <c r="E12" s="114"/>
      <c r="F12" s="114"/>
      <c r="G12" s="115"/>
      <c r="H12" s="116"/>
      <c r="I12" s="117"/>
      <c r="J12" s="117"/>
      <c r="K12" s="118"/>
      <c r="L12" s="119"/>
      <c r="M12" s="119"/>
      <c r="N12" s="119"/>
      <c r="O12" s="119"/>
      <c r="P12" s="119"/>
      <c r="Q12" s="119"/>
      <c r="R12" s="119"/>
      <c r="S12" s="137" t="n">
        <v>1597.78164792352</v>
      </c>
      <c r="T12" s="138" t="n">
        <v>1488.15780314999</v>
      </c>
      <c r="U12" s="139" t="n">
        <v>1475.83342782778</v>
      </c>
      <c r="V12" s="139" t="n">
        <v>1355.76425757091</v>
      </c>
      <c r="W12" s="139" t="n">
        <v>1297.85461319812</v>
      </c>
      <c r="X12" s="139" t="n">
        <v>1298.46743687502</v>
      </c>
      <c r="Y12" s="139" t="n">
        <v>1222.93471622222</v>
      </c>
      <c r="Z12" s="137" t="n">
        <v>1332.29239784903</v>
      </c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</row>
    <row r="13" customFormat="false" ht="12.75" hidden="false" customHeight="false" outlineLevel="1" collapsed="false">
      <c r="A13" s="135" t="s">
        <v>53</v>
      </c>
      <c r="B13" s="136"/>
      <c r="D13" s="113"/>
      <c r="E13" s="114"/>
      <c r="F13" s="114"/>
      <c r="G13" s="115"/>
      <c r="H13" s="116"/>
      <c r="I13" s="117"/>
      <c r="J13" s="117"/>
      <c r="K13" s="118"/>
      <c r="L13" s="119"/>
      <c r="M13" s="119"/>
      <c r="N13" s="119"/>
      <c r="O13" s="119"/>
      <c r="P13" s="119"/>
      <c r="Q13" s="119"/>
      <c r="R13" s="119"/>
      <c r="S13" s="137" t="n">
        <v>2662.96941320586</v>
      </c>
      <c r="T13" s="138" t="n">
        <v>2480.26300524998</v>
      </c>
      <c r="U13" s="139" t="n">
        <v>2459.72237971297</v>
      </c>
      <c r="V13" s="139" t="n">
        <v>2259.60709595152</v>
      </c>
      <c r="W13" s="139" t="n">
        <v>2163.09102199687</v>
      </c>
      <c r="X13" s="139" t="n">
        <v>2164.11239479169</v>
      </c>
      <c r="Y13" s="139" t="n">
        <v>2038.22452703703</v>
      </c>
      <c r="Z13" s="137" t="n">
        <v>2220.48732974839</v>
      </c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</row>
    <row r="14" customFormat="false" ht="12.75" hidden="false" customHeight="false" outlineLevel="1" collapsed="false">
      <c r="A14" s="135" t="s">
        <v>54</v>
      </c>
      <c r="B14" s="136"/>
      <c r="D14" s="113"/>
      <c r="E14" s="114"/>
      <c r="F14" s="114"/>
      <c r="G14" s="115"/>
      <c r="H14" s="116"/>
      <c r="I14" s="117"/>
      <c r="J14" s="117"/>
      <c r="K14" s="118"/>
      <c r="L14" s="119"/>
      <c r="M14" s="119"/>
      <c r="N14" s="119"/>
      <c r="O14" s="119"/>
      <c r="P14" s="119"/>
      <c r="Q14" s="119"/>
      <c r="R14" s="119"/>
      <c r="S14" s="137" t="n">
        <v>1065.18776528235</v>
      </c>
      <c r="T14" s="138" t="n">
        <v>992.105202099993</v>
      </c>
      <c r="U14" s="139" t="n">
        <v>983.888951885186</v>
      </c>
      <c r="V14" s="139" t="n">
        <v>903.84283838061</v>
      </c>
      <c r="W14" s="139" t="n">
        <v>865.236408798748</v>
      </c>
      <c r="X14" s="139" t="n">
        <v>865.644957916677</v>
      </c>
      <c r="Y14" s="139" t="n">
        <v>815.289810814812</v>
      </c>
      <c r="Z14" s="137" t="n">
        <v>888.194931899356</v>
      </c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</row>
    <row r="15" customFormat="false" ht="12.75" hidden="false" customHeight="false" outlineLevel="1" collapsed="false">
      <c r="A15" s="135"/>
      <c r="B15" s="136"/>
      <c r="D15" s="113"/>
      <c r="E15" s="114"/>
      <c r="F15" s="114"/>
      <c r="G15" s="115"/>
      <c r="H15" s="116"/>
      <c r="I15" s="117"/>
      <c r="J15" s="117"/>
      <c r="K15" s="118"/>
      <c r="L15" s="119"/>
      <c r="M15" s="119"/>
      <c r="N15" s="119"/>
      <c r="O15" s="119"/>
      <c r="P15" s="119"/>
      <c r="Q15" s="119"/>
      <c r="R15" s="119"/>
      <c r="S15" s="131"/>
      <c r="T15" s="121"/>
      <c r="U15" s="122"/>
      <c r="V15" s="122"/>
      <c r="W15" s="122"/>
      <c r="X15" s="122"/>
      <c r="Y15" s="122"/>
      <c r="Z15" s="123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</row>
    <row r="16" customFormat="false" ht="12.75" hidden="false" customHeight="false" outlineLevel="1" collapsed="false">
      <c r="A16" s="12" t="s">
        <v>55</v>
      </c>
      <c r="B16" s="112"/>
      <c r="C16" s="112"/>
      <c r="D16" s="124" t="n">
        <v>0</v>
      </c>
      <c r="E16" s="125" t="n">
        <v>0</v>
      </c>
      <c r="F16" s="125" t="n">
        <v>0</v>
      </c>
      <c r="G16" s="126" t="n">
        <v>0</v>
      </c>
      <c r="H16" s="127" t="n">
        <v>0</v>
      </c>
      <c r="I16" s="128" t="n">
        <v>0</v>
      </c>
      <c r="J16" s="128" t="n">
        <v>0</v>
      </c>
      <c r="K16" s="129" t="n">
        <v>0</v>
      </c>
      <c r="L16" s="130" t="n">
        <v>0</v>
      </c>
      <c r="M16" s="130" t="n">
        <v>0</v>
      </c>
      <c r="N16" s="130" t="n">
        <v>0</v>
      </c>
      <c r="O16" s="130" t="n">
        <v>0</v>
      </c>
      <c r="P16" s="130" t="n">
        <v>0</v>
      </c>
      <c r="Q16" s="130"/>
      <c r="R16" s="130"/>
      <c r="S16" s="131" t="n">
        <f aca="false">S26-S21-S11</f>
        <v>-23028.3910045544</v>
      </c>
      <c r="T16" s="132" t="n">
        <f aca="false">T26-T21-T11</f>
        <v>62530.4122880732</v>
      </c>
      <c r="U16" s="133" t="n">
        <f aca="false">U26-U21-U11</f>
        <v>98062.6688261919</v>
      </c>
      <c r="V16" s="133" t="n">
        <f aca="false">V26-V21-V11</f>
        <v>86627.4282568839</v>
      </c>
      <c r="W16" s="133" t="n">
        <f aca="false">W26-W21-W11</f>
        <v>78425.6754410425</v>
      </c>
      <c r="X16" s="133" t="n">
        <f aca="false">X26-X21-X11</f>
        <v>75909.4604065908</v>
      </c>
      <c r="Y16" s="133" t="n">
        <f aca="false">Y26-Y21-Y11</f>
        <v>66654.6726053298</v>
      </c>
      <c r="Z16" s="134" t="n">
        <f aca="false">Z26-Z21-Z11</f>
        <v>80621.7547764541</v>
      </c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</row>
    <row r="17" customFormat="false" ht="12.75" hidden="false" customHeight="false" outlineLevel="1" collapsed="false">
      <c r="A17" s="135" t="s">
        <v>52</v>
      </c>
      <c r="B17" s="136"/>
      <c r="D17" s="113" t="n">
        <v>0</v>
      </c>
      <c r="E17" s="114" t="n">
        <v>0</v>
      </c>
      <c r="F17" s="114" t="n">
        <v>0</v>
      </c>
      <c r="G17" s="115" t="n">
        <v>0</v>
      </c>
      <c r="H17" s="116" t="n">
        <v>0</v>
      </c>
      <c r="I17" s="117" t="n">
        <v>0</v>
      </c>
      <c r="J17" s="117" t="n">
        <v>0</v>
      </c>
      <c r="K17" s="118" t="n">
        <v>0</v>
      </c>
      <c r="L17" s="119" t="n">
        <v>0</v>
      </c>
      <c r="M17" s="119" t="n">
        <v>0</v>
      </c>
      <c r="N17" s="119" t="n">
        <v>0</v>
      </c>
      <c r="O17" s="119" t="n">
        <v>0</v>
      </c>
      <c r="P17" s="119" t="n">
        <v>0</v>
      </c>
      <c r="Q17" s="119"/>
      <c r="R17" s="119"/>
      <c r="S17" s="140" t="n">
        <f aca="false">S27-S22-S12</f>
        <v>31996.2903053147</v>
      </c>
      <c r="T17" s="121" t="n">
        <f aca="false">T27-T22-T12</f>
        <v>49914.0770417114</v>
      </c>
      <c r="U17" s="122" t="n">
        <f aca="false">U27-U22-U12</f>
        <v>55509.5145709408</v>
      </c>
      <c r="V17" s="122" t="n">
        <f aca="false">V27-V22-V12</f>
        <v>51368.4933527124</v>
      </c>
      <c r="W17" s="122" t="n">
        <f aca="false">W27-W22-W12</f>
        <v>48726.3542490169</v>
      </c>
      <c r="X17" s="122" t="n">
        <f aca="false">X27-X22-X12</f>
        <v>46592.4985406084</v>
      </c>
      <c r="Y17" s="122" t="n">
        <f aca="false">Y27-Y22-Y12</f>
        <v>44338.0618707433</v>
      </c>
      <c r="Z17" s="123" t="n">
        <f aca="false">Z27-Z22-Z12</f>
        <v>48063.7518382996</v>
      </c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</row>
    <row r="18" customFormat="false" ht="12.75" hidden="false" customHeight="false" outlineLevel="1" collapsed="false">
      <c r="A18" s="135" t="s">
        <v>53</v>
      </c>
      <c r="B18" s="136"/>
      <c r="D18" s="113" t="n">
        <v>0</v>
      </c>
      <c r="E18" s="114" t="n">
        <v>0</v>
      </c>
      <c r="F18" s="114" t="n">
        <v>0</v>
      </c>
      <c r="G18" s="115" t="n">
        <v>0</v>
      </c>
      <c r="H18" s="116" t="n">
        <v>0</v>
      </c>
      <c r="I18" s="117" t="n">
        <v>0</v>
      </c>
      <c r="J18" s="117" t="n">
        <v>0</v>
      </c>
      <c r="K18" s="118" t="n">
        <v>0</v>
      </c>
      <c r="L18" s="119" t="n">
        <v>0</v>
      </c>
      <c r="M18" s="119" t="n">
        <v>0</v>
      </c>
      <c r="N18" s="119" t="n">
        <v>0</v>
      </c>
      <c r="O18" s="119" t="n">
        <v>0</v>
      </c>
      <c r="P18" s="119" t="n">
        <v>0</v>
      </c>
      <c r="Q18" s="119"/>
      <c r="R18" s="119"/>
      <c r="S18" s="140" t="n">
        <f aca="false">S28-S23-S13</f>
        <v>-66355.1540260878</v>
      </c>
      <c r="T18" s="121" t="n">
        <f aca="false">T28-T23-T13</f>
        <v>-12146.1051346118</v>
      </c>
      <c r="U18" s="122" t="n">
        <f aca="false">U28-U23-U13</f>
        <v>13589.0682547411</v>
      </c>
      <c r="V18" s="122" t="n">
        <f aca="false">V28-V23-V13</f>
        <v>9379.89369138084</v>
      </c>
      <c r="W18" s="122" t="n">
        <f aca="false">W28-W23-W13</f>
        <v>6211.57333523352</v>
      </c>
      <c r="X18" s="122" t="n">
        <f aca="false">X28-X23-X13</f>
        <v>7414.29124709203</v>
      </c>
      <c r="Y18" s="122" t="n">
        <f aca="false">Y28-Y23-Y13</f>
        <v>928.386565135563</v>
      </c>
      <c r="Z18" s="123" t="n">
        <f aca="false">Z28-Z23-Z13</f>
        <v>9168.16926602561</v>
      </c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</row>
    <row r="19" customFormat="false" ht="12.75" hidden="false" customHeight="false" outlineLevel="1" collapsed="false">
      <c r="A19" s="135" t="s">
        <v>54</v>
      </c>
      <c r="B19" s="136"/>
      <c r="D19" s="113" t="n">
        <v>0</v>
      </c>
      <c r="E19" s="114" t="n">
        <v>0</v>
      </c>
      <c r="F19" s="114" t="n">
        <v>0</v>
      </c>
      <c r="G19" s="115" t="n">
        <v>0</v>
      </c>
      <c r="H19" s="116" t="n">
        <v>0</v>
      </c>
      <c r="I19" s="117" t="n">
        <v>0</v>
      </c>
      <c r="J19" s="117" t="n">
        <v>0</v>
      </c>
      <c r="K19" s="118" t="n">
        <v>0</v>
      </c>
      <c r="L19" s="119" t="n">
        <v>0</v>
      </c>
      <c r="M19" s="119" t="n">
        <v>0</v>
      </c>
      <c r="N19" s="119" t="n">
        <v>0</v>
      </c>
      <c r="O19" s="119" t="n">
        <v>0</v>
      </c>
      <c r="P19" s="119" t="n">
        <v>0</v>
      </c>
      <c r="Q19" s="119"/>
      <c r="R19" s="119"/>
      <c r="S19" s="140" t="n">
        <f aca="false">S29-S24-S14</f>
        <v>11330.4727162187</v>
      </c>
      <c r="T19" s="121" t="n">
        <f aca="false">T29-T24-T14</f>
        <v>24762.4403809736</v>
      </c>
      <c r="U19" s="122" t="n">
        <f aca="false">U29-U24-U14</f>
        <v>28964.08600051</v>
      </c>
      <c r="V19" s="122" t="n">
        <f aca="false">V29-V24-V14</f>
        <v>25879.0412127907</v>
      </c>
      <c r="W19" s="122" t="n">
        <f aca="false">W29-W24-W14</f>
        <v>23487.7478567921</v>
      </c>
      <c r="X19" s="122" t="n">
        <f aca="false">X29-X24-X14</f>
        <v>21902.6706188904</v>
      </c>
      <c r="Y19" s="122" t="n">
        <f aca="false">Y29-Y24-Y14</f>
        <v>21388.2241694509</v>
      </c>
      <c r="Z19" s="123" t="n">
        <f aca="false">Z29-Z24-Z14</f>
        <v>23389.8336721289</v>
      </c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</row>
    <row r="20" customFormat="false" ht="12.75" hidden="false" customHeight="false" outlineLevel="1" collapsed="false">
      <c r="A20" s="135"/>
      <c r="B20" s="136"/>
      <c r="D20" s="113"/>
      <c r="E20" s="114"/>
      <c r="F20" s="114"/>
      <c r="G20" s="115"/>
      <c r="H20" s="116"/>
      <c r="I20" s="117"/>
      <c r="J20" s="117"/>
      <c r="K20" s="118"/>
      <c r="L20" s="119"/>
      <c r="M20" s="119"/>
      <c r="N20" s="119"/>
      <c r="O20" s="119"/>
      <c r="P20" s="119"/>
      <c r="Q20" s="119"/>
      <c r="R20" s="119"/>
      <c r="S20" s="120"/>
      <c r="T20" s="121"/>
      <c r="U20" s="122"/>
      <c r="V20" s="122"/>
      <c r="W20" s="122"/>
      <c r="X20" s="122"/>
      <c r="Y20" s="122"/>
      <c r="Z20" s="123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</row>
    <row r="21" customFormat="false" ht="12.75" hidden="false" customHeight="false" outlineLevel="1" collapsed="false">
      <c r="A21" s="12" t="s">
        <v>56</v>
      </c>
      <c r="B21" s="112"/>
      <c r="C21" s="112"/>
      <c r="D21" s="124" t="n">
        <v>0</v>
      </c>
      <c r="E21" s="125" t="n">
        <v>0</v>
      </c>
      <c r="F21" s="125" t="n">
        <v>0</v>
      </c>
      <c r="G21" s="126" t="n">
        <v>0</v>
      </c>
      <c r="H21" s="127" t="n">
        <v>0</v>
      </c>
      <c r="I21" s="128" t="n">
        <v>0</v>
      </c>
      <c r="J21" s="128" t="n">
        <v>0</v>
      </c>
      <c r="K21" s="129" t="n">
        <v>0</v>
      </c>
      <c r="L21" s="130" t="n">
        <v>0</v>
      </c>
      <c r="M21" s="130" t="n">
        <v>0</v>
      </c>
      <c r="N21" s="130" t="n">
        <v>0</v>
      </c>
      <c r="O21" s="130" t="n">
        <v>0</v>
      </c>
      <c r="P21" s="130" t="n">
        <v>0</v>
      </c>
      <c r="Q21" s="130" t="n">
        <v>0</v>
      </c>
      <c r="R21" s="130" t="n">
        <v>0</v>
      </c>
      <c r="S21" s="131" t="n">
        <f aca="false">SUM(S22:S24)</f>
        <v>92836.4059721668</v>
      </c>
      <c r="T21" s="132" t="n">
        <f aca="false">SUM(T22:T24)</f>
        <v>94760.1179628669</v>
      </c>
      <c r="U21" s="133" t="n">
        <f aca="false">SUM(U22:U24)</f>
        <v>90972.3132041124</v>
      </c>
      <c r="V21" s="133" t="n">
        <f aca="false">SUM(V22:V24)</f>
        <v>86237.3228013148</v>
      </c>
      <c r="W21" s="133" t="n">
        <f aca="false">SUM(W22:W24)</f>
        <v>83684.5934130194</v>
      </c>
      <c r="X21" s="133" t="n">
        <f aca="false">SUM(X22:X24)</f>
        <v>79608.5723456214</v>
      </c>
      <c r="Y21" s="133" t="n">
        <f aca="false">SUM(Y22:Y24)</f>
        <v>78536.9306377119</v>
      </c>
      <c r="Z21" s="134" t="n">
        <f aca="false">SUM(Z22:Z24)</f>
        <v>80958.7458723961</v>
      </c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</row>
    <row r="22" customFormat="false" ht="12.75" hidden="false" customHeight="false" outlineLevel="1" collapsed="false">
      <c r="A22" s="135" t="s">
        <v>52</v>
      </c>
      <c r="B22" s="136"/>
      <c r="D22" s="113" t="n">
        <v>0</v>
      </c>
      <c r="E22" s="114" t="n">
        <v>0</v>
      </c>
      <c r="F22" s="114" t="n">
        <v>0</v>
      </c>
      <c r="G22" s="115" t="n">
        <v>0</v>
      </c>
      <c r="H22" s="116" t="n">
        <v>0</v>
      </c>
      <c r="I22" s="117" t="n">
        <v>0</v>
      </c>
      <c r="J22" s="117" t="n">
        <v>0</v>
      </c>
      <c r="K22" s="141" t="n">
        <v>0</v>
      </c>
      <c r="L22" s="139" t="n">
        <v>0</v>
      </c>
      <c r="M22" s="139" t="n">
        <v>0</v>
      </c>
      <c r="N22" s="139" t="n">
        <v>0</v>
      </c>
      <c r="O22" s="139" t="n">
        <v>0</v>
      </c>
      <c r="P22" s="139" t="n">
        <v>0</v>
      </c>
      <c r="Q22" s="139" t="n">
        <v>0</v>
      </c>
      <c r="R22" s="139" t="n">
        <v>0</v>
      </c>
      <c r="S22" s="137" t="n">
        <v>0</v>
      </c>
      <c r="T22" s="138" t="n">
        <v>0</v>
      </c>
      <c r="U22" s="139" t="n">
        <v>0</v>
      </c>
      <c r="V22" s="139" t="n">
        <v>0</v>
      </c>
      <c r="W22" s="139" t="n">
        <v>0</v>
      </c>
      <c r="X22" s="139" t="n">
        <v>0</v>
      </c>
      <c r="Y22" s="139" t="n">
        <v>0</v>
      </c>
      <c r="Z22" s="137" t="n">
        <v>0</v>
      </c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</row>
    <row r="23" customFormat="false" ht="12.75" hidden="false" customHeight="false" outlineLevel="1" collapsed="false">
      <c r="A23" s="135" t="s">
        <v>53</v>
      </c>
      <c r="B23" s="136"/>
      <c r="D23" s="113" t="n">
        <v>0</v>
      </c>
      <c r="E23" s="114" t="n">
        <v>0</v>
      </c>
      <c r="F23" s="114" t="n">
        <v>0</v>
      </c>
      <c r="G23" s="115" t="n">
        <v>0</v>
      </c>
      <c r="H23" s="116" t="n">
        <v>0</v>
      </c>
      <c r="I23" s="117" t="n">
        <v>0</v>
      </c>
      <c r="J23" s="117" t="n">
        <v>0</v>
      </c>
      <c r="K23" s="141" t="n">
        <v>0</v>
      </c>
      <c r="L23" s="139" t="n">
        <v>0</v>
      </c>
      <c r="M23" s="139" t="n">
        <v>0</v>
      </c>
      <c r="N23" s="139" t="n">
        <v>0</v>
      </c>
      <c r="O23" s="139" t="n">
        <v>0</v>
      </c>
      <c r="P23" s="139" t="n">
        <v>0</v>
      </c>
      <c r="Q23" s="139" t="n">
        <v>0</v>
      </c>
      <c r="R23" s="139" t="n">
        <v>0</v>
      </c>
      <c r="S23" s="137" t="n">
        <v>86436.459230453</v>
      </c>
      <c r="T23" s="138" t="n">
        <v>88361.5526875807</v>
      </c>
      <c r="U23" s="139" t="n">
        <v>84576.7951807718</v>
      </c>
      <c r="V23" s="139" t="n">
        <v>79857.1682230442</v>
      </c>
      <c r="W23" s="139" t="n">
        <v>77102.0072224842</v>
      </c>
      <c r="X23" s="139" t="n">
        <v>73033.6178924686</v>
      </c>
      <c r="Y23" s="139" t="n">
        <v>72553.3139077327</v>
      </c>
      <c r="Z23" s="137" t="n">
        <v>74574.2435858545</v>
      </c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</row>
    <row r="24" customFormat="false" ht="12.75" hidden="false" customHeight="false" outlineLevel="1" collapsed="false">
      <c r="A24" s="135" t="s">
        <v>54</v>
      </c>
      <c r="B24" s="136"/>
      <c r="D24" s="113" t="n">
        <v>0</v>
      </c>
      <c r="E24" s="114" t="n">
        <v>0</v>
      </c>
      <c r="F24" s="114" t="n">
        <v>0</v>
      </c>
      <c r="G24" s="115" t="n">
        <v>0</v>
      </c>
      <c r="H24" s="116" t="n">
        <v>0</v>
      </c>
      <c r="I24" s="117" t="n">
        <v>0</v>
      </c>
      <c r="J24" s="117" t="n">
        <v>0</v>
      </c>
      <c r="K24" s="141" t="n">
        <v>0</v>
      </c>
      <c r="L24" s="139" t="n">
        <v>0</v>
      </c>
      <c r="M24" s="139" t="n">
        <v>0</v>
      </c>
      <c r="N24" s="139" t="n">
        <v>0</v>
      </c>
      <c r="O24" s="139" t="n">
        <v>0</v>
      </c>
      <c r="P24" s="139" t="n">
        <v>0</v>
      </c>
      <c r="Q24" s="139" t="n">
        <v>0</v>
      </c>
      <c r="R24" s="139" t="n">
        <v>0</v>
      </c>
      <c r="S24" s="137" t="n">
        <v>6399.94674171379</v>
      </c>
      <c r="T24" s="138" t="n">
        <v>6398.56527528622</v>
      </c>
      <c r="U24" s="139" t="n">
        <v>6395.51802334059</v>
      </c>
      <c r="V24" s="139" t="n">
        <v>6380.15457827058</v>
      </c>
      <c r="W24" s="139" t="n">
        <v>6582.58619053521</v>
      </c>
      <c r="X24" s="139" t="n">
        <v>6574.95445315274</v>
      </c>
      <c r="Y24" s="139" t="n">
        <v>5983.61672997922</v>
      </c>
      <c r="Z24" s="137" t="n">
        <v>6384.50228654159</v>
      </c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</row>
    <row r="25" customFormat="false" ht="12.75" hidden="false" customHeight="false" outlineLevel="1" collapsed="false">
      <c r="A25" s="135"/>
      <c r="B25" s="136"/>
      <c r="D25" s="113"/>
      <c r="E25" s="114"/>
      <c r="F25" s="114"/>
      <c r="G25" s="115"/>
      <c r="H25" s="116"/>
      <c r="I25" s="117"/>
      <c r="J25" s="117"/>
      <c r="K25" s="118"/>
      <c r="L25" s="119"/>
      <c r="M25" s="119"/>
      <c r="N25" s="119"/>
      <c r="O25" s="119"/>
      <c r="P25" s="119"/>
      <c r="Q25" s="119"/>
      <c r="R25" s="119"/>
      <c r="S25" s="120"/>
      <c r="T25" s="121"/>
      <c r="U25" s="122"/>
      <c r="V25" s="122"/>
      <c r="W25" s="122"/>
      <c r="X25" s="122"/>
      <c r="Y25" s="122"/>
      <c r="Z25" s="123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</row>
    <row r="26" customFormat="false" ht="12.75" hidden="false" customHeight="false" outlineLevel="0" collapsed="false">
      <c r="A26" s="12" t="s">
        <v>57</v>
      </c>
      <c r="B26" s="142" t="s">
        <v>58</v>
      </c>
      <c r="C26" s="112"/>
      <c r="D26" s="124" t="n">
        <v>138992.703246658</v>
      </c>
      <c r="E26" s="125" t="n">
        <v>154222.193012508</v>
      </c>
      <c r="F26" s="125" t="n">
        <v>162086.264837158</v>
      </c>
      <c r="G26" s="126" t="n">
        <v>152376.725625508</v>
      </c>
      <c r="H26" s="127" t="n">
        <v>152708.881355508</v>
      </c>
      <c r="I26" s="128" t="n">
        <v>144481.755915509</v>
      </c>
      <c r="J26" s="128" t="n">
        <v>146545.692363508</v>
      </c>
      <c r="K26" s="146" t="n">
        <f aca="false">K148-K21</f>
        <v>146825.859772497</v>
      </c>
      <c r="L26" s="147" t="n">
        <f aca="false">L148-L21</f>
        <v>106040.898724582</v>
      </c>
      <c r="M26" s="147" t="n">
        <f aca="false">M148-M21</f>
        <v>196850.711515758</v>
      </c>
      <c r="N26" s="147" t="n">
        <f aca="false">N148-N21</f>
        <v>20496.7333726973</v>
      </c>
      <c r="O26" s="147" t="n">
        <f aca="false">O148-O21</f>
        <v>4462.92238534103</v>
      </c>
      <c r="P26" s="147" t="n">
        <f aca="false">P148-P21</f>
        <v>5680.87724222532</v>
      </c>
      <c r="Q26" s="147" t="n">
        <f aca="false">Q148-Q21</f>
        <v>3704.2332883123</v>
      </c>
      <c r="R26" s="147" t="n">
        <f aca="false">R148-R21</f>
        <v>55344.3422879116</v>
      </c>
      <c r="S26" s="148" t="n">
        <f aca="false">S148-S21</f>
        <v>75133.9537940242</v>
      </c>
      <c r="T26" s="149" t="n">
        <f aca="false">T148-T21</f>
        <v>162251.05626144</v>
      </c>
      <c r="U26" s="147" t="n">
        <f aca="false">U148-U21</f>
        <v>193954.42678973</v>
      </c>
      <c r="V26" s="147" t="n">
        <f aca="false">V148-V21</f>
        <v>177383.965250102</v>
      </c>
      <c r="W26" s="147" t="n">
        <f aca="false">W148-W21</f>
        <v>166436.450898056</v>
      </c>
      <c r="X26" s="147" t="n">
        <f aca="false">X148-X21</f>
        <v>159846.257541796</v>
      </c>
      <c r="Y26" s="147" t="n">
        <f aca="false">Y148-Y21</f>
        <v>149268.052297116</v>
      </c>
      <c r="Z26" s="148" t="n">
        <f aca="false">Z148-Z21</f>
        <v>166021.475308347</v>
      </c>
      <c r="AA26" s="111"/>
      <c r="AB26" s="150" t="n">
        <f aca="false">K26</f>
        <v>146825.859772497</v>
      </c>
      <c r="AC26" s="150" t="n">
        <f aca="false">SUM(L26:S26)</f>
        <v>467714.672610851</v>
      </c>
      <c r="AD26" s="150" t="n">
        <f aca="false">SUM(T26:Z26)</f>
        <v>1175161.68434659</v>
      </c>
      <c r="AE26" s="151" t="n">
        <f aca="false">AC26+AD26</f>
        <v>1642876.35695744</v>
      </c>
      <c r="AF26" s="111"/>
      <c r="AG26" s="111"/>
      <c r="AH26" s="111"/>
      <c r="AI26" s="111"/>
      <c r="AJ26" s="111"/>
    </row>
    <row r="27" customFormat="false" ht="12.75" hidden="false" customHeight="true" outlineLevel="0" collapsed="false">
      <c r="A27" s="135" t="s">
        <v>113</v>
      </c>
      <c r="B27" s="152" t="n">
        <v>0.2</v>
      </c>
      <c r="D27" s="113" t="n">
        <f aca="false">D$26*$B27</f>
        <v>27798.5406493317</v>
      </c>
      <c r="E27" s="114" t="n">
        <f aca="false">E$26*$B27</f>
        <v>30844.4386025017</v>
      </c>
      <c r="F27" s="114" t="n">
        <f aca="false">F$26*$B27</f>
        <v>32417.2529674317</v>
      </c>
      <c r="G27" s="115" t="n">
        <f aca="false">G$26*$B27</f>
        <v>30475.3451251017</v>
      </c>
      <c r="H27" s="116" t="n">
        <f aca="false">H$26*$B27</f>
        <v>30541.7762711017</v>
      </c>
      <c r="I27" s="117" t="n">
        <f aca="false">I$26*$B27</f>
        <v>28896.3511831017</v>
      </c>
      <c r="J27" s="117" t="n">
        <f aca="false">J$26*$B27</f>
        <v>29309.1384727017</v>
      </c>
      <c r="K27" s="118" t="n">
        <f aca="false">K149-K22</f>
        <v>29365.1719544995</v>
      </c>
      <c r="L27" s="119" t="n">
        <f aca="false">L149-L22</f>
        <v>21208.1797449163</v>
      </c>
      <c r="M27" s="119" t="n">
        <f aca="false">M149-M22</f>
        <v>39370.1423031516</v>
      </c>
      <c r="N27" s="119" t="n">
        <f aca="false">N149-N22</f>
        <v>4099.34667453946</v>
      </c>
      <c r="O27" s="119" t="n">
        <f aca="false">O149-O22</f>
        <v>892.584477068206</v>
      </c>
      <c r="P27" s="119" t="n">
        <f aca="false">P149-P22</f>
        <v>1136.17544844506</v>
      </c>
      <c r="Q27" s="119" t="n">
        <f aca="false">Q149-Q22</f>
        <v>740.84665766246</v>
      </c>
      <c r="R27" s="119" t="n">
        <f aca="false">R149-R22</f>
        <v>11068.8684575823</v>
      </c>
      <c r="S27" s="120" t="n">
        <f aca="false">S149-S22</f>
        <v>33594.0719532382</v>
      </c>
      <c r="T27" s="121" t="n">
        <f aca="false">T149-T22</f>
        <v>51402.2348448614</v>
      </c>
      <c r="U27" s="122" t="n">
        <f aca="false">U149-U22</f>
        <v>56985.3479987685</v>
      </c>
      <c r="V27" s="122" t="n">
        <f aca="false">V149-V22</f>
        <v>52724.2576102833</v>
      </c>
      <c r="W27" s="122" t="n">
        <f aca="false">W149-W22</f>
        <v>50024.208862215</v>
      </c>
      <c r="X27" s="122" t="n">
        <f aca="false">X149-X22</f>
        <v>47890.9659774834</v>
      </c>
      <c r="Y27" s="122" t="n">
        <f aca="false">Y149-Y22</f>
        <v>45560.9965869655</v>
      </c>
      <c r="Z27" s="123" t="n">
        <f aca="false">Z149-Z22</f>
        <v>49396.0442361486</v>
      </c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</row>
    <row r="28" customFormat="false" ht="12.75" hidden="false" customHeight="false" outlineLevel="0" collapsed="false">
      <c r="A28" s="135" t="s">
        <v>114</v>
      </c>
      <c r="B28" s="152" t="n">
        <v>0.65</v>
      </c>
      <c r="D28" s="113" t="n">
        <f aca="false">D$26*$B28</f>
        <v>90345.257110328</v>
      </c>
      <c r="E28" s="114" t="n">
        <f aca="false">E$26*$B28</f>
        <v>100244.42545813</v>
      </c>
      <c r="F28" s="114" t="n">
        <f aca="false">F$26*$B28</f>
        <v>105356.072144153</v>
      </c>
      <c r="G28" s="115" t="n">
        <f aca="false">G$26*$B28</f>
        <v>99044.8716565805</v>
      </c>
      <c r="H28" s="116" t="n">
        <f aca="false">H$26*$B28</f>
        <v>99260.7728810805</v>
      </c>
      <c r="I28" s="117" t="n">
        <f aca="false">I$26*$B28</f>
        <v>93913.1413450805</v>
      </c>
      <c r="J28" s="117" t="n">
        <f aca="false">J$26*$B28</f>
        <v>95254.7000362805</v>
      </c>
      <c r="K28" s="118" t="n">
        <f aca="false">K150-K23</f>
        <v>95436.8088521234</v>
      </c>
      <c r="L28" s="119" t="n">
        <f aca="false">L150-L23</f>
        <v>68926.584170978</v>
      </c>
      <c r="M28" s="119" t="n">
        <f aca="false">M150-M23</f>
        <v>127952.962485243</v>
      </c>
      <c r="N28" s="119" t="n">
        <f aca="false">N150-N23</f>
        <v>13322.8766922532</v>
      </c>
      <c r="O28" s="119" t="n">
        <f aca="false">O150-O23</f>
        <v>2900.89955047167</v>
      </c>
      <c r="P28" s="119" t="n">
        <f aca="false">P150-P23</f>
        <v>3692.57020744646</v>
      </c>
      <c r="Q28" s="119" t="n">
        <f aca="false">Q150-Q23</f>
        <v>2407.75163740299</v>
      </c>
      <c r="R28" s="119" t="n">
        <f aca="false">R150-R23</f>
        <v>35973.8224871425</v>
      </c>
      <c r="S28" s="120" t="n">
        <f aca="false">S150-S23</f>
        <v>22744.2746175711</v>
      </c>
      <c r="T28" s="121" t="n">
        <f aca="false">T150-T23</f>
        <v>78695.7105582188</v>
      </c>
      <c r="U28" s="122" t="n">
        <f aca="false">U150-U23</f>
        <v>100625.585815226</v>
      </c>
      <c r="V28" s="122" t="n">
        <f aca="false">V150-V23</f>
        <v>91496.6690103765</v>
      </c>
      <c r="W28" s="122" t="n">
        <f aca="false">W150-W23</f>
        <v>85476.6715797146</v>
      </c>
      <c r="X28" s="122" t="n">
        <f aca="false">X150-X23</f>
        <v>82612.0215343524</v>
      </c>
      <c r="Y28" s="122" t="n">
        <f aca="false">Y150-Y23</f>
        <v>75519.9249999053</v>
      </c>
      <c r="Z28" s="123" t="n">
        <f aca="false">Z150-Z23</f>
        <v>85962.9001816285</v>
      </c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</row>
    <row r="29" customFormat="false" ht="12.75" hidden="false" customHeight="false" outlineLevel="0" collapsed="false">
      <c r="A29" s="135" t="s">
        <v>115</v>
      </c>
      <c r="B29" s="152" t="n">
        <v>0.15</v>
      </c>
      <c r="D29" s="113" t="n">
        <f aca="false">D$26*$B29</f>
        <v>20848.9054869988</v>
      </c>
      <c r="E29" s="114" t="n">
        <f aca="false">E$26*$B29</f>
        <v>23133.3289518763</v>
      </c>
      <c r="F29" s="114" t="n">
        <f aca="false">F$26*$B29</f>
        <v>24312.9397255738</v>
      </c>
      <c r="G29" s="115" t="n">
        <f aca="false">G$26*$B29</f>
        <v>22856.5088438263</v>
      </c>
      <c r="H29" s="116" t="n">
        <f aca="false">H$26*$B29</f>
        <v>22906.3322033263</v>
      </c>
      <c r="I29" s="117" t="n">
        <f aca="false">I$26*$B29</f>
        <v>21672.2633873263</v>
      </c>
      <c r="J29" s="117" t="n">
        <f aca="false">J$26*$B29</f>
        <v>21981.8538545263</v>
      </c>
      <c r="K29" s="118" t="n">
        <f aca="false">K151-K24</f>
        <v>22023.8789658746</v>
      </c>
      <c r="L29" s="119" t="n">
        <f aca="false">L151-L24</f>
        <v>15906.1348086872</v>
      </c>
      <c r="M29" s="119" t="n">
        <f aca="false">M151-M24</f>
        <v>29527.6067273637</v>
      </c>
      <c r="N29" s="119" t="n">
        <f aca="false">N151-N24</f>
        <v>3074.5100059046</v>
      </c>
      <c r="O29" s="119" t="n">
        <f aca="false">O151-O24</f>
        <v>669.438357801155</v>
      </c>
      <c r="P29" s="119" t="n">
        <f aca="false">P151-P24</f>
        <v>852.131586333799</v>
      </c>
      <c r="Q29" s="119" t="n">
        <f aca="false">Q151-Q24</f>
        <v>555.634993246845</v>
      </c>
      <c r="R29" s="119" t="n">
        <f aca="false">R151-R24</f>
        <v>8301.65134318674</v>
      </c>
      <c r="S29" s="120" t="n">
        <f aca="false">S151-S24</f>
        <v>18795.6072232149</v>
      </c>
      <c r="T29" s="121" t="n">
        <f aca="false">T151-T24</f>
        <v>32153.1108583598</v>
      </c>
      <c r="U29" s="122" t="n">
        <f aca="false">U151-U24</f>
        <v>36343.4929757358</v>
      </c>
      <c r="V29" s="122" t="n">
        <f aca="false">V151-V24</f>
        <v>33163.0386294419</v>
      </c>
      <c r="W29" s="122" t="n">
        <f aca="false">W151-W24</f>
        <v>30935.5704561261</v>
      </c>
      <c r="X29" s="122" t="n">
        <f aca="false">X151-X24</f>
        <v>29343.2700299598</v>
      </c>
      <c r="Y29" s="122" t="n">
        <f aca="false">Y151-Y24</f>
        <v>28187.1307102449</v>
      </c>
      <c r="Z29" s="123" t="n">
        <f aca="false">Z151-Z24</f>
        <v>30662.5308905699</v>
      </c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</row>
    <row r="30" customFormat="false" ht="12.75" hidden="false" customHeight="false" outlineLevel="0" collapsed="false">
      <c r="B30" s="136" t="n">
        <f aca="false">SUM(B27:B29)</f>
        <v>1</v>
      </c>
      <c r="D30" s="75"/>
      <c r="E30" s="76"/>
      <c r="F30" s="76"/>
      <c r="G30" s="77"/>
      <c r="H30" s="78"/>
      <c r="I30" s="79"/>
      <c r="J30" s="79"/>
      <c r="K30" s="153"/>
      <c r="L30" s="82"/>
      <c r="M30" s="82"/>
      <c r="N30" s="82"/>
      <c r="O30" s="82"/>
      <c r="P30" s="82"/>
      <c r="Q30" s="82"/>
      <c r="R30" s="82"/>
      <c r="S30" s="83"/>
      <c r="T30" s="84"/>
      <c r="U30" s="85"/>
      <c r="V30" s="85"/>
      <c r="W30" s="85"/>
      <c r="X30" s="85"/>
      <c r="Y30" s="85"/>
      <c r="Z30" s="86"/>
    </row>
    <row r="31" customFormat="false" ht="12.75" hidden="false" customHeight="false" outlineLevel="0" collapsed="false">
      <c r="A31" s="51" t="s">
        <v>59</v>
      </c>
      <c r="D31" s="75"/>
      <c r="E31" s="76"/>
      <c r="F31" s="76"/>
      <c r="G31" s="77"/>
      <c r="H31" s="78"/>
      <c r="I31" s="79"/>
      <c r="J31" s="79"/>
      <c r="K31" s="153"/>
      <c r="L31" s="82"/>
      <c r="M31" s="82"/>
      <c r="N31" s="82"/>
      <c r="O31" s="82"/>
      <c r="P31" s="82"/>
      <c r="Q31" s="82"/>
      <c r="R31" s="82"/>
      <c r="S31" s="83"/>
      <c r="T31" s="84"/>
      <c r="U31" s="85"/>
      <c r="V31" s="85"/>
      <c r="W31" s="85"/>
      <c r="X31" s="85"/>
      <c r="Y31" s="85"/>
      <c r="Z31" s="86"/>
    </row>
    <row r="32" customFormat="false" ht="12.75" hidden="false" customHeight="false" outlineLevel="1" collapsed="false">
      <c r="A32" s="12" t="s">
        <v>113</v>
      </c>
      <c r="B32" s="112" t="s">
        <v>116</v>
      </c>
      <c r="C32" s="154" t="s">
        <v>62</v>
      </c>
      <c r="D32" s="155" t="n">
        <v>79.4707614812198</v>
      </c>
      <c r="E32" s="156" t="n">
        <v>80.273122506278</v>
      </c>
      <c r="F32" s="156" t="n">
        <v>81.3638438641367</v>
      </c>
      <c r="G32" s="157" t="n">
        <v>78.2299954462723</v>
      </c>
      <c r="H32" s="158" t="n">
        <v>69.7507584909005</v>
      </c>
      <c r="I32" s="159" t="n">
        <v>68.1078832459844</v>
      </c>
      <c r="J32" s="159" t="n">
        <v>64.0405556801697</v>
      </c>
      <c r="K32" s="160" t="n">
        <f aca="false">K33+K36</f>
        <v>79.1506636871518</v>
      </c>
      <c r="L32" s="161" t="n">
        <v>79.1506636871518</v>
      </c>
      <c r="M32" s="161" t="n">
        <v>79.5777672625236</v>
      </c>
      <c r="N32" s="161" t="n">
        <v>76.2653656523337</v>
      </c>
      <c r="O32" s="161" t="n">
        <f aca="false">O33+10</f>
        <v>76.9786969017568</v>
      </c>
      <c r="P32" s="161" t="n">
        <f aca="false">P33+10</f>
        <v>79.6741278597745</v>
      </c>
      <c r="Q32" s="161" t="n">
        <v>129.21076148122</v>
      </c>
      <c r="R32" s="161" t="n">
        <v>130.013122506278</v>
      </c>
      <c r="S32" s="162" t="n">
        <v>131.103843864137</v>
      </c>
      <c r="T32" s="163" t="n">
        <v>127.969995446272</v>
      </c>
      <c r="U32" s="164" t="n">
        <v>119.4907584909</v>
      </c>
      <c r="V32" s="164" t="n">
        <v>117.847883245984</v>
      </c>
      <c r="W32" s="164" t="n">
        <v>113.78055568017</v>
      </c>
      <c r="X32" s="164" t="n">
        <v>114.512848340183</v>
      </c>
      <c r="Y32" s="164" t="n">
        <v>114.939951915555</v>
      </c>
      <c r="Z32" s="165" t="n">
        <v>111.627550305365</v>
      </c>
    </row>
    <row r="33" customFormat="false" ht="12.75" hidden="false" customHeight="false" outlineLevel="1" collapsed="false">
      <c r="A33" s="135" t="s">
        <v>63</v>
      </c>
      <c r="B33" s="112"/>
      <c r="C33" s="112"/>
      <c r="D33" s="166" t="n">
        <v>79.4707614812198</v>
      </c>
      <c r="E33" s="167" t="n">
        <v>80.273122506278</v>
      </c>
      <c r="F33" s="167" t="n">
        <v>81.3638438641367</v>
      </c>
      <c r="G33" s="168" t="n">
        <v>78.2299954462723</v>
      </c>
      <c r="H33" s="169" t="n">
        <v>69.7507584909005</v>
      </c>
      <c r="I33" s="170" t="n">
        <v>68.1078832459844</v>
      </c>
      <c r="J33" s="170" t="n">
        <v>64.0405556801697</v>
      </c>
      <c r="K33" s="171" t="n">
        <v>69.1506636871518</v>
      </c>
      <c r="L33" s="172" t="n">
        <v>69.1506636871518</v>
      </c>
      <c r="M33" s="172" t="n">
        <v>69.5777672625236</v>
      </c>
      <c r="N33" s="172" t="n">
        <v>66.2653656523337</v>
      </c>
      <c r="O33" s="172" t="n">
        <v>66.9786969017568</v>
      </c>
      <c r="P33" s="172" t="n">
        <v>69.6741278597745</v>
      </c>
      <c r="Q33" s="172" t="n">
        <v>79.4707614812198</v>
      </c>
      <c r="R33" s="172" t="n">
        <v>80.273122506278</v>
      </c>
      <c r="S33" s="173" t="n">
        <v>81.3638438641367</v>
      </c>
      <c r="T33" s="174" t="n">
        <v>78.2299954462723</v>
      </c>
      <c r="U33" s="175" t="n">
        <v>69.7507584909005</v>
      </c>
      <c r="V33" s="175" t="n">
        <v>68.1078832459844</v>
      </c>
      <c r="W33" s="175" t="n">
        <v>64.0405556801697</v>
      </c>
      <c r="X33" s="175" t="n">
        <v>64.7728483401828</v>
      </c>
      <c r="Y33" s="175" t="n">
        <v>65.1999519155546</v>
      </c>
      <c r="Z33" s="176" t="n">
        <v>61.8875503053647</v>
      </c>
    </row>
    <row r="34" customFormat="false" ht="12.75" hidden="false" customHeight="false" outlineLevel="1" collapsed="false">
      <c r="A34" s="135" t="s">
        <v>10</v>
      </c>
      <c r="D34" s="177" t="n">
        <v>8.89156499700379</v>
      </c>
      <c r="E34" s="178" t="n">
        <v>8.89156499700379</v>
      </c>
      <c r="F34" s="178" t="n">
        <v>8.89156499700379</v>
      </c>
      <c r="G34" s="179" t="n">
        <v>8.89156499700379</v>
      </c>
      <c r="H34" s="180" t="n">
        <v>8.89156499700379</v>
      </c>
      <c r="I34" s="181" t="n">
        <v>8.89156499700379</v>
      </c>
      <c r="J34" s="181" t="n">
        <v>8.89156499700379</v>
      </c>
      <c r="K34" s="182" t="n">
        <v>24.5427614237632</v>
      </c>
      <c r="L34" s="161" t="n">
        <v>24.5427614237632</v>
      </c>
      <c r="M34" s="183" t="n">
        <v>24.5427614237632</v>
      </c>
      <c r="N34" s="183" t="n">
        <v>24.5427614237632</v>
      </c>
      <c r="O34" s="183" t="n">
        <v>24.5427614237632</v>
      </c>
      <c r="P34" s="183" t="n">
        <v>24.5427614237632</v>
      </c>
      <c r="Q34" s="183" t="n">
        <v>24.5427614237632</v>
      </c>
      <c r="R34" s="183" t="n">
        <v>24.5427614237632</v>
      </c>
      <c r="S34" s="184" t="n">
        <v>24.5427614237632</v>
      </c>
      <c r="T34" s="185" t="n">
        <v>24.5427614237632</v>
      </c>
      <c r="U34" s="186" t="n">
        <v>24.5427614237632</v>
      </c>
      <c r="V34" s="186" t="n">
        <v>24.5427614237632</v>
      </c>
      <c r="W34" s="186" t="n">
        <v>24.5427614237632</v>
      </c>
      <c r="X34" s="186" t="n">
        <v>20.1649460767942</v>
      </c>
      <c r="Y34" s="186" t="n">
        <v>20.1649460767942</v>
      </c>
      <c r="Z34" s="187" t="n">
        <v>20.1649460767942</v>
      </c>
    </row>
    <row r="35" customFormat="false" ht="12.75" hidden="false" customHeight="false" outlineLevel="1" collapsed="false">
      <c r="A35" s="135" t="s">
        <v>64</v>
      </c>
      <c r="D35" s="188"/>
      <c r="E35" s="189"/>
      <c r="F35" s="189"/>
      <c r="G35" s="190"/>
      <c r="H35" s="191"/>
      <c r="I35" s="192"/>
      <c r="J35" s="192"/>
      <c r="K35" s="193"/>
      <c r="L35" s="194" t="s">
        <v>65</v>
      </c>
      <c r="M35" s="194" t="s">
        <v>65</v>
      </c>
      <c r="N35" s="194" t="s">
        <v>65</v>
      </c>
      <c r="O35" s="194" t="s">
        <v>65</v>
      </c>
      <c r="P35" s="194" t="s">
        <v>65</v>
      </c>
      <c r="Q35" s="194" t="s">
        <v>65</v>
      </c>
      <c r="R35" s="194" t="s">
        <v>65</v>
      </c>
      <c r="S35" s="195" t="s">
        <v>65</v>
      </c>
      <c r="T35" s="196" t="s">
        <v>65</v>
      </c>
      <c r="U35" s="197" t="s">
        <v>65</v>
      </c>
      <c r="V35" s="197" t="s">
        <v>65</v>
      </c>
      <c r="W35" s="197" t="s">
        <v>65</v>
      </c>
      <c r="X35" s="197" t="s">
        <v>65</v>
      </c>
      <c r="Y35" s="197" t="s">
        <v>65</v>
      </c>
      <c r="Z35" s="198" t="s">
        <v>65</v>
      </c>
    </row>
    <row r="36" customFormat="false" ht="12.75" hidden="false" customHeight="false" outlineLevel="1" collapsed="false">
      <c r="A36" s="135" t="s">
        <v>66</v>
      </c>
      <c r="D36" s="177" t="n">
        <v>0</v>
      </c>
      <c r="E36" s="178" t="n">
        <v>0</v>
      </c>
      <c r="F36" s="178" t="n">
        <v>0</v>
      </c>
      <c r="G36" s="179" t="n">
        <v>0</v>
      </c>
      <c r="H36" s="180" t="n">
        <v>0</v>
      </c>
      <c r="I36" s="181" t="n">
        <v>0</v>
      </c>
      <c r="J36" s="181" t="n">
        <v>0</v>
      </c>
      <c r="K36" s="182" t="n">
        <v>10</v>
      </c>
      <c r="L36" s="183" t="n">
        <v>10</v>
      </c>
      <c r="M36" s="183" t="n">
        <v>10</v>
      </c>
      <c r="N36" s="183" t="n">
        <v>10</v>
      </c>
      <c r="O36" s="183" t="n">
        <v>10</v>
      </c>
      <c r="P36" s="183" t="n">
        <v>10</v>
      </c>
      <c r="Q36" s="183" t="n">
        <v>10</v>
      </c>
      <c r="R36" s="183" t="n">
        <v>10</v>
      </c>
      <c r="S36" s="184" t="n">
        <v>10</v>
      </c>
      <c r="T36" s="185" t="n">
        <v>10</v>
      </c>
      <c r="U36" s="186" t="n">
        <v>10</v>
      </c>
      <c r="V36" s="186" t="n">
        <v>10</v>
      </c>
      <c r="W36" s="186" t="n">
        <v>10</v>
      </c>
      <c r="X36" s="186" t="n">
        <v>10</v>
      </c>
      <c r="Y36" s="186" t="n">
        <v>10</v>
      </c>
      <c r="Z36" s="187" t="n">
        <v>10</v>
      </c>
    </row>
    <row r="37" customFormat="false" ht="12.75" hidden="false" customHeight="false" outlineLevel="1" collapsed="false">
      <c r="A37" s="135" t="s">
        <v>67</v>
      </c>
      <c r="D37" s="177" t="n">
        <v>0</v>
      </c>
      <c r="E37" s="178" t="n">
        <v>0</v>
      </c>
      <c r="F37" s="178" t="n">
        <v>0</v>
      </c>
      <c r="G37" s="179" t="n">
        <v>0</v>
      </c>
      <c r="H37" s="180" t="n">
        <v>0</v>
      </c>
      <c r="I37" s="181" t="n">
        <v>0</v>
      </c>
      <c r="J37" s="181" t="n">
        <v>0</v>
      </c>
      <c r="K37" s="182" t="n">
        <v>0</v>
      </c>
      <c r="L37" s="161" t="n">
        <v>0</v>
      </c>
      <c r="M37" s="161" t="n">
        <v>0</v>
      </c>
      <c r="N37" s="161" t="n">
        <v>0</v>
      </c>
      <c r="O37" s="161" t="n">
        <v>35.19</v>
      </c>
      <c r="P37" s="161" t="n">
        <v>46.3601963967049</v>
      </c>
      <c r="Q37" s="161" t="n">
        <v>45.1663602782246</v>
      </c>
      <c r="R37" s="161" t="n">
        <v>44.7743707107874</v>
      </c>
      <c r="S37" s="162" t="n">
        <v>46.0755373130847</v>
      </c>
      <c r="T37" s="163" t="n">
        <v>44.2178580574712</v>
      </c>
      <c r="U37" s="164" t="n">
        <v>46.1566143719826</v>
      </c>
      <c r="V37" s="164" t="n">
        <v>35.19</v>
      </c>
      <c r="W37" s="164" t="n">
        <v>35.19</v>
      </c>
      <c r="X37" s="164" t="n">
        <v>35.19</v>
      </c>
      <c r="Y37" s="164" t="n">
        <v>35.19</v>
      </c>
      <c r="Z37" s="165" t="n">
        <v>35.19</v>
      </c>
    </row>
    <row r="38" customFormat="false" ht="12.75" hidden="false" customHeight="false" outlineLevel="1" collapsed="false">
      <c r="A38" s="199"/>
      <c r="D38" s="177"/>
      <c r="E38" s="178"/>
      <c r="F38" s="178"/>
      <c r="G38" s="179"/>
      <c r="H38" s="180"/>
      <c r="I38" s="181"/>
      <c r="J38" s="181"/>
      <c r="K38" s="182"/>
      <c r="L38" s="183"/>
      <c r="M38" s="183"/>
      <c r="N38" s="183"/>
      <c r="O38" s="183"/>
      <c r="P38" s="183"/>
      <c r="Q38" s="183"/>
      <c r="R38" s="183"/>
      <c r="S38" s="184"/>
      <c r="T38" s="185"/>
      <c r="U38" s="186"/>
      <c r="V38" s="186"/>
      <c r="W38" s="186"/>
      <c r="X38" s="186"/>
      <c r="Y38" s="186"/>
      <c r="Z38" s="187"/>
    </row>
    <row r="39" customFormat="false" ht="12.75" hidden="false" customHeight="false" outlineLevel="1" collapsed="false">
      <c r="A39" s="12" t="s">
        <v>114</v>
      </c>
      <c r="B39" s="112" t="s">
        <v>117</v>
      </c>
      <c r="C39" s="154" t="s">
        <v>62</v>
      </c>
      <c r="D39" s="155" t="n">
        <v>118.867282304972</v>
      </c>
      <c r="E39" s="156" t="n">
        <v>116.917839909048</v>
      </c>
      <c r="F39" s="156" t="n">
        <v>119.023203300452</v>
      </c>
      <c r="G39" s="157" t="n">
        <v>118.564824103142</v>
      </c>
      <c r="H39" s="158" t="n">
        <v>68.5256806120234</v>
      </c>
      <c r="I39" s="159" t="n">
        <v>68.215801842068</v>
      </c>
      <c r="J39" s="159" t="n">
        <v>69.0889587890811</v>
      </c>
      <c r="K39" s="160" t="n">
        <f aca="false">K40+K43</f>
        <v>77.3030753919775</v>
      </c>
      <c r="L39" s="161" t="n">
        <v>77.3030753919775</v>
      </c>
      <c r="M39" s="161" t="n">
        <v>77.7005278898806</v>
      </c>
      <c r="N39" s="161" t="n">
        <v>79.2004018810658</v>
      </c>
      <c r="O39" s="161" t="n">
        <f aca="false">O40+10</f>
        <v>79.5339080499597</v>
      </c>
      <c r="P39" s="161" t="n">
        <f aca="false">P40+10</f>
        <v>79.3952004270104</v>
      </c>
      <c r="Q39" s="161" t="n">
        <v>177.188829709992</v>
      </c>
      <c r="R39" s="161" t="n">
        <v>174.484016449502</v>
      </c>
      <c r="S39" s="162" t="n">
        <v>178.354853338644</v>
      </c>
      <c r="T39" s="163" t="n">
        <v>176.229426031539</v>
      </c>
      <c r="U39" s="164" t="n">
        <v>115.604108700852</v>
      </c>
      <c r="V39" s="164" t="n">
        <v>115.347200324465</v>
      </c>
      <c r="W39" s="164" t="n">
        <v>116.314246589757</v>
      </c>
      <c r="X39" s="164" t="n">
        <v>111.537208527067</v>
      </c>
      <c r="Y39" s="164" t="n">
        <v>111.936204061625</v>
      </c>
      <c r="Z39" s="165" t="n">
        <v>113.466828310266</v>
      </c>
    </row>
    <row r="40" customFormat="false" ht="12.75" hidden="false" customHeight="false" outlineLevel="1" collapsed="false">
      <c r="A40" s="135" t="s">
        <v>63</v>
      </c>
      <c r="B40" s="112"/>
      <c r="C40" s="112"/>
      <c r="D40" s="166" t="n">
        <v>118.867282304972</v>
      </c>
      <c r="E40" s="167" t="n">
        <v>116.917839909048</v>
      </c>
      <c r="F40" s="167" t="n">
        <v>119.023203300452</v>
      </c>
      <c r="G40" s="168" t="n">
        <v>118.564824103142</v>
      </c>
      <c r="H40" s="169" t="n">
        <v>68.5256806120234</v>
      </c>
      <c r="I40" s="170" t="n">
        <v>68.215801842068</v>
      </c>
      <c r="J40" s="170" t="n">
        <v>69.0889587890811</v>
      </c>
      <c r="K40" s="171" t="n">
        <v>67.3030753919775</v>
      </c>
      <c r="L40" s="172" t="n">
        <v>67.3030753919775</v>
      </c>
      <c r="M40" s="172" t="n">
        <v>67.7005278898806</v>
      </c>
      <c r="N40" s="172" t="n">
        <v>69.2004018810658</v>
      </c>
      <c r="O40" s="172" t="n">
        <v>69.5339080499597</v>
      </c>
      <c r="P40" s="172" t="n">
        <v>69.3952004270104</v>
      </c>
      <c r="Q40" s="172" t="n">
        <v>118.867282304972</v>
      </c>
      <c r="R40" s="172" t="n">
        <v>116.917839909048</v>
      </c>
      <c r="S40" s="173" t="n">
        <v>119.023203300452</v>
      </c>
      <c r="T40" s="174" t="n">
        <v>118.564824103142</v>
      </c>
      <c r="U40" s="175" t="n">
        <v>68.5256806120234</v>
      </c>
      <c r="V40" s="175" t="n">
        <v>68.215801842068</v>
      </c>
      <c r="W40" s="175" t="n">
        <v>69.0889587890811</v>
      </c>
      <c r="X40" s="175" t="n">
        <v>64.396350876609</v>
      </c>
      <c r="Y40" s="175" t="n">
        <v>64.7938033745121</v>
      </c>
      <c r="Z40" s="176" t="n">
        <v>66.2936773656973</v>
      </c>
    </row>
    <row r="41" customFormat="false" ht="12.75" hidden="false" customHeight="false" outlineLevel="1" collapsed="false">
      <c r="A41" s="135" t="s">
        <v>10</v>
      </c>
      <c r="D41" s="177" t="n">
        <v>13.0182698856719</v>
      </c>
      <c r="E41" s="178" t="n">
        <v>13.0182698856719</v>
      </c>
      <c r="F41" s="178" t="n">
        <v>13.0182698856719</v>
      </c>
      <c r="G41" s="179" t="n">
        <v>13.0182698856719</v>
      </c>
      <c r="H41" s="180" t="n">
        <v>13.0182698856719</v>
      </c>
      <c r="I41" s="181" t="n">
        <v>13.0182698856719</v>
      </c>
      <c r="J41" s="181" t="n">
        <v>13.0182698856719</v>
      </c>
      <c r="K41" s="182" t="n">
        <v>25.0229819216986</v>
      </c>
      <c r="L41" s="161" t="n">
        <v>25.0229819216986</v>
      </c>
      <c r="M41" s="183" t="n">
        <v>25.0229819216986</v>
      </c>
      <c r="N41" s="183" t="n">
        <v>25.0229819216986</v>
      </c>
      <c r="O41" s="183" t="n">
        <v>25.0229819216986</v>
      </c>
      <c r="P41" s="183" t="n">
        <v>25.0229819216986</v>
      </c>
      <c r="Q41" s="183" t="n">
        <v>25.0229819216986</v>
      </c>
      <c r="R41" s="183" t="n">
        <v>25.0229819216986</v>
      </c>
      <c r="S41" s="184" t="n">
        <v>25.0229819216986</v>
      </c>
      <c r="T41" s="185" t="n">
        <v>25.0229819216986</v>
      </c>
      <c r="U41" s="186" t="n">
        <v>25.0229819216986</v>
      </c>
      <c r="V41" s="186" t="n">
        <v>25.0229819216986</v>
      </c>
      <c r="W41" s="186" t="n">
        <v>25.0229819216986</v>
      </c>
      <c r="X41" s="186" t="n">
        <v>22.1162574063302</v>
      </c>
      <c r="Y41" s="186" t="n">
        <v>22.1162574063302</v>
      </c>
      <c r="Z41" s="187" t="n">
        <v>22.1162574063302</v>
      </c>
    </row>
    <row r="42" customFormat="false" ht="12.75" hidden="false" customHeight="false" outlineLevel="1" collapsed="false">
      <c r="A42" s="135" t="s">
        <v>64</v>
      </c>
      <c r="D42" s="188"/>
      <c r="E42" s="189"/>
      <c r="F42" s="189"/>
      <c r="G42" s="190"/>
      <c r="H42" s="191"/>
      <c r="I42" s="192"/>
      <c r="J42" s="192"/>
      <c r="K42" s="193"/>
      <c r="L42" s="194" t="s">
        <v>65</v>
      </c>
      <c r="M42" s="194" t="s">
        <v>65</v>
      </c>
      <c r="N42" s="194" t="s">
        <v>65</v>
      </c>
      <c r="O42" s="194" t="s">
        <v>65</v>
      </c>
      <c r="P42" s="194" t="s">
        <v>65</v>
      </c>
      <c r="Q42" s="194" t="s">
        <v>65</v>
      </c>
      <c r="R42" s="194" t="s">
        <v>65</v>
      </c>
      <c r="S42" s="195" t="s">
        <v>65</v>
      </c>
      <c r="T42" s="196" t="s">
        <v>65</v>
      </c>
      <c r="U42" s="197" t="s">
        <v>65</v>
      </c>
      <c r="V42" s="197" t="s">
        <v>65</v>
      </c>
      <c r="W42" s="197" t="s">
        <v>65</v>
      </c>
      <c r="X42" s="197" t="s">
        <v>65</v>
      </c>
      <c r="Y42" s="197" t="s">
        <v>65</v>
      </c>
      <c r="Z42" s="198" t="s">
        <v>65</v>
      </c>
    </row>
    <row r="43" customFormat="false" ht="12.75" hidden="false" customHeight="false" outlineLevel="1" collapsed="false">
      <c r="A43" s="135" t="s">
        <v>66</v>
      </c>
      <c r="D43" s="177" t="n">
        <v>0</v>
      </c>
      <c r="E43" s="178" t="n">
        <v>0</v>
      </c>
      <c r="F43" s="178" t="n">
        <v>0</v>
      </c>
      <c r="G43" s="179" t="n">
        <v>0</v>
      </c>
      <c r="H43" s="180" t="n">
        <v>0</v>
      </c>
      <c r="I43" s="181" t="n">
        <v>0</v>
      </c>
      <c r="J43" s="181" t="n">
        <v>0</v>
      </c>
      <c r="K43" s="182" t="n">
        <v>10</v>
      </c>
      <c r="L43" s="183" t="n">
        <v>10</v>
      </c>
      <c r="M43" s="183" t="n">
        <v>10</v>
      </c>
      <c r="N43" s="183" t="n">
        <v>10</v>
      </c>
      <c r="O43" s="183" t="n">
        <v>10</v>
      </c>
      <c r="P43" s="183" t="n">
        <v>10</v>
      </c>
      <c r="Q43" s="183" t="n">
        <v>10</v>
      </c>
      <c r="R43" s="183" t="n">
        <v>10</v>
      </c>
      <c r="S43" s="184" t="n">
        <v>10</v>
      </c>
      <c r="T43" s="185" t="n">
        <v>10</v>
      </c>
      <c r="U43" s="186" t="n">
        <v>10</v>
      </c>
      <c r="V43" s="186" t="n">
        <v>10</v>
      </c>
      <c r="W43" s="186" t="n">
        <v>10</v>
      </c>
      <c r="X43" s="186" t="n">
        <v>10</v>
      </c>
      <c r="Y43" s="186" t="n">
        <v>10</v>
      </c>
      <c r="Z43" s="187" t="n">
        <v>10</v>
      </c>
    </row>
    <row r="44" customFormat="false" ht="12.75" hidden="false" customHeight="false" outlineLevel="1" collapsed="false">
      <c r="A44" s="135" t="s">
        <v>67</v>
      </c>
      <c r="D44" s="177" t="n">
        <v>0</v>
      </c>
      <c r="E44" s="178" t="n">
        <v>0</v>
      </c>
      <c r="F44" s="178" t="n">
        <v>0</v>
      </c>
      <c r="G44" s="179" t="n">
        <v>0</v>
      </c>
      <c r="H44" s="180" t="n">
        <v>0</v>
      </c>
      <c r="I44" s="181" t="n">
        <v>0</v>
      </c>
      <c r="J44" s="181" t="n">
        <v>0</v>
      </c>
      <c r="K44" s="182" t="n">
        <v>0</v>
      </c>
      <c r="L44" s="161" t="n">
        <v>0</v>
      </c>
      <c r="M44" s="161" t="n">
        <v>0</v>
      </c>
      <c r="N44" s="161" t="n">
        <v>0</v>
      </c>
      <c r="O44" s="161" t="n">
        <v>37.124972524646</v>
      </c>
      <c r="P44" s="161" t="n">
        <v>37.0448909893311</v>
      </c>
      <c r="Q44" s="161" t="n">
        <v>48.3215474050201</v>
      </c>
      <c r="R44" s="161" t="n">
        <v>47.566176540454</v>
      </c>
      <c r="S44" s="162" t="n">
        <v>49.3316500381925</v>
      </c>
      <c r="T44" s="163" t="n">
        <v>47.6646019283975</v>
      </c>
      <c r="U44" s="164" t="n">
        <v>37.0784280888287</v>
      </c>
      <c r="V44" s="164" t="n">
        <v>37.1313984823966</v>
      </c>
      <c r="W44" s="164" t="n">
        <v>37.2252878006754</v>
      </c>
      <c r="X44" s="164" t="n">
        <v>37.1408576504575</v>
      </c>
      <c r="Y44" s="164" t="n">
        <v>37.142400687113</v>
      </c>
      <c r="Z44" s="165" t="n">
        <v>37.173150944569</v>
      </c>
    </row>
    <row r="45" customFormat="false" ht="12.75" hidden="false" customHeight="false" outlineLevel="1" collapsed="false">
      <c r="D45" s="177"/>
      <c r="E45" s="178"/>
      <c r="F45" s="178"/>
      <c r="G45" s="179"/>
      <c r="H45" s="180"/>
      <c r="I45" s="181"/>
      <c r="J45" s="181"/>
      <c r="K45" s="182"/>
      <c r="L45" s="183"/>
      <c r="M45" s="183"/>
      <c r="N45" s="183"/>
      <c r="O45" s="183"/>
      <c r="P45" s="183"/>
      <c r="Q45" s="183"/>
      <c r="R45" s="183"/>
      <c r="S45" s="184"/>
      <c r="T45" s="185"/>
      <c r="U45" s="186"/>
      <c r="V45" s="186"/>
      <c r="W45" s="186"/>
      <c r="X45" s="186"/>
      <c r="Y45" s="186"/>
      <c r="Z45" s="187"/>
    </row>
    <row r="46" customFormat="false" ht="12.75" hidden="false" customHeight="false" outlineLevel="1" collapsed="false">
      <c r="A46" s="12" t="s">
        <v>115</v>
      </c>
      <c r="B46" s="112" t="s">
        <v>70</v>
      </c>
      <c r="C46" s="154" t="s">
        <v>62</v>
      </c>
      <c r="D46" s="155" t="n">
        <v>81.9234310787937</v>
      </c>
      <c r="E46" s="156" t="n">
        <v>80.4686742334437</v>
      </c>
      <c r="F46" s="156" t="n">
        <v>81.907544096962</v>
      </c>
      <c r="G46" s="157" t="n">
        <v>81.5714497028236</v>
      </c>
      <c r="H46" s="158" t="n">
        <v>59.1113347892552</v>
      </c>
      <c r="I46" s="159" t="n">
        <v>58.8508228167968</v>
      </c>
      <c r="J46" s="159" t="n">
        <v>59.6889387179421</v>
      </c>
      <c r="K46" s="160" t="n">
        <f aca="false">K47+K50</f>
        <v>68.1599662119941</v>
      </c>
      <c r="L46" s="161" t="n">
        <v>68.1599662119941</v>
      </c>
      <c r="M46" s="161" t="n">
        <v>68.5107820209276</v>
      </c>
      <c r="N46" s="161" t="n">
        <v>69.7674096317836</v>
      </c>
      <c r="O46" s="161" t="n">
        <f aca="false">O47+10</f>
        <v>69.9646317164371</v>
      </c>
      <c r="P46" s="161" t="n">
        <f aca="false">P47+10</f>
        <v>69.6331033984635</v>
      </c>
      <c r="Q46" s="161" t="n">
        <v>141.486741920638</v>
      </c>
      <c r="R46" s="161" t="n">
        <v>139.372310919253</v>
      </c>
      <c r="S46" s="162" t="n">
        <v>142.40881529777</v>
      </c>
      <c r="T46" s="163" t="n">
        <v>140.416993269688</v>
      </c>
      <c r="U46" s="164" t="n">
        <v>108.559555598758</v>
      </c>
      <c r="V46" s="164" t="n">
        <v>108.296479944953</v>
      </c>
      <c r="W46" s="164" t="n">
        <v>109.1303424737</v>
      </c>
      <c r="X46" s="164" t="n">
        <v>104.629935580186</v>
      </c>
      <c r="Y46" s="164" t="n">
        <v>104.980712944743</v>
      </c>
      <c r="Z46" s="165" t="n">
        <v>106.235750872158</v>
      </c>
    </row>
    <row r="47" customFormat="false" ht="12.75" hidden="false" customHeight="false" outlineLevel="1" collapsed="false">
      <c r="A47" s="135" t="s">
        <v>63</v>
      </c>
      <c r="B47" s="112"/>
      <c r="C47" s="112"/>
      <c r="D47" s="166" t="n">
        <v>81.9234310787937</v>
      </c>
      <c r="E47" s="167" t="n">
        <v>80.4686742334437</v>
      </c>
      <c r="F47" s="167" t="n">
        <v>81.907544096962</v>
      </c>
      <c r="G47" s="168" t="n">
        <v>81.5714497028236</v>
      </c>
      <c r="H47" s="169" t="n">
        <v>59.1113347892552</v>
      </c>
      <c r="I47" s="170" t="n">
        <v>58.8508228167968</v>
      </c>
      <c r="J47" s="170" t="n">
        <v>59.6889387179421</v>
      </c>
      <c r="K47" s="171" t="n">
        <v>58.1599662119941</v>
      </c>
      <c r="L47" s="172" t="n">
        <v>58.1599662119941</v>
      </c>
      <c r="M47" s="172" t="n">
        <v>58.5107820209276</v>
      </c>
      <c r="N47" s="172" t="n">
        <v>59.7674096317836</v>
      </c>
      <c r="O47" s="172" t="n">
        <v>59.9646317164371</v>
      </c>
      <c r="P47" s="172" t="n">
        <v>59.6331033984635</v>
      </c>
      <c r="Q47" s="172" t="n">
        <v>81.9234310787937</v>
      </c>
      <c r="R47" s="172" t="n">
        <v>80.4686742334436</v>
      </c>
      <c r="S47" s="173" t="n">
        <v>81.907544096962</v>
      </c>
      <c r="T47" s="174" t="n">
        <v>81.5714497028236</v>
      </c>
      <c r="U47" s="175" t="n">
        <v>59.1113347892552</v>
      </c>
      <c r="V47" s="175" t="n">
        <v>58.8508228167968</v>
      </c>
      <c r="W47" s="175" t="n">
        <v>59.6889387179421</v>
      </c>
      <c r="X47" s="175" t="n">
        <v>55.1845086011427</v>
      </c>
      <c r="Y47" s="175" t="n">
        <v>55.5353244100762</v>
      </c>
      <c r="Z47" s="176" t="n">
        <v>56.7919520209322</v>
      </c>
    </row>
    <row r="48" customFormat="false" ht="12.75" hidden="false" customHeight="false" outlineLevel="1" collapsed="false">
      <c r="A48" s="135" t="s">
        <v>10</v>
      </c>
      <c r="D48" s="177" t="n">
        <v>11.890698605807</v>
      </c>
      <c r="E48" s="178" t="n">
        <v>11.890698605807</v>
      </c>
      <c r="F48" s="178" t="n">
        <v>11.890698605807</v>
      </c>
      <c r="G48" s="179" t="n">
        <v>11.890698605807</v>
      </c>
      <c r="H48" s="180" t="n">
        <v>11.890698605807</v>
      </c>
      <c r="I48" s="181" t="n">
        <v>11.890698605807</v>
      </c>
      <c r="J48" s="181" t="n">
        <v>11.890698605807</v>
      </c>
      <c r="K48" s="182" t="n">
        <v>23.8598290123694</v>
      </c>
      <c r="L48" s="161" t="n">
        <v>23.8598290123694</v>
      </c>
      <c r="M48" s="183" t="n">
        <v>23.8598290123694</v>
      </c>
      <c r="N48" s="183" t="n">
        <v>23.8598290123694</v>
      </c>
      <c r="O48" s="183" t="n">
        <v>23.8598290123694</v>
      </c>
      <c r="P48" s="183" t="n">
        <v>23.8598290123694</v>
      </c>
      <c r="Q48" s="183" t="n">
        <v>23.8598290123694</v>
      </c>
      <c r="R48" s="183" t="n">
        <v>23.8598290123694</v>
      </c>
      <c r="S48" s="184" t="n">
        <v>23.8598290123694</v>
      </c>
      <c r="T48" s="185" t="n">
        <v>23.8598290123694</v>
      </c>
      <c r="U48" s="186" t="n">
        <v>23.8598290123694</v>
      </c>
      <c r="V48" s="186" t="n">
        <v>23.8598290123694</v>
      </c>
      <c r="W48" s="186" t="n">
        <v>23.8598290123694</v>
      </c>
      <c r="X48" s="186" t="n">
        <v>20.884371401518</v>
      </c>
      <c r="Y48" s="186" t="n">
        <v>20.884371401518</v>
      </c>
      <c r="Z48" s="187" t="n">
        <v>20.884371401518</v>
      </c>
    </row>
    <row r="49" customFormat="false" ht="12.75" hidden="false" customHeight="false" outlineLevel="1" collapsed="false">
      <c r="A49" s="135" t="s">
        <v>64</v>
      </c>
      <c r="D49" s="188"/>
      <c r="E49" s="189"/>
      <c r="F49" s="189"/>
      <c r="G49" s="190"/>
      <c r="H49" s="191"/>
      <c r="I49" s="192"/>
      <c r="J49" s="192"/>
      <c r="K49" s="182" t="n">
        <f aca="false">K68</f>
        <v>195.402091117074</v>
      </c>
      <c r="L49" s="194" t="s">
        <v>65</v>
      </c>
      <c r="M49" s="194" t="s">
        <v>65</v>
      </c>
      <c r="N49" s="194" t="s">
        <v>65</v>
      </c>
      <c r="O49" s="194" t="s">
        <v>65</v>
      </c>
      <c r="P49" s="194" t="s">
        <v>65</v>
      </c>
      <c r="Q49" s="194" t="s">
        <v>65</v>
      </c>
      <c r="R49" s="194" t="s">
        <v>65</v>
      </c>
      <c r="S49" s="195" t="s">
        <v>65</v>
      </c>
      <c r="T49" s="196" t="s">
        <v>65</v>
      </c>
      <c r="U49" s="197" t="s">
        <v>65</v>
      </c>
      <c r="V49" s="197" t="s">
        <v>65</v>
      </c>
      <c r="W49" s="197" t="s">
        <v>65</v>
      </c>
      <c r="X49" s="197" t="s">
        <v>65</v>
      </c>
      <c r="Y49" s="197" t="s">
        <v>65</v>
      </c>
      <c r="Z49" s="198" t="s">
        <v>65</v>
      </c>
    </row>
    <row r="50" customFormat="false" ht="12.75" hidden="false" customHeight="false" outlineLevel="1" collapsed="false">
      <c r="A50" s="135" t="s">
        <v>66</v>
      </c>
      <c r="D50" s="177" t="n">
        <v>0</v>
      </c>
      <c r="E50" s="178" t="n">
        <v>0</v>
      </c>
      <c r="F50" s="178" t="n">
        <v>0</v>
      </c>
      <c r="G50" s="179" t="n">
        <v>0</v>
      </c>
      <c r="H50" s="180" t="n">
        <v>0</v>
      </c>
      <c r="I50" s="181" t="n">
        <v>0</v>
      </c>
      <c r="J50" s="181" t="n">
        <v>0</v>
      </c>
      <c r="K50" s="182" t="n">
        <v>10</v>
      </c>
      <c r="L50" s="183" t="n">
        <v>10</v>
      </c>
      <c r="M50" s="183" t="n">
        <v>10</v>
      </c>
      <c r="N50" s="183" t="n">
        <v>10</v>
      </c>
      <c r="O50" s="183" t="n">
        <v>10</v>
      </c>
      <c r="P50" s="183" t="n">
        <v>10</v>
      </c>
      <c r="Q50" s="183" t="n">
        <v>10</v>
      </c>
      <c r="R50" s="183" t="n">
        <v>10</v>
      </c>
      <c r="S50" s="184" t="n">
        <v>10</v>
      </c>
      <c r="T50" s="185" t="n">
        <v>10</v>
      </c>
      <c r="U50" s="186" t="n">
        <v>10</v>
      </c>
      <c r="V50" s="186" t="n">
        <v>10</v>
      </c>
      <c r="W50" s="186" t="n">
        <v>10</v>
      </c>
      <c r="X50" s="186" t="n">
        <v>10</v>
      </c>
      <c r="Y50" s="186" t="n">
        <v>10</v>
      </c>
      <c r="Z50" s="187" t="n">
        <v>10</v>
      </c>
    </row>
    <row r="51" customFormat="false" ht="12.75" hidden="false" customHeight="false" outlineLevel="1" collapsed="false">
      <c r="A51" s="135" t="s">
        <v>67</v>
      </c>
      <c r="D51" s="177" t="n">
        <v>0</v>
      </c>
      <c r="E51" s="178" t="n">
        <v>0</v>
      </c>
      <c r="F51" s="178" t="n">
        <v>0</v>
      </c>
      <c r="G51" s="179" t="n">
        <v>0</v>
      </c>
      <c r="H51" s="180" t="n">
        <v>0</v>
      </c>
      <c r="I51" s="181" t="n">
        <v>0</v>
      </c>
      <c r="J51" s="181" t="n">
        <v>0</v>
      </c>
      <c r="K51" s="182" t="n">
        <v>0</v>
      </c>
      <c r="L51" s="161" t="n">
        <v>0</v>
      </c>
      <c r="M51" s="161" t="n">
        <v>0</v>
      </c>
      <c r="N51" s="161" t="n">
        <v>0</v>
      </c>
      <c r="O51" s="161" t="n">
        <v>39.4459025974425</v>
      </c>
      <c r="P51" s="161" t="n">
        <v>39.4491468665397</v>
      </c>
      <c r="Q51" s="161" t="n">
        <v>49.5633108418442</v>
      </c>
      <c r="R51" s="161" t="n">
        <v>48.9036366858097</v>
      </c>
      <c r="S51" s="162" t="n">
        <v>50.5012712008075</v>
      </c>
      <c r="T51" s="163" t="n">
        <v>48.8455435668647</v>
      </c>
      <c r="U51" s="164" t="n">
        <v>39.4482208095025</v>
      </c>
      <c r="V51" s="164" t="n">
        <v>39.4456571281559</v>
      </c>
      <c r="W51" s="164" t="n">
        <v>39.4414037557584</v>
      </c>
      <c r="X51" s="164" t="n">
        <v>39.4454269790435</v>
      </c>
      <c r="Y51" s="164" t="n">
        <v>39.4453885346667</v>
      </c>
      <c r="Z51" s="165" t="n">
        <v>39.4437988512256</v>
      </c>
    </row>
    <row r="52" customFormat="false" ht="12.75" hidden="false" customHeight="false" outlineLevel="0" collapsed="false">
      <c r="A52" s="200" t="s">
        <v>71</v>
      </c>
      <c r="B52" s="201"/>
      <c r="C52" s="201"/>
      <c r="D52" s="202" t="n">
        <f aca="false">(D27*D34+D28*D41+D29*D48)/D$26</f>
        <v>12.0237932159585</v>
      </c>
      <c r="E52" s="203" t="n">
        <f aca="false">(E27*E34+E28*E41+E29*E48)/E$26</f>
        <v>12.0237932159585</v>
      </c>
      <c r="F52" s="203" t="n">
        <f aca="false">(F27*F34+F28*F41+F29*F48)/F$26</f>
        <v>12.0237932159585</v>
      </c>
      <c r="G52" s="204" t="n">
        <f aca="false">(G27*G34+G28*G41+G29*G48)/G$26</f>
        <v>12.0237932159585</v>
      </c>
      <c r="H52" s="205" t="n">
        <f aca="false">(H27*H34+H28*H41+H29*H48)/H$26</f>
        <v>12.0237932159585</v>
      </c>
      <c r="I52" s="206" t="n">
        <f aca="false">(I27*I34+I28*I41+I29*I48)/I$26</f>
        <v>12.0237932159585</v>
      </c>
      <c r="J52" s="206" t="n">
        <f aca="false">(J27*J34+J28*J41+J29*J48)/J$26</f>
        <v>12.0237932159585</v>
      </c>
      <c r="K52" s="207" t="n">
        <f aca="false">(K27*K34+K28*K41+K29*K48)/K$26</f>
        <v>24.7524648857122</v>
      </c>
      <c r="L52" s="208" t="n">
        <f aca="false">(L27*L34+L28*L41+L29*L48)/L$26</f>
        <v>24.7524648857122</v>
      </c>
      <c r="M52" s="208" t="n">
        <f aca="false">(M27*M34+M28*M41+M29*M48)/M$26</f>
        <v>24.7524648857122</v>
      </c>
      <c r="N52" s="208" t="n">
        <f aca="false">(N27*N34+N28*N41+N29*N48)/N$26</f>
        <v>24.7524648857122</v>
      </c>
      <c r="O52" s="208" t="n">
        <f aca="false">(O27*O34+O28*O41+O29*O48)/O$26</f>
        <v>24.7524648857122</v>
      </c>
      <c r="P52" s="208" t="n">
        <f aca="false">(P27*P34+P28*P41+P29*P48)/P$26</f>
        <v>24.7524648857122</v>
      </c>
      <c r="Q52" s="208" t="n">
        <f aca="false">(Q27*Q34+Q28*Q41+Q29*Q48)/Q$26</f>
        <v>24.7524648857122</v>
      </c>
      <c r="R52" s="208" t="n">
        <f aca="false">(R27*R34+R28*R41+R29*R48)/R$26</f>
        <v>24.7524648857122</v>
      </c>
      <c r="S52" s="209" t="n">
        <f aca="false">(S27*S34+S28*S41+S29*S48)/S$26</f>
        <v>24.5172887528084</v>
      </c>
      <c r="T52" s="210" t="n">
        <f aca="false">(T27*T34+T28*T41+T29*T48)/T$26</f>
        <v>24.6403440968265</v>
      </c>
      <c r="U52" s="211" t="n">
        <f aca="false">(U27*U34+U28*U41+U29*U48)/U$26</f>
        <v>24.6639358667385</v>
      </c>
      <c r="V52" s="211" t="n">
        <f aca="false">(V27*V34+V28*V41+V29*V48)/V$26</f>
        <v>24.6627861508079</v>
      </c>
      <c r="W52" s="211" t="n">
        <f aca="false">(W27*W34+W28*W41+W29*W48)/W$26</f>
        <v>24.6624512269941</v>
      </c>
      <c r="X52" s="211" t="n">
        <f aca="false">(X27*X34+X28*X41+X29*X48)/X$26</f>
        <v>21.3054924239487</v>
      </c>
      <c r="Y52" s="211" t="n">
        <f aca="false">(Y27*Y34+Y28*Y41+Y29*Y48)/Y$26</f>
        <v>21.2880358360722</v>
      </c>
      <c r="Z52" s="212" t="n">
        <f aca="false">(Z27*Z34+Z28*Z41+Z29*Z48)/Z$26</f>
        <v>21.3081703610892</v>
      </c>
      <c r="AB52" s="28" t="n">
        <f aca="false">K52</f>
        <v>24.7524648857122</v>
      </c>
      <c r="AC52" s="28" t="n">
        <f aca="false">SUMPRODUCT(L52:S52,$L$26:$S$26)/SUM($L$26:$S$26)</f>
        <v>24.7146860565717</v>
      </c>
      <c r="AD52" s="28" t="n">
        <f aca="false">SUMPRODUCT(T52:Z52,$T$26:$Z$26)/SUM($T$26:$Z$26)</f>
        <v>23.3005859310413</v>
      </c>
      <c r="AE52" s="28" t="n">
        <f aca="false">SUMPRODUCT(L52:Z52,$L$26:$Z$26)/SUM($L$26:$Z$26)</f>
        <v>23.7031697131077</v>
      </c>
    </row>
    <row r="53" customFormat="false" ht="12.75" hidden="false" customHeight="false" outlineLevel="0" collapsed="false">
      <c r="A53" s="200" t="s">
        <v>72</v>
      </c>
      <c r="B53" s="201"/>
      <c r="C53" s="201"/>
      <c r="D53" s="202" t="n">
        <f aca="false">(D27*D33+D28*D40+D29*D47)/D$26</f>
        <v>105.446400456295</v>
      </c>
      <c r="E53" s="203" t="n">
        <f aca="false">(E27*E33+E28*E40+E29*E47)/E$26</f>
        <v>104.121521577153</v>
      </c>
      <c r="F53" s="203" t="n">
        <f aca="false">(F27*F33+F28*F40+F29*F47)/F$26</f>
        <v>105.923982532665</v>
      </c>
      <c r="G53" s="204" t="n">
        <f aca="false">(G27*G33+G28*G40+G29*G47)/G$26</f>
        <v>104.94885221172</v>
      </c>
      <c r="H53" s="205" t="n">
        <f aca="false">(H27*H33+H28*H40+H29*H47)/H$26</f>
        <v>67.3585443143836</v>
      </c>
      <c r="I53" s="206" t="n">
        <f aca="false">(I27*I33+I28*I40+I29*I47)/I$26</f>
        <v>66.7894712690606</v>
      </c>
      <c r="J53" s="206" t="n">
        <f aca="false">(J27*J33+J28*J40+J29*J47)/J$26</f>
        <v>66.669275156628</v>
      </c>
      <c r="K53" s="207" t="n">
        <f aca="false">(K27*K33+K28*K40+K29*K47)/K$26</f>
        <v>66.3011266740148</v>
      </c>
      <c r="L53" s="208" t="n">
        <f aca="false">(L27*L33+L28*L40+L29*L47)/L$26</f>
        <v>66.3011266740148</v>
      </c>
      <c r="M53" s="208" t="n">
        <f aca="false">(M27*M33+M28*M40+M29*M47)/M$26</f>
        <v>66.6975138840663</v>
      </c>
      <c r="N53" s="208" t="n">
        <f aca="false">(N27*N33+N28*N40+N29*N47)/N$26</f>
        <v>67.1984457979271</v>
      </c>
      <c r="O53" s="208" t="n">
        <f aca="false">(O27*O33+O28*O40+O29*O47)/O$26</f>
        <v>67.5874743702907</v>
      </c>
      <c r="P53" s="208" t="n">
        <f aca="false">(P27*P33+P28*P40+P29*P47)/P$26</f>
        <v>67.9866713592812</v>
      </c>
      <c r="Q53" s="208" t="n">
        <f aca="false">(Q27*Q33+Q28*Q40+Q29*Q47)/Q$26</f>
        <v>105.446400456295</v>
      </c>
      <c r="R53" s="208" t="n">
        <f aca="false">(R27*R33+R28*R40+R29*R47)/R$26</f>
        <v>104.121521577153</v>
      </c>
      <c r="S53" s="209" t="n">
        <f aca="false">(S27*S33+S28*S40+S29*S47)/S$26</f>
        <v>92.8999596306634</v>
      </c>
      <c r="T53" s="210" t="n">
        <f aca="false">(T27*T33+T28*T40+T29*T47)/T$26</f>
        <v>98.4555411293007</v>
      </c>
      <c r="U53" s="211" t="n">
        <f aca="false">(U27*U33+U28*U40+U29*U47)/U$26</f>
        <v>67.1215429156832</v>
      </c>
      <c r="V53" s="211" t="n">
        <f aca="false">(V27*V33+V28*V40+V29*V47)/V$26</f>
        <v>66.4328837040394</v>
      </c>
      <c r="W53" s="211" t="n">
        <f aca="false">(W27*W33+W28*W40+W29*W47)/W$26</f>
        <v>65.8244253782278</v>
      </c>
      <c r="X53" s="211" t="n">
        <f aca="false">(X27*X33+X28*X40+X29*X47)/X$26</f>
        <v>62.8181171911702</v>
      </c>
      <c r="Y53" s="211" t="n">
        <f aca="false">(Y27*Y33+Y28*Y40+Y29*Y47)/Y$26</f>
        <v>63.1694408888695</v>
      </c>
      <c r="Z53" s="212" t="n">
        <f aca="false">(Z27*Z33+Z28*Z40+Z29*Z47)/Z$26</f>
        <v>63.2278559523259</v>
      </c>
      <c r="AB53" s="28" t="n">
        <f aca="false">K53</f>
        <v>66.3011266740148</v>
      </c>
      <c r="AC53" s="28" t="n">
        <f aca="false">SUMPRODUCT(L53:S53,$L$26:$S$26)/SUM($L$26:$S$26)</f>
        <v>75.5981646027462</v>
      </c>
      <c r="AD53" s="28" t="n">
        <f aca="false">SUMPRODUCT(T53:Z53,$T$26:$Z$26)/SUM($T$26:$Z$26)</f>
        <v>69.5226464241621</v>
      </c>
      <c r="AE53" s="28" t="n">
        <f aca="false">SUMPRODUCT(L53:Z53,$L$26:$Z$26)/SUM($L$26:$Z$26)</f>
        <v>71.2523012358609</v>
      </c>
    </row>
    <row r="54" customFormat="false" ht="12.75" hidden="false" customHeight="false" outlineLevel="0" collapsed="false">
      <c r="A54" s="200" t="s">
        <v>73</v>
      </c>
      <c r="B54" s="201"/>
      <c r="C54" s="201"/>
      <c r="D54" s="202" t="n">
        <f aca="false">(D27*D32+D28*D39+D29*D46)/D$26</f>
        <v>105.446400456295</v>
      </c>
      <c r="E54" s="203" t="n">
        <f aca="false">(E27*E32+E28*E39+E29*E46)/E$26</f>
        <v>104.121521577153</v>
      </c>
      <c r="F54" s="203" t="n">
        <f aca="false">(F27*F32+F28*F39+F29*F46)/F$26</f>
        <v>105.923982532665</v>
      </c>
      <c r="G54" s="204" t="n">
        <f aca="false">(G27*G32+G28*G39+G29*G46)/G$26</f>
        <v>104.94885221172</v>
      </c>
      <c r="H54" s="205" t="n">
        <f aca="false">(H27*H32+H28*H39+H29*H46)/H$26</f>
        <v>67.3585443143836</v>
      </c>
      <c r="I54" s="206" t="n">
        <f aca="false">(I27*I32+I28*I39+I29*I46)/I$26</f>
        <v>66.7894712690606</v>
      </c>
      <c r="J54" s="206" t="n">
        <f aca="false">(J27*J32+J28*J39+J29*J46)/J$26</f>
        <v>66.669275156628</v>
      </c>
      <c r="K54" s="207" t="n">
        <f aca="false">(K27*K32+K28*K39+K29*K46)/K$26</f>
        <v>76.3011266740149</v>
      </c>
      <c r="L54" s="208" t="n">
        <f aca="false">(L27*L32+L28*L39+L29*L46)/L$26</f>
        <v>76.3011266740148</v>
      </c>
      <c r="M54" s="208" t="n">
        <f aca="false">(M27*M32+M28*M39+M29*M46)/M$26</f>
        <v>76.6975138840663</v>
      </c>
      <c r="N54" s="208" t="n">
        <f aca="false">(N27*N32+N28*N39+N29*N46)/N$26</f>
        <v>77.1984457979271</v>
      </c>
      <c r="O54" s="208" t="n">
        <f aca="false">(O27*O32+O28*O39+O29*O46)/O$26</f>
        <v>77.5874743702907</v>
      </c>
      <c r="P54" s="208" t="n">
        <f aca="false">(P27*P32+P28*P39+P29*P46)/P$26</f>
        <v>77.9866713592812</v>
      </c>
      <c r="Q54" s="208" t="n">
        <f aca="false">(Q27*Q32+Q28*Q39+Q29*Q46)/Q$26</f>
        <v>162.237902895835</v>
      </c>
      <c r="R54" s="208" t="n">
        <f aca="false">(R27*R32+R28*R39+R29*R46)/R$26</f>
        <v>160.32308183132</v>
      </c>
      <c r="S54" s="209" t="n">
        <f aca="false">(S27*S32+S28*S39+S29*S46)/S$26</f>
        <v>148.235562257536</v>
      </c>
      <c r="T54" s="210" t="n">
        <f aca="false">(T27*T32+T28*T39+T29*T46)/T$26</f>
        <v>153.843601317585</v>
      </c>
      <c r="U54" s="211" t="n">
        <f aca="false">(U27*U32+U28*U39+U29*U46)/U$26</f>
        <v>115.426017507371</v>
      </c>
      <c r="V54" s="211" t="n">
        <f aca="false">(V27*V32+V28*V39+V29*V46)/V$26</f>
        <v>114.772308103448</v>
      </c>
      <c r="W54" s="211" t="n">
        <f aca="false">(W27*W32+W28*W39+W29*W46)/W$26</f>
        <v>114.217445959229</v>
      </c>
      <c r="X54" s="211" t="n">
        <f aca="false">(X27*X32+X28*X39+X29*X46)/X$26</f>
        <v>111.160748601603</v>
      </c>
      <c r="Y54" s="211" t="n">
        <f aca="false">(Y27*Y32+Y28*Y39+Y29*Y46)/Y$26</f>
        <v>111.539591453412</v>
      </c>
      <c r="Z54" s="212" t="n">
        <f aca="false">(Z27*Z32+Z28*Z39+Z29*Z46)/Z$26</f>
        <v>111.584082765268</v>
      </c>
      <c r="AB54" s="28" t="n">
        <f aca="false">K54</f>
        <v>76.3011266740149</v>
      </c>
      <c r="AC54" s="28" t="n">
        <f aca="false">SUMPRODUCT(L54:S54,$L$26:$S$26)/SUM($L$26:$S$26)</f>
        <v>98.7184814074881</v>
      </c>
      <c r="AD54" s="28" t="n">
        <f aca="false">SUMPRODUCT(T54:Z54,$T$26:$Z$26)/SUM($T$26:$Z$26)</f>
        <v>118.843790131352</v>
      </c>
      <c r="AE54" s="28" t="n">
        <f aca="false">SUMPRODUCT(L54:Z54,$L$26:$Z$26)/SUM($L$26:$Z$26)</f>
        <v>113.114264509347</v>
      </c>
    </row>
    <row r="55" customFormat="false" ht="12.75" hidden="false" customHeight="false" outlineLevel="0" collapsed="false">
      <c r="D55" s="177"/>
      <c r="E55" s="178"/>
      <c r="F55" s="178"/>
      <c r="G55" s="179"/>
      <c r="H55" s="180"/>
      <c r="I55" s="181"/>
      <c r="J55" s="181"/>
      <c r="K55" s="373"/>
      <c r="L55" s="183"/>
      <c r="M55" s="183"/>
      <c r="N55" s="183"/>
      <c r="O55" s="183"/>
      <c r="P55" s="183"/>
      <c r="Q55" s="183"/>
      <c r="R55" s="183"/>
      <c r="S55" s="184"/>
      <c r="T55" s="185"/>
      <c r="U55" s="186"/>
      <c r="V55" s="186"/>
      <c r="W55" s="186"/>
      <c r="X55" s="186"/>
      <c r="Y55" s="186"/>
      <c r="Z55" s="187"/>
      <c r="AB55" s="28" t="n">
        <f aca="false">K55</f>
        <v>0</v>
      </c>
      <c r="AC55" s="28" t="n">
        <f aca="false">SUMPRODUCT(L55:S55,$L$26:$S$26)/SUM($L$26:$S$26)</f>
        <v>0</v>
      </c>
      <c r="AD55" s="28" t="n">
        <f aca="false">SUMPRODUCT(T55:Z55,$T$26:$Z$26)/SUM($T$26:$Z$26)</f>
        <v>0</v>
      </c>
      <c r="AE55" s="28" t="n">
        <f aca="false">SUMPRODUCT(L55:Z55,$L$26:$Z$26)/SUM($L$26:$Z$26)</f>
        <v>0</v>
      </c>
    </row>
    <row r="56" customFormat="false" ht="12.75" hidden="false" customHeight="false" outlineLevel="0" collapsed="false">
      <c r="A56" s="51" t="s">
        <v>74</v>
      </c>
      <c r="D56" s="177"/>
      <c r="E56" s="178"/>
      <c r="F56" s="178"/>
      <c r="G56" s="179"/>
      <c r="H56" s="180"/>
      <c r="I56" s="181"/>
      <c r="J56" s="181"/>
      <c r="K56" s="182"/>
      <c r="L56" s="183"/>
      <c r="M56" s="183"/>
      <c r="N56" s="183"/>
      <c r="O56" s="183"/>
      <c r="P56" s="183"/>
      <c r="Q56" s="183"/>
      <c r="R56" s="183"/>
      <c r="S56" s="184"/>
      <c r="T56" s="185"/>
      <c r="U56" s="186"/>
      <c r="V56" s="186"/>
      <c r="W56" s="186"/>
      <c r="X56" s="186"/>
      <c r="Y56" s="186"/>
      <c r="Z56" s="187"/>
      <c r="AE56" s="28"/>
    </row>
    <row r="57" customFormat="false" ht="12.75" hidden="false" customHeight="false" outlineLevel="0" collapsed="false">
      <c r="A57" s="200" t="s">
        <v>118</v>
      </c>
      <c r="B57" s="213"/>
      <c r="C57" s="213"/>
      <c r="D57" s="214" t="n">
        <v>155.168050485441</v>
      </c>
      <c r="E57" s="215" t="n">
        <v>115.244192064512</v>
      </c>
      <c r="F57" s="215" t="n">
        <v>167.613789758207</v>
      </c>
      <c r="G57" s="216" t="n">
        <v>109.526488473254</v>
      </c>
      <c r="H57" s="217" t="n">
        <v>88.9401794368271</v>
      </c>
      <c r="I57" s="218" t="n">
        <v>134.4293126109</v>
      </c>
      <c r="J57" s="218" t="n">
        <v>228.503592744225</v>
      </c>
      <c r="K57" s="219" t="n">
        <v>169.554201126686</v>
      </c>
      <c r="L57" s="220" t="n">
        <v>169.554201126686</v>
      </c>
      <c r="M57" s="220" t="n">
        <v>186.518686973694</v>
      </c>
      <c r="N57" s="220" t="n">
        <v>187.562838684904</v>
      </c>
      <c r="O57" s="220" t="n">
        <v>140.529208377362</v>
      </c>
      <c r="P57" s="220" t="n">
        <v>137.59442235464</v>
      </c>
      <c r="Q57" s="220" t="n">
        <v>46.2148835357502</v>
      </c>
      <c r="R57" s="220" t="n">
        <v>34.2568748130321</v>
      </c>
      <c r="S57" s="221" t="n">
        <v>38.0717491311286</v>
      </c>
      <c r="T57" s="222" t="n">
        <v>42.739</v>
      </c>
      <c r="U57" s="223" t="n">
        <v>37.21135</v>
      </c>
      <c r="V57" s="223" t="n">
        <v>37.2511</v>
      </c>
      <c r="W57" s="223" t="n">
        <v>37.2168</v>
      </c>
      <c r="X57" s="223" t="n">
        <v>38.47855</v>
      </c>
      <c r="Y57" s="223" t="n">
        <v>38.5125</v>
      </c>
      <c r="Z57" s="224" t="n">
        <v>35.9347</v>
      </c>
      <c r="AE57" s="28"/>
    </row>
    <row r="58" customFormat="false" ht="12.75" hidden="false" customHeight="false" outlineLevel="1" collapsed="false">
      <c r="A58" s="225" t="s">
        <v>76</v>
      </c>
      <c r="B58" s="226"/>
      <c r="C58" s="226"/>
      <c r="D58" s="227" t="n">
        <v>0.101372079531454</v>
      </c>
      <c r="E58" s="228" t="n">
        <v>0.0644774569215324</v>
      </c>
      <c r="F58" s="228" t="n">
        <v>0.0953131955818189</v>
      </c>
      <c r="G58" s="229" t="n">
        <v>0.107684457390976</v>
      </c>
      <c r="H58" s="230" t="n">
        <v>0.0517946048077659</v>
      </c>
      <c r="I58" s="231" t="n">
        <v>0.0655404121177278</v>
      </c>
      <c r="J58" s="231" t="n">
        <v>0.233854485266502</v>
      </c>
      <c r="K58" s="374" t="n">
        <v>0.0726235006633459</v>
      </c>
      <c r="L58" s="375" t="n">
        <v>0.0726235006633459</v>
      </c>
      <c r="M58" s="375" t="n">
        <v>0.0607085043415571</v>
      </c>
      <c r="N58" s="375" t="n">
        <v>0.0700661591356137</v>
      </c>
      <c r="O58" s="375" t="n">
        <v>0.0926016146725899</v>
      </c>
      <c r="P58" s="375" t="n">
        <v>0.0759605552574115</v>
      </c>
      <c r="Q58" s="375" t="n">
        <v>0.170811562850168</v>
      </c>
      <c r="R58" s="375" t="n">
        <v>0.135879250140994</v>
      </c>
      <c r="S58" s="232" t="n">
        <v>0.101092291893913</v>
      </c>
      <c r="T58" s="233" t="n">
        <v>0.0863625071361957</v>
      </c>
      <c r="U58" s="234" t="n">
        <v>0.0610294002991916</v>
      </c>
      <c r="V58" s="234" t="n">
        <v>0.0735713029547533</v>
      </c>
      <c r="W58" s="234" t="n">
        <v>0.0904931593094786</v>
      </c>
      <c r="X58" s="234" t="n">
        <v>0.0726235006633459</v>
      </c>
      <c r="Y58" s="234" t="n">
        <v>0.0607085043415571</v>
      </c>
      <c r="Z58" s="235" t="n">
        <v>0.0700661591356137</v>
      </c>
      <c r="AE58" s="28"/>
    </row>
    <row r="59" customFormat="false" ht="12.75" hidden="false" customHeight="false" outlineLevel="1" collapsed="false">
      <c r="A59" s="225" t="s">
        <v>77</v>
      </c>
      <c r="B59" s="226"/>
      <c r="C59" s="226"/>
      <c r="D59" s="177" t="n">
        <v>12.313619637997</v>
      </c>
      <c r="E59" s="178" t="n">
        <v>12.313619637997</v>
      </c>
      <c r="F59" s="178" t="n">
        <v>12.313619637997</v>
      </c>
      <c r="G59" s="179" t="n">
        <v>12.313619637997</v>
      </c>
      <c r="H59" s="180" t="n">
        <v>12.313619637997</v>
      </c>
      <c r="I59" s="181" t="n">
        <v>12.313619637997</v>
      </c>
      <c r="J59" s="181" t="n">
        <v>12.313619637997</v>
      </c>
      <c r="K59" s="182" t="n">
        <v>12.313619637997</v>
      </c>
      <c r="L59" s="183" t="n">
        <f aca="false">L57*L58</f>
        <v>12.313619637997</v>
      </c>
      <c r="M59" s="183" t="n">
        <f aca="false">M57*M58</f>
        <v>11.323270517924</v>
      </c>
      <c r="N59" s="183" t="n">
        <f aca="false">N57*N58</f>
        <v>13.1418077032239</v>
      </c>
      <c r="O59" s="183" t="n">
        <f aca="false">O57*O58</f>
        <v>13.0132316044046</v>
      </c>
      <c r="P59" s="183" t="n">
        <f aca="false">P57*P58</f>
        <v>10.4517487223813</v>
      </c>
      <c r="Q59" s="183" t="n">
        <f aca="false">Q57*Q58</f>
        <v>7.89403648367999</v>
      </c>
      <c r="R59" s="183" t="n">
        <f aca="false">R57*R58</f>
        <v>4.65479846176869</v>
      </c>
      <c r="S59" s="184" t="n">
        <f aca="false">S57*S58</f>
        <v>3.84876037607586</v>
      </c>
      <c r="T59" s="185" t="n">
        <f aca="false">T57*T58</f>
        <v>3.69104719249387</v>
      </c>
      <c r="U59" s="186" t="n">
        <f aca="false">U57*U58</f>
        <v>2.27098637482332</v>
      </c>
      <c r="V59" s="186" t="n">
        <f aca="false">V57*V58</f>
        <v>2.74061196349781</v>
      </c>
      <c r="W59" s="186" t="n">
        <f aca="false">W57*W58</f>
        <v>3.367865811389</v>
      </c>
      <c r="X59" s="186" t="n">
        <f aca="false">X57*X58</f>
        <v>2.79444700144959</v>
      </c>
      <c r="Y59" s="186" t="n">
        <f aca="false">Y57*Y58</f>
        <v>2.33803627345422</v>
      </c>
      <c r="Z59" s="187" t="n">
        <f aca="false">Z57*Z58</f>
        <v>2.51780640869054</v>
      </c>
      <c r="AE59" s="28"/>
    </row>
    <row r="60" customFormat="false" ht="12.75" hidden="false" customHeight="false" outlineLevel="1" collapsed="false">
      <c r="A60" s="26" t="s">
        <v>78</v>
      </c>
      <c r="B60" s="142" t="s">
        <v>79</v>
      </c>
      <c r="C60" s="142" t="s">
        <v>58</v>
      </c>
      <c r="D60" s="177"/>
      <c r="E60" s="178"/>
      <c r="F60" s="178"/>
      <c r="G60" s="179"/>
      <c r="H60" s="180"/>
      <c r="I60" s="181"/>
      <c r="J60" s="181"/>
      <c r="K60" s="182"/>
      <c r="L60" s="183"/>
      <c r="M60" s="183"/>
      <c r="N60" s="183"/>
      <c r="O60" s="183"/>
      <c r="P60" s="183"/>
      <c r="Q60" s="183"/>
      <c r="R60" s="183"/>
      <c r="S60" s="184"/>
      <c r="T60" s="185"/>
      <c r="U60" s="186"/>
      <c r="V60" s="186"/>
      <c r="W60" s="186"/>
      <c r="X60" s="186"/>
      <c r="Y60" s="186"/>
      <c r="Z60" s="187"/>
      <c r="AE60" s="28"/>
    </row>
    <row r="61" customFormat="false" ht="12.75" hidden="false" customHeight="false" outlineLevel="1" collapsed="false">
      <c r="A61" s="135" t="s">
        <v>80</v>
      </c>
      <c r="B61" s="236" t="n">
        <v>0.03</v>
      </c>
      <c r="C61" s="237" t="n">
        <f aca="false">SCE!B27</f>
        <v>0.2</v>
      </c>
      <c r="D61" s="177" t="n">
        <f aca="false">D$57*$B61*$C61</f>
        <v>0.931008302912645</v>
      </c>
      <c r="E61" s="178" t="n">
        <f aca="false">E$57*$B61*$C61</f>
        <v>0.691465152387071</v>
      </c>
      <c r="F61" s="178" t="n">
        <f aca="false">F$57*$B61*$C61</f>
        <v>1.00568273854924</v>
      </c>
      <c r="G61" s="179" t="n">
        <f aca="false">G$57*$B61*$C61</f>
        <v>0.657158930839525</v>
      </c>
      <c r="H61" s="180" t="n">
        <f aca="false">H$57*$B61*$C61</f>
        <v>0.533641076620963</v>
      </c>
      <c r="I61" s="181" t="n">
        <f aca="false">I$57*$B61*$C61</f>
        <v>0.806575875665399</v>
      </c>
      <c r="J61" s="181" t="n">
        <f aca="false">J$57*$B61*$C61</f>
        <v>1.37102155646535</v>
      </c>
      <c r="K61" s="182" t="n">
        <f aca="false">K$57*$B61*$C61</f>
        <v>1.01732520676012</v>
      </c>
      <c r="L61" s="183" t="n">
        <f aca="false">L$57*$B61*$C61</f>
        <v>1.01732520676012</v>
      </c>
      <c r="M61" s="183" t="n">
        <f aca="false">M$57*$B61*$C61</f>
        <v>1.11911212184216</v>
      </c>
      <c r="N61" s="183" t="n">
        <f aca="false">N$57*$B61*$C61</f>
        <v>1.12537703210942</v>
      </c>
      <c r="O61" s="183" t="n">
        <f aca="false">O$57*$B61*$C61</f>
        <v>0.843175250264173</v>
      </c>
      <c r="P61" s="183" t="n">
        <f aca="false">P$57*$B61*$C61</f>
        <v>0.825566534127841</v>
      </c>
      <c r="Q61" s="183" t="n">
        <f aca="false">Q$57*$B61*$C61</f>
        <v>0.277289301214501</v>
      </c>
      <c r="R61" s="183" t="n">
        <f aca="false">R$57*$B61*$C61</f>
        <v>0.205541248878193</v>
      </c>
      <c r="S61" s="184" t="n">
        <f aca="false">S$57*$B61*$C61</f>
        <v>0.228430494786771</v>
      </c>
      <c r="T61" s="185" t="n">
        <f aca="false">T$57*$B61*$C61</f>
        <v>0.256434</v>
      </c>
      <c r="U61" s="186" t="n">
        <f aca="false">U$57*$B61*$C61</f>
        <v>0.2232681</v>
      </c>
      <c r="V61" s="186" t="n">
        <f aca="false">V$57*$B61*$C61</f>
        <v>0.2235066</v>
      </c>
      <c r="W61" s="186" t="n">
        <f aca="false">W$57*$B61*$C61</f>
        <v>0.2233008</v>
      </c>
      <c r="X61" s="186" t="n">
        <f aca="false">X$57*$B61*$C61</f>
        <v>0.2308713</v>
      </c>
      <c r="Y61" s="186" t="n">
        <f aca="false">Y$57*$B61*$C61</f>
        <v>0.231075</v>
      </c>
      <c r="Z61" s="187" t="n">
        <f aca="false">Z$57*$B61*$C61</f>
        <v>0.2156082</v>
      </c>
      <c r="AE61" s="28"/>
    </row>
    <row r="62" customFormat="false" ht="12.75" hidden="false" customHeight="false" outlineLevel="1" collapsed="false">
      <c r="A62" s="135" t="s">
        <v>81</v>
      </c>
      <c r="B62" s="236" t="n">
        <v>0.06</v>
      </c>
      <c r="C62" s="237" t="n">
        <f aca="false">SCE!B28</f>
        <v>0.65</v>
      </c>
      <c r="D62" s="177" t="n">
        <f aca="false">D$57*$B62*$C62</f>
        <v>6.05155396893219</v>
      </c>
      <c r="E62" s="178" t="n">
        <f aca="false">E$57*$B62*$C62</f>
        <v>4.49452349051596</v>
      </c>
      <c r="F62" s="178" t="n">
        <f aca="false">F$57*$B62*$C62</f>
        <v>6.53693780057008</v>
      </c>
      <c r="G62" s="179" t="n">
        <f aca="false">G$57*$B62*$C62</f>
        <v>4.27153305045691</v>
      </c>
      <c r="H62" s="180" t="n">
        <f aca="false">H$57*$B62*$C62</f>
        <v>3.46866699803626</v>
      </c>
      <c r="I62" s="181" t="n">
        <f aca="false">I$57*$B62*$C62</f>
        <v>5.24274319182509</v>
      </c>
      <c r="J62" s="181" t="n">
        <f aca="false">J$57*$B62*$C62</f>
        <v>8.91164011702476</v>
      </c>
      <c r="K62" s="182" t="n">
        <f aca="false">K$57*$B62*$C62</f>
        <v>6.61261384394077</v>
      </c>
      <c r="L62" s="183" t="n">
        <f aca="false">L$57*$B62*$C62</f>
        <v>6.61261384394077</v>
      </c>
      <c r="M62" s="183" t="n">
        <f aca="false">M$57*$B62*$C62</f>
        <v>7.27422879197405</v>
      </c>
      <c r="N62" s="183" t="n">
        <f aca="false">N$57*$B62*$C62</f>
        <v>7.31495070871126</v>
      </c>
      <c r="O62" s="183" t="n">
        <f aca="false">O$57*$B62*$C62</f>
        <v>5.48063912671712</v>
      </c>
      <c r="P62" s="183" t="n">
        <f aca="false">P$57*$B62*$C62</f>
        <v>5.36618247183097</v>
      </c>
      <c r="Q62" s="183" t="n">
        <f aca="false">Q$57*$B62*$C62</f>
        <v>1.80238045789426</v>
      </c>
      <c r="R62" s="183" t="n">
        <f aca="false">R$57*$B62*$C62</f>
        <v>1.33601811770825</v>
      </c>
      <c r="S62" s="184" t="n">
        <f aca="false">S$57*$B62*$C62</f>
        <v>1.48479821611401</v>
      </c>
      <c r="T62" s="185" t="n">
        <f aca="false">T$57*$B62*$C62</f>
        <v>1.666821</v>
      </c>
      <c r="U62" s="186" t="n">
        <f aca="false">U$57*$B62*$C62</f>
        <v>1.45124265</v>
      </c>
      <c r="V62" s="186" t="n">
        <f aca="false">V$57*$B62*$C62</f>
        <v>1.4527929</v>
      </c>
      <c r="W62" s="186" t="n">
        <f aca="false">W$57*$B62*$C62</f>
        <v>1.4514552</v>
      </c>
      <c r="X62" s="186" t="n">
        <f aca="false">X$57*$B62*$C62</f>
        <v>1.50066345</v>
      </c>
      <c r="Y62" s="186" t="n">
        <f aca="false">Y$57*$B62*$C62</f>
        <v>1.5019875</v>
      </c>
      <c r="Z62" s="187" t="n">
        <f aca="false">Z$57*$B62*$C62</f>
        <v>1.4014533</v>
      </c>
      <c r="AE62" s="28"/>
    </row>
    <row r="63" customFormat="false" ht="12.75" hidden="false" customHeight="false" outlineLevel="1" collapsed="false">
      <c r="A63" s="135" t="s">
        <v>82</v>
      </c>
      <c r="B63" s="236" t="n">
        <v>0.01</v>
      </c>
      <c r="C63" s="237" t="n">
        <f aca="false">SCE!B29</f>
        <v>0.15</v>
      </c>
      <c r="D63" s="177" t="n">
        <f aca="false">D$57*$B63*$C63</f>
        <v>0.232752075728161</v>
      </c>
      <c r="E63" s="178" t="n">
        <f aca="false">E$57*$B63*$C63</f>
        <v>0.172866288096768</v>
      </c>
      <c r="F63" s="178" t="n">
        <f aca="false">F$57*$B63*$C63</f>
        <v>0.251420684637311</v>
      </c>
      <c r="G63" s="179" t="n">
        <f aca="false">G$57*$B63*$C63</f>
        <v>0.164289732709881</v>
      </c>
      <c r="H63" s="180" t="n">
        <f aca="false">H$57*$B63*$C63</f>
        <v>0.133410269155241</v>
      </c>
      <c r="I63" s="181" t="n">
        <f aca="false">I$57*$B63*$C63</f>
        <v>0.20164396891635</v>
      </c>
      <c r="J63" s="181" t="n">
        <f aca="false">J$57*$B63*$C63</f>
        <v>0.342755389116337</v>
      </c>
      <c r="K63" s="182" t="n">
        <f aca="false">K$57*$B63*$C63</f>
        <v>0.25433130169003</v>
      </c>
      <c r="L63" s="183" t="n">
        <f aca="false">L$57*$B63*$C63</f>
        <v>0.25433130169003</v>
      </c>
      <c r="M63" s="183" t="n">
        <f aca="false">M$57*$B63*$C63</f>
        <v>0.279778030460541</v>
      </c>
      <c r="N63" s="183" t="n">
        <f aca="false">N$57*$B63*$C63</f>
        <v>0.281344258027356</v>
      </c>
      <c r="O63" s="183" t="n">
        <f aca="false">O$57*$B63*$C63</f>
        <v>0.210793812566043</v>
      </c>
      <c r="P63" s="183" t="n">
        <f aca="false">P$57*$B63*$C63</f>
        <v>0.20639163353196</v>
      </c>
      <c r="Q63" s="183" t="n">
        <f aca="false">Q$57*$B63*$C63</f>
        <v>0.0693223253036253</v>
      </c>
      <c r="R63" s="183" t="n">
        <f aca="false">R$57*$B63*$C63</f>
        <v>0.0513853122195482</v>
      </c>
      <c r="S63" s="184" t="n">
        <f aca="false">S$57*$B63*$C63</f>
        <v>0.0571076236966929</v>
      </c>
      <c r="T63" s="185" t="n">
        <f aca="false">T$57*$B63*$C63</f>
        <v>0.0641085</v>
      </c>
      <c r="U63" s="186" t="n">
        <f aca="false">U$57*$B63*$C63</f>
        <v>0.055817025</v>
      </c>
      <c r="V63" s="186" t="n">
        <f aca="false">V$57*$B63*$C63</f>
        <v>0.05587665</v>
      </c>
      <c r="W63" s="186" t="n">
        <f aca="false">W$57*$B63*$C63</f>
        <v>0.0558252</v>
      </c>
      <c r="X63" s="186" t="n">
        <f aca="false">X$57*$B63*$C63</f>
        <v>0.057717825</v>
      </c>
      <c r="Y63" s="186" t="n">
        <f aca="false">Y$57*$B63*$C63</f>
        <v>0.05776875</v>
      </c>
      <c r="Z63" s="187" t="n">
        <f aca="false">Z$57*$B63*$C63</f>
        <v>0.05390205</v>
      </c>
      <c r="AE63" s="28"/>
    </row>
    <row r="64" customFormat="false" ht="12.75" hidden="false" customHeight="false" outlineLevel="1" collapsed="false">
      <c r="A64" s="135" t="s">
        <v>83</v>
      </c>
      <c r="D64" s="177" t="n">
        <v>0.5</v>
      </c>
      <c r="E64" s="178" t="n">
        <v>0.5</v>
      </c>
      <c r="F64" s="178" t="n">
        <v>0.5</v>
      </c>
      <c r="G64" s="179" t="n">
        <v>0.5</v>
      </c>
      <c r="H64" s="180" t="n">
        <v>0.5</v>
      </c>
      <c r="I64" s="181" t="n">
        <v>0.5</v>
      </c>
      <c r="J64" s="181" t="n">
        <v>0.5</v>
      </c>
      <c r="K64" s="182" t="n">
        <v>0.5</v>
      </c>
      <c r="L64" s="183" t="n">
        <v>0.5</v>
      </c>
      <c r="M64" s="183" t="n">
        <v>0.5</v>
      </c>
      <c r="N64" s="183" t="n">
        <v>0.5</v>
      </c>
      <c r="O64" s="183" t="n">
        <v>0.5</v>
      </c>
      <c r="P64" s="183" t="n">
        <v>0.5</v>
      </c>
      <c r="Q64" s="183" t="n">
        <v>0.5</v>
      </c>
      <c r="R64" s="183" t="n">
        <v>0.5</v>
      </c>
      <c r="S64" s="184" t="n">
        <v>0.5</v>
      </c>
      <c r="T64" s="185" t="n">
        <v>0.5</v>
      </c>
      <c r="U64" s="186" t="n">
        <v>0.5</v>
      </c>
      <c r="V64" s="186" t="n">
        <v>0.5</v>
      </c>
      <c r="W64" s="186" t="n">
        <v>0.5</v>
      </c>
      <c r="X64" s="186" t="n">
        <v>0.5</v>
      </c>
      <c r="Y64" s="186" t="n">
        <v>0.5</v>
      </c>
      <c r="Z64" s="187" t="n">
        <v>0.5</v>
      </c>
      <c r="AE64" s="28"/>
    </row>
    <row r="65" customFormat="false" ht="12.75" hidden="false" customHeight="false" outlineLevel="1" collapsed="false">
      <c r="A65" s="135" t="s">
        <v>84</v>
      </c>
      <c r="D65" s="177" t="n">
        <v>2</v>
      </c>
      <c r="E65" s="178" t="n">
        <v>2</v>
      </c>
      <c r="F65" s="178" t="n">
        <v>2</v>
      </c>
      <c r="G65" s="179" t="n">
        <v>2</v>
      </c>
      <c r="H65" s="180" t="n">
        <v>2</v>
      </c>
      <c r="I65" s="181" t="n">
        <v>2</v>
      </c>
      <c r="J65" s="181" t="n">
        <v>2</v>
      </c>
      <c r="K65" s="182" t="n">
        <v>2</v>
      </c>
      <c r="L65" s="183" t="n">
        <v>2</v>
      </c>
      <c r="M65" s="183" t="n">
        <v>2</v>
      </c>
      <c r="N65" s="183" t="n">
        <v>2</v>
      </c>
      <c r="O65" s="183" t="n">
        <v>2</v>
      </c>
      <c r="P65" s="183" t="n">
        <v>2</v>
      </c>
      <c r="Q65" s="183" t="n">
        <v>2</v>
      </c>
      <c r="R65" s="183" t="n">
        <v>2</v>
      </c>
      <c r="S65" s="184" t="n">
        <v>2</v>
      </c>
      <c r="T65" s="185" t="n">
        <v>2</v>
      </c>
      <c r="U65" s="186" t="n">
        <v>2</v>
      </c>
      <c r="V65" s="186" t="n">
        <v>2</v>
      </c>
      <c r="W65" s="186" t="n">
        <v>2</v>
      </c>
      <c r="X65" s="186" t="n">
        <v>2</v>
      </c>
      <c r="Y65" s="186" t="n">
        <v>2</v>
      </c>
      <c r="Z65" s="187" t="n">
        <v>2</v>
      </c>
      <c r="AE65" s="28"/>
    </row>
    <row r="66" customFormat="false" ht="12.75" hidden="false" customHeight="false" outlineLevel="1" collapsed="false">
      <c r="A66" s="135" t="s">
        <v>85</v>
      </c>
      <c r="D66" s="177" t="n">
        <v>1.5</v>
      </c>
      <c r="E66" s="178" t="n">
        <v>1.5</v>
      </c>
      <c r="F66" s="178" t="n">
        <v>1.5</v>
      </c>
      <c r="G66" s="179" t="n">
        <v>1.5</v>
      </c>
      <c r="H66" s="180" t="n">
        <v>1.5</v>
      </c>
      <c r="I66" s="181" t="n">
        <v>1.5</v>
      </c>
      <c r="J66" s="181" t="n">
        <v>1.5</v>
      </c>
      <c r="K66" s="182" t="n">
        <v>1.5</v>
      </c>
      <c r="L66" s="183" t="n">
        <v>1.5</v>
      </c>
      <c r="M66" s="183" t="n">
        <v>1.5</v>
      </c>
      <c r="N66" s="183" t="n">
        <v>1.5</v>
      </c>
      <c r="O66" s="183" t="n">
        <v>1.5</v>
      </c>
      <c r="P66" s="183" t="n">
        <v>1.5</v>
      </c>
      <c r="Q66" s="183" t="n">
        <v>1.5</v>
      </c>
      <c r="R66" s="183" t="n">
        <v>1.5</v>
      </c>
      <c r="S66" s="184" t="n">
        <v>1.5</v>
      </c>
      <c r="T66" s="185" t="n">
        <v>1.5</v>
      </c>
      <c r="U66" s="186" t="n">
        <v>1.5</v>
      </c>
      <c r="V66" s="186" t="n">
        <v>1.5</v>
      </c>
      <c r="W66" s="186" t="n">
        <v>1.5</v>
      </c>
      <c r="X66" s="186" t="n">
        <v>1.5</v>
      </c>
      <c r="Y66" s="186" t="n">
        <v>1.5</v>
      </c>
      <c r="Z66" s="187" t="n">
        <v>1.5</v>
      </c>
      <c r="AE66" s="28"/>
    </row>
    <row r="67" customFormat="false" ht="12.75" hidden="false" customHeight="false" outlineLevel="1" collapsed="false">
      <c r="A67" s="135" t="s">
        <v>86</v>
      </c>
      <c r="D67" s="177" t="n">
        <v>1.65</v>
      </c>
      <c r="E67" s="178" t="n">
        <v>1.65</v>
      </c>
      <c r="F67" s="178" t="n">
        <v>1.65</v>
      </c>
      <c r="G67" s="179" t="n">
        <v>1.65</v>
      </c>
      <c r="H67" s="180" t="n">
        <v>1.65</v>
      </c>
      <c r="I67" s="181" t="n">
        <v>1.65</v>
      </c>
      <c r="J67" s="181" t="n">
        <v>1.65</v>
      </c>
      <c r="K67" s="182" t="n">
        <v>1.65</v>
      </c>
      <c r="L67" s="183" t="n">
        <v>1.65</v>
      </c>
      <c r="M67" s="183" t="n">
        <v>1.65</v>
      </c>
      <c r="N67" s="183" t="n">
        <v>1.65</v>
      </c>
      <c r="O67" s="183" t="n">
        <v>1.65</v>
      </c>
      <c r="P67" s="183" t="n">
        <v>1.65</v>
      </c>
      <c r="Q67" s="183" t="n">
        <v>1.65</v>
      </c>
      <c r="R67" s="183" t="n">
        <v>1.65</v>
      </c>
      <c r="S67" s="184" t="n">
        <v>1.65</v>
      </c>
      <c r="T67" s="185" t="n">
        <v>1.65</v>
      </c>
      <c r="U67" s="186" t="n">
        <v>1.65</v>
      </c>
      <c r="V67" s="186" t="n">
        <v>1.65</v>
      </c>
      <c r="W67" s="186" t="n">
        <v>1.65</v>
      </c>
      <c r="X67" s="186" t="n">
        <v>1.65</v>
      </c>
      <c r="Y67" s="186" t="n">
        <v>1.65</v>
      </c>
      <c r="Z67" s="187" t="n">
        <v>1.65</v>
      </c>
      <c r="AE67" s="28"/>
    </row>
    <row r="68" customFormat="false" ht="12.75" hidden="false" customHeight="false" outlineLevel="0" collapsed="false">
      <c r="A68" s="238" t="s">
        <v>87</v>
      </c>
      <c r="B68" s="201"/>
      <c r="C68" s="201"/>
      <c r="D68" s="202" t="n">
        <f aca="false">D57+SUM(D59:D67)</f>
        <v>180.346984471011</v>
      </c>
      <c r="E68" s="203" t="n">
        <f aca="false">E57+SUM(E59:E67)</f>
        <v>138.566666633509</v>
      </c>
      <c r="F68" s="203" t="n">
        <f aca="false">F57+SUM(F59:F67)</f>
        <v>193.371450619961</v>
      </c>
      <c r="G68" s="204" t="n">
        <f aca="false">G57+SUM(G59:G67)</f>
        <v>132.583089825257</v>
      </c>
      <c r="H68" s="205" t="n">
        <f aca="false">H57+SUM(H59:H67)</f>
        <v>111.039517418637</v>
      </c>
      <c r="I68" s="206" t="n">
        <f aca="false">I57+SUM(I59:I67)</f>
        <v>158.643895285304</v>
      </c>
      <c r="J68" s="206" t="n">
        <f aca="false">J57+SUM(J59:J67)</f>
        <v>257.092629444828</v>
      </c>
      <c r="K68" s="207" t="n">
        <f aca="false">K57+SUM(K59:K67)</f>
        <v>195.402091117074</v>
      </c>
      <c r="L68" s="208" t="n">
        <f aca="false">L57+SUM(L59:L67)</f>
        <v>195.402091117074</v>
      </c>
      <c r="M68" s="208" t="n">
        <f aca="false">M57+SUM(M59:M67)</f>
        <v>212.165076435894</v>
      </c>
      <c r="N68" s="208" t="n">
        <f aca="false">N57+SUM(N59:N67)</f>
        <v>215.076318386976</v>
      </c>
      <c r="O68" s="208" t="n">
        <f aca="false">O57+SUM(O59:O67)</f>
        <v>165.727048171314</v>
      </c>
      <c r="P68" s="208" t="n">
        <f aca="false">P57+SUM(P59:P67)</f>
        <v>160.094311716512</v>
      </c>
      <c r="Q68" s="208" t="n">
        <f aca="false">Q57+SUM(Q59:Q67)</f>
        <v>61.9079121038426</v>
      </c>
      <c r="R68" s="208" t="n">
        <f aca="false">R57+SUM(R59:R67)</f>
        <v>46.1546179536068</v>
      </c>
      <c r="S68" s="209" t="n">
        <f aca="false">S57+SUM(S59:S67)</f>
        <v>49.3408458418019</v>
      </c>
      <c r="T68" s="210" t="n">
        <f aca="false">T57+SUM(T59:T67)</f>
        <v>54.0674106924939</v>
      </c>
      <c r="U68" s="211" t="n">
        <f aca="false">U57+SUM(U59:U67)</f>
        <v>46.8626641498233</v>
      </c>
      <c r="V68" s="211" t="n">
        <f aca="false">V57+SUM(V59:V67)</f>
        <v>47.3738881134978</v>
      </c>
      <c r="W68" s="211" t="n">
        <f aca="false">W57+SUM(W59:W67)</f>
        <v>47.965247011389</v>
      </c>
      <c r="X68" s="211" t="n">
        <f aca="false">X57+SUM(X59:X67)</f>
        <v>48.7122495764496</v>
      </c>
      <c r="Y68" s="211" t="n">
        <f aca="false">Y57+SUM(Y59:Y67)</f>
        <v>48.2913675234542</v>
      </c>
      <c r="Z68" s="212" t="n">
        <f aca="false">Z57+SUM(Z59:Z67)</f>
        <v>45.7734699586905</v>
      </c>
      <c r="AB68" s="28" t="n">
        <f aca="false">K68</f>
        <v>195.402091117074</v>
      </c>
      <c r="AC68" s="28" t="n">
        <f aca="false">SUMPRODUCT(L68:S68,$L$26:$S$26)/SUM($L$26:$S$26)</f>
        <v>160.426474080151</v>
      </c>
      <c r="AD68" s="28" t="n">
        <f aca="false">SUMPRODUCT(T68:Z68,$T$26:$Z$26)/SUM($T$26:$Z$26)</f>
        <v>48.3699036422083</v>
      </c>
      <c r="AE68" s="28" t="n">
        <f aca="false">SUMPRODUCT(L68:Z68,$L$26:$Z$26)/SUM($L$26:$Z$26)</f>
        <v>80.2715753257304</v>
      </c>
    </row>
    <row r="69" customFormat="false" ht="12.75" hidden="false" customHeight="false" outlineLevel="0" collapsed="false">
      <c r="D69" s="239"/>
      <c r="E69" s="240"/>
      <c r="F69" s="240"/>
      <c r="G69" s="241"/>
      <c r="H69" s="242"/>
      <c r="I69" s="243"/>
      <c r="J69" s="243"/>
      <c r="K69" s="244"/>
      <c r="L69" s="245"/>
      <c r="M69" s="245"/>
      <c r="N69" s="245"/>
      <c r="O69" s="245"/>
      <c r="P69" s="245"/>
      <c r="Q69" s="245"/>
      <c r="R69" s="245"/>
      <c r="S69" s="246"/>
      <c r="T69" s="247"/>
      <c r="U69" s="248"/>
      <c r="V69" s="248"/>
      <c r="W69" s="248"/>
      <c r="X69" s="248"/>
      <c r="Y69" s="248"/>
      <c r="Z69" s="249"/>
      <c r="AB69" s="28" t="n">
        <f aca="false">K69</f>
        <v>0</v>
      </c>
      <c r="AC69" s="28" t="n">
        <f aca="false">SUMPRODUCT(L69:S69,$L$26:$S$26)/SUM($L$26:$S$26)</f>
        <v>0</v>
      </c>
      <c r="AD69" s="28" t="n">
        <f aca="false">SUMPRODUCT(T69:Z69,$T$26:$Z$26)/SUM($T$26:$Z$26)</f>
        <v>0</v>
      </c>
      <c r="AE69" s="28" t="n">
        <f aca="false">SUMPRODUCT(L69:Z69,$L$26:$Z$26)/SUM($L$26:$Z$26)</f>
        <v>0</v>
      </c>
    </row>
    <row r="70" customFormat="false" ht="12.75" hidden="false" customHeight="false" outlineLevel="0" collapsed="false">
      <c r="A70" s="112" t="s">
        <v>119</v>
      </c>
      <c r="D70" s="239"/>
      <c r="E70" s="240"/>
      <c r="F70" s="240"/>
      <c r="G70" s="241"/>
      <c r="H70" s="242"/>
      <c r="I70" s="243"/>
      <c r="J70" s="243"/>
      <c r="K70" s="244"/>
      <c r="L70" s="245"/>
      <c r="M70" s="245"/>
      <c r="N70" s="245"/>
      <c r="O70" s="245"/>
      <c r="P70" s="245"/>
      <c r="Q70" s="245"/>
      <c r="R70" s="245"/>
      <c r="S70" s="246"/>
      <c r="T70" s="247"/>
      <c r="U70" s="248"/>
      <c r="V70" s="248"/>
      <c r="W70" s="248"/>
      <c r="X70" s="248"/>
      <c r="Y70" s="248"/>
      <c r="Z70" s="249"/>
      <c r="AB70" s="28" t="n">
        <f aca="false">K70</f>
        <v>0</v>
      </c>
      <c r="AC70" s="28" t="n">
        <f aca="false">SUMPRODUCT(L70:S70,$L$26:$S$26)/SUM($L$26:$S$26)</f>
        <v>0</v>
      </c>
      <c r="AD70" s="28" t="n">
        <f aca="false">SUMPRODUCT(T70:Z70,$T$26:$Z$26)/SUM($T$26:$Z$26)</f>
        <v>0</v>
      </c>
      <c r="AE70" s="28" t="n">
        <f aca="false">SUMPRODUCT(L70:Z70,$L$26:$Z$26)/SUM($L$26:$Z$26)</f>
        <v>0</v>
      </c>
    </row>
    <row r="71" customFormat="false" ht="12.75" hidden="false" customHeight="false" outlineLevel="1" collapsed="false">
      <c r="A71" s="199" t="s">
        <v>89</v>
      </c>
      <c r="D71" s="250"/>
      <c r="E71" s="251"/>
      <c r="F71" s="251"/>
      <c r="G71" s="252"/>
      <c r="H71" s="253"/>
      <c r="I71" s="254"/>
      <c r="J71" s="254"/>
      <c r="K71" s="255"/>
      <c r="L71" s="245"/>
      <c r="M71" s="245"/>
      <c r="N71" s="245"/>
      <c r="O71" s="245"/>
      <c r="P71" s="245"/>
      <c r="Q71" s="245"/>
      <c r="R71" s="245"/>
      <c r="S71" s="246"/>
      <c r="T71" s="247"/>
      <c r="U71" s="248"/>
      <c r="V71" s="248"/>
      <c r="W71" s="248"/>
      <c r="X71" s="248"/>
      <c r="Y71" s="248"/>
      <c r="Z71" s="249"/>
      <c r="AB71" s="28" t="n">
        <f aca="false">K71</f>
        <v>0</v>
      </c>
      <c r="AC71" s="28" t="n">
        <f aca="false">SUMPRODUCT(L71:S71,$L$26:$S$26)/SUM($L$26:$S$26)</f>
        <v>0</v>
      </c>
      <c r="AD71" s="28" t="n">
        <f aca="false">SUMPRODUCT(T71:Z71,$T$26:$Z$26)/SUM($T$26:$Z$26)</f>
        <v>0</v>
      </c>
      <c r="AE71" s="28" t="n">
        <f aca="false">SUMPRODUCT(L71:Z71,$L$26:$Z$26)/SUM($L$26:$Z$26)</f>
        <v>0</v>
      </c>
    </row>
    <row r="72" customFormat="false" ht="12.75" hidden="false" customHeight="false" outlineLevel="1" collapsed="false">
      <c r="A72" s="135" t="s">
        <v>90</v>
      </c>
      <c r="D72" s="256" t="s">
        <v>91</v>
      </c>
      <c r="E72" s="257" t="s">
        <v>91</v>
      </c>
      <c r="F72" s="257" t="s">
        <v>91</v>
      </c>
      <c r="G72" s="258" t="s">
        <v>91</v>
      </c>
      <c r="H72" s="259" t="s">
        <v>91</v>
      </c>
      <c r="I72" s="260" t="s">
        <v>91</v>
      </c>
      <c r="J72" s="260" t="s">
        <v>91</v>
      </c>
      <c r="K72" s="261" t="n">
        <f aca="false">L72</f>
        <v>0.236328128499906</v>
      </c>
      <c r="L72" s="81" t="n">
        <v>0.236328128499906</v>
      </c>
      <c r="M72" s="81" t="n">
        <v>0.236669325191139</v>
      </c>
      <c r="N72" s="81" t="n">
        <v>0.218352000436005</v>
      </c>
      <c r="O72" s="81" t="n">
        <v>0.19792291556901</v>
      </c>
      <c r="P72" s="81" t="n">
        <v>0.252574961215207</v>
      </c>
      <c r="Q72" s="81" t="n">
        <v>0.25700885007585</v>
      </c>
      <c r="R72" s="81" t="n">
        <v>0.252546761256971</v>
      </c>
      <c r="S72" s="262" t="n">
        <v>0.251953182557006</v>
      </c>
      <c r="T72" s="263" t="n">
        <v>0.249326224486043</v>
      </c>
      <c r="U72" s="264" t="n">
        <v>0.246142019510321</v>
      </c>
      <c r="V72" s="264" t="n">
        <v>0.242876467412633</v>
      </c>
      <c r="W72" s="264" t="n">
        <v>0.2429624616845</v>
      </c>
      <c r="X72" s="264" t="n">
        <v>0.247599785720099</v>
      </c>
      <c r="Y72" s="264" t="n">
        <v>0.251336297300959</v>
      </c>
      <c r="Z72" s="265" t="n">
        <v>0.253232200942985</v>
      </c>
      <c r="AB72" s="28" t="n">
        <f aca="false">K72</f>
        <v>0.236328128499906</v>
      </c>
      <c r="AC72" s="28" t="n">
        <f aca="false">SUMPRODUCT(L72:S72,$L$26:$S$26)/SUM($L$26:$S$26)</f>
        <v>0.240107778056094</v>
      </c>
      <c r="AD72" s="28" t="n">
        <f aca="false">SUMPRODUCT(T72:Z72,$T$26:$Z$26)/SUM($T$26:$Z$26)</f>
        <v>0.247498148054738</v>
      </c>
      <c r="AE72" s="28" t="n">
        <f aca="false">SUMPRODUCT(L72:Z72,$L$26:$Z$26)/SUM($L$26:$Z$26)</f>
        <v>0.245394164714939</v>
      </c>
    </row>
    <row r="73" customFormat="false" ht="12.75" hidden="false" customHeight="false" outlineLevel="1" collapsed="false">
      <c r="A73" s="135" t="s">
        <v>92</v>
      </c>
      <c r="D73" s="266" t="s">
        <v>91</v>
      </c>
      <c r="E73" s="267" t="s">
        <v>91</v>
      </c>
      <c r="F73" s="267" t="s">
        <v>91</v>
      </c>
      <c r="G73" s="268" t="s">
        <v>91</v>
      </c>
      <c r="H73" s="269" t="s">
        <v>91</v>
      </c>
      <c r="I73" s="270" t="s">
        <v>91</v>
      </c>
      <c r="J73" s="270" t="s">
        <v>91</v>
      </c>
      <c r="K73" s="271" t="n">
        <f aca="false">L73</f>
        <v>59.8416580553549</v>
      </c>
      <c r="L73" s="183" t="n">
        <v>59.8416580553549</v>
      </c>
      <c r="M73" s="183" t="n">
        <v>57.7607244956262</v>
      </c>
      <c r="N73" s="183" t="n">
        <v>55.67895055196</v>
      </c>
      <c r="O73" s="183" t="n">
        <v>53.7897778287607</v>
      </c>
      <c r="P73" s="183" t="n">
        <v>51.8301516635305</v>
      </c>
      <c r="Q73" s="183" t="n">
        <v>49.1903604743072</v>
      </c>
      <c r="R73" s="183" t="n">
        <v>47.5757083598181</v>
      </c>
      <c r="S73" s="184" t="n">
        <v>47.5422264906517</v>
      </c>
      <c r="T73" s="185" t="n">
        <v>47.3780801335684</v>
      </c>
      <c r="U73" s="186" t="n">
        <v>47.0130542962068</v>
      </c>
      <c r="V73" s="186" t="n">
        <v>46.3738388928484</v>
      </c>
      <c r="W73" s="186" t="n">
        <v>46.31425487984</v>
      </c>
      <c r="X73" s="186" t="n">
        <v>46.2783974940239</v>
      </c>
      <c r="Y73" s="186" t="n">
        <v>46.0968631193334</v>
      </c>
      <c r="Z73" s="187" t="n">
        <v>45.9524297620325</v>
      </c>
      <c r="AB73" s="28" t="n">
        <f aca="false">K73</f>
        <v>59.8416580553549</v>
      </c>
      <c r="AC73" s="28" t="n">
        <f aca="false">SUMPRODUCT(L73:S73,$L$26:$S$26)/SUM($L$26:$S$26)</f>
        <v>55.116795921422</v>
      </c>
      <c r="AD73" s="28" t="n">
        <f aca="false">SUMPRODUCT(T73:Z73,$T$26:$Z$26)/SUM($T$26:$Z$26)</f>
        <v>46.501853921998</v>
      </c>
      <c r="AE73" s="28" t="n">
        <f aca="false">SUMPRODUCT(L73:Z73,$L$26:$Z$26)/SUM($L$26:$Z$26)</f>
        <v>48.9544637972075</v>
      </c>
    </row>
    <row r="74" customFormat="false" ht="12.75" hidden="false" customHeight="false" outlineLevel="1" collapsed="false">
      <c r="A74" s="199" t="s">
        <v>93</v>
      </c>
      <c r="D74" s="250" t="s">
        <v>91</v>
      </c>
      <c r="E74" s="251" t="s">
        <v>91</v>
      </c>
      <c r="F74" s="251" t="s">
        <v>91</v>
      </c>
      <c r="G74" s="252" t="s">
        <v>91</v>
      </c>
      <c r="H74" s="253" t="s">
        <v>91</v>
      </c>
      <c r="I74" s="254" t="s">
        <v>91</v>
      </c>
      <c r="J74" s="254" t="s">
        <v>91</v>
      </c>
      <c r="K74" s="272"/>
      <c r="L74" s="245"/>
      <c r="M74" s="245"/>
      <c r="N74" s="245"/>
      <c r="O74" s="245"/>
      <c r="P74" s="245"/>
      <c r="Q74" s="245"/>
      <c r="R74" s="245"/>
      <c r="S74" s="246"/>
      <c r="T74" s="247"/>
      <c r="U74" s="248"/>
      <c r="V74" s="248"/>
      <c r="W74" s="248"/>
      <c r="X74" s="248"/>
      <c r="Y74" s="248"/>
      <c r="Z74" s="249"/>
      <c r="AB74" s="28" t="n">
        <f aca="false">K74</f>
        <v>0</v>
      </c>
      <c r="AC74" s="28" t="n">
        <f aca="false">SUMPRODUCT(L74:S74,$L$26:$S$26)/SUM($L$26:$S$26)</f>
        <v>0</v>
      </c>
      <c r="AD74" s="28" t="n">
        <f aca="false">SUMPRODUCT(T74:Z74,$T$26:$Z$26)/SUM($T$26:$Z$26)</f>
        <v>0</v>
      </c>
      <c r="AE74" s="28" t="n">
        <f aca="false">SUMPRODUCT(L74:Z74,$L$26:$Z$26)/SUM($L$26:$Z$26)</f>
        <v>0</v>
      </c>
    </row>
    <row r="75" customFormat="false" ht="12.75" hidden="false" customHeight="false" outlineLevel="1" collapsed="false">
      <c r="A75" s="135" t="s">
        <v>90</v>
      </c>
      <c r="D75" s="256" t="s">
        <v>91</v>
      </c>
      <c r="E75" s="257" t="s">
        <v>91</v>
      </c>
      <c r="F75" s="257" t="s">
        <v>91</v>
      </c>
      <c r="G75" s="258" t="s">
        <v>91</v>
      </c>
      <c r="H75" s="259" t="s">
        <v>91</v>
      </c>
      <c r="I75" s="260" t="s">
        <v>91</v>
      </c>
      <c r="J75" s="260" t="s">
        <v>91</v>
      </c>
      <c r="K75" s="261" t="n">
        <f aca="false">L75</f>
        <v>0.133531895574301</v>
      </c>
      <c r="L75" s="81" t="n">
        <v>0.133531895574301</v>
      </c>
      <c r="M75" s="81" t="n">
        <v>0.133359102622649</v>
      </c>
      <c r="N75" s="81" t="n">
        <v>0.142635583585474</v>
      </c>
      <c r="O75" s="81" t="n">
        <v>0.152981527624245</v>
      </c>
      <c r="P75" s="81" t="n">
        <v>0.266905558265313</v>
      </c>
      <c r="Q75" s="81" t="n">
        <v>0.262471669404669</v>
      </c>
      <c r="R75" s="81" t="n">
        <v>0.266933758223548</v>
      </c>
      <c r="S75" s="262" t="n">
        <v>0.267527336923514</v>
      </c>
      <c r="T75" s="263" t="n">
        <v>0.270154294994477</v>
      </c>
      <c r="U75" s="264" t="n">
        <v>0.273338499970198</v>
      </c>
      <c r="V75" s="264" t="n">
        <v>0.276604052067887</v>
      </c>
      <c r="W75" s="264" t="n">
        <v>0.276518057796019</v>
      </c>
      <c r="X75" s="264" t="n">
        <v>0.271880733760421</v>
      </c>
      <c r="Y75" s="264" t="n">
        <v>0.268144222179561</v>
      </c>
      <c r="Z75" s="265" t="n">
        <v>0.266248318537534</v>
      </c>
      <c r="AB75" s="28" t="n">
        <f aca="false">K75</f>
        <v>0.133531895574301</v>
      </c>
      <c r="AC75" s="28" t="n">
        <f aca="false">SUMPRODUCT(L75:S75,$L$26:$S$26)/SUM($L$26:$S$26)</f>
        <v>0.173995308017114</v>
      </c>
      <c r="AD75" s="28" t="n">
        <f aca="false">SUMPRODUCT(T75:Z75,$T$26:$Z$26)/SUM($T$26:$Z$26)</f>
        <v>0.271982371425782</v>
      </c>
      <c r="AE75" s="28" t="n">
        <f aca="false">SUMPRODUCT(L75:Z75,$L$26:$Z$26)/SUM($L$26:$Z$26)</f>
        <v>0.24408618368883</v>
      </c>
    </row>
    <row r="76" customFormat="false" ht="12.75" hidden="false" customHeight="false" outlineLevel="1" collapsed="false">
      <c r="A76" s="135" t="s">
        <v>92</v>
      </c>
      <c r="D76" s="266" t="s">
        <v>91</v>
      </c>
      <c r="E76" s="267" t="s">
        <v>91</v>
      </c>
      <c r="F76" s="267" t="s">
        <v>91</v>
      </c>
      <c r="G76" s="268" t="s">
        <v>91</v>
      </c>
      <c r="H76" s="269" t="s">
        <v>91</v>
      </c>
      <c r="I76" s="270" t="s">
        <v>91</v>
      </c>
      <c r="J76" s="270" t="s">
        <v>91</v>
      </c>
      <c r="K76" s="273" t="n">
        <v>130.7</v>
      </c>
      <c r="L76" s="274" t="n">
        <v>130.7</v>
      </c>
      <c r="M76" s="274" t="n">
        <v>69</v>
      </c>
      <c r="N76" s="274" t="n">
        <v>69</v>
      </c>
      <c r="O76" s="274" t="n">
        <v>69</v>
      </c>
      <c r="P76" s="274" t="n">
        <v>81</v>
      </c>
      <c r="Q76" s="274" t="n">
        <v>58</v>
      </c>
      <c r="R76" s="274" t="n">
        <v>57</v>
      </c>
      <c r="S76" s="275" t="n">
        <v>55</v>
      </c>
      <c r="T76" s="276" t="n">
        <v>65</v>
      </c>
      <c r="U76" s="274" t="n">
        <v>65</v>
      </c>
      <c r="V76" s="274" t="n">
        <v>65</v>
      </c>
      <c r="W76" s="274" t="n">
        <v>65</v>
      </c>
      <c r="X76" s="274" t="n">
        <v>65</v>
      </c>
      <c r="Y76" s="274" t="n">
        <v>65</v>
      </c>
      <c r="Z76" s="275" t="n">
        <v>65</v>
      </c>
      <c r="AB76" s="28" t="n">
        <f aca="false">K76</f>
        <v>130.7</v>
      </c>
      <c r="AC76" s="28" t="n">
        <f aca="false">SUMPRODUCT(L76:S76,$L$26:$S$26)/SUM($L$26:$S$26)</f>
        <v>79.3784213661166</v>
      </c>
      <c r="AD76" s="28" t="n">
        <f aca="false">SUMPRODUCT(T76:Z76,$T$26:$Z$26)/SUM($T$26:$Z$26)</f>
        <v>65</v>
      </c>
      <c r="AE76" s="28" t="n">
        <f aca="false">SUMPRODUCT(L76:Z76,$L$26:$Z$26)/SUM($L$26:$Z$26)</f>
        <v>69.0934295593423</v>
      </c>
    </row>
    <row r="77" customFormat="false" ht="12.75" hidden="false" customHeight="false" outlineLevel="1" collapsed="false">
      <c r="A77" s="199" t="s">
        <v>94</v>
      </c>
      <c r="D77" s="250" t="s">
        <v>91</v>
      </c>
      <c r="E77" s="251" t="s">
        <v>91</v>
      </c>
      <c r="F77" s="251" t="s">
        <v>91</v>
      </c>
      <c r="G77" s="252" t="s">
        <v>91</v>
      </c>
      <c r="H77" s="253" t="s">
        <v>91</v>
      </c>
      <c r="I77" s="254" t="s">
        <v>91</v>
      </c>
      <c r="J77" s="254" t="s">
        <v>91</v>
      </c>
      <c r="K77" s="272"/>
      <c r="L77" s="245"/>
      <c r="M77" s="245"/>
      <c r="N77" s="245"/>
      <c r="O77" s="245"/>
      <c r="P77" s="245"/>
      <c r="Q77" s="245"/>
      <c r="R77" s="245"/>
      <c r="S77" s="246"/>
      <c r="T77" s="247"/>
      <c r="U77" s="248"/>
      <c r="V77" s="248"/>
      <c r="W77" s="248"/>
      <c r="X77" s="248"/>
      <c r="Y77" s="248"/>
      <c r="Z77" s="249"/>
      <c r="AB77" s="28" t="n">
        <f aca="false">K77</f>
        <v>0</v>
      </c>
      <c r="AC77" s="28" t="n">
        <f aca="false">SUMPRODUCT(L77:S77,$L$26:$S$26)/SUM($L$26:$S$26)</f>
        <v>0</v>
      </c>
      <c r="AD77" s="28" t="n">
        <f aca="false">SUMPRODUCT(T77:Z77,$T$26:$Z$26)/SUM($T$26:$Z$26)</f>
        <v>0</v>
      </c>
      <c r="AE77" s="28" t="n">
        <f aca="false">SUMPRODUCT(L77:Z77,$L$26:$Z$26)/SUM($L$26:$Z$26)</f>
        <v>0</v>
      </c>
    </row>
    <row r="78" customFormat="false" ht="12.75" hidden="false" customHeight="false" outlineLevel="1" collapsed="false">
      <c r="A78" s="135" t="s">
        <v>90</v>
      </c>
      <c r="D78" s="256" t="s">
        <v>91</v>
      </c>
      <c r="E78" s="257" t="s">
        <v>91</v>
      </c>
      <c r="F78" s="257" t="s">
        <v>91</v>
      </c>
      <c r="G78" s="258" t="s">
        <v>91</v>
      </c>
      <c r="H78" s="259" t="s">
        <v>91</v>
      </c>
      <c r="I78" s="260" t="s">
        <v>91</v>
      </c>
      <c r="J78" s="260" t="s">
        <v>91</v>
      </c>
      <c r="K78" s="261" t="n">
        <f aca="false">L78</f>
        <v>0.630139975925794</v>
      </c>
      <c r="L78" s="81" t="n">
        <v>0.630139975925794</v>
      </c>
      <c r="M78" s="81" t="n">
        <v>0.629971572186212</v>
      </c>
      <c r="N78" s="81" t="n">
        <v>0.639012415978521</v>
      </c>
      <c r="O78" s="81" t="n">
        <v>0.649095556806745</v>
      </c>
      <c r="P78" s="81" t="n">
        <v>0.480519480519481</v>
      </c>
      <c r="Q78" s="81" t="n">
        <v>0.480519480519481</v>
      </c>
      <c r="R78" s="81" t="n">
        <v>0.480519480519481</v>
      </c>
      <c r="S78" s="262" t="n">
        <v>0.480519480519481</v>
      </c>
      <c r="T78" s="263" t="n">
        <v>0.480519480519481</v>
      </c>
      <c r="U78" s="264" t="n">
        <v>0.480519480519481</v>
      </c>
      <c r="V78" s="264" t="n">
        <v>0.480519480519481</v>
      </c>
      <c r="W78" s="264" t="n">
        <v>0.480519480519481</v>
      </c>
      <c r="X78" s="264" t="n">
        <v>0.480519480519481</v>
      </c>
      <c r="Y78" s="264" t="n">
        <v>0.480519480519481</v>
      </c>
      <c r="Z78" s="265" t="n">
        <v>0.480519480519481</v>
      </c>
      <c r="AB78" s="28" t="n">
        <f aca="false">K78</f>
        <v>0.630139975925794</v>
      </c>
      <c r="AC78" s="28" t="n">
        <f aca="false">SUMPRODUCT(L78:S78,$L$26:$S$26)/SUM($L$26:$S$26)</f>
        <v>0.585896913926792</v>
      </c>
      <c r="AD78" s="28" t="n">
        <f aca="false">SUMPRODUCT(T78:Z78,$T$26:$Z$26)/SUM($T$26:$Z$26)</f>
        <v>0.480519480519481</v>
      </c>
      <c r="AE78" s="28" t="n">
        <f aca="false">SUMPRODUCT(L78:Z78,$L$26:$Z$26)/SUM($L$26:$Z$26)</f>
        <v>0.510519651596232</v>
      </c>
    </row>
    <row r="79" customFormat="false" ht="12.75" hidden="false" customHeight="false" outlineLevel="1" collapsed="false">
      <c r="A79" s="277" t="s">
        <v>95</v>
      </c>
      <c r="D79" s="266" t="s">
        <v>91</v>
      </c>
      <c r="E79" s="267" t="s">
        <v>91</v>
      </c>
      <c r="F79" s="267" t="s">
        <v>91</v>
      </c>
      <c r="G79" s="268" t="s">
        <v>91</v>
      </c>
      <c r="H79" s="269" t="s">
        <v>91</v>
      </c>
      <c r="I79" s="270" t="s">
        <v>91</v>
      </c>
      <c r="J79" s="270" t="s">
        <v>91</v>
      </c>
      <c r="K79" s="273" t="n">
        <v>62.77</v>
      </c>
      <c r="L79" s="274" t="n">
        <v>62.77</v>
      </c>
      <c r="M79" s="274" t="n">
        <v>62.77</v>
      </c>
      <c r="N79" s="274" t="n">
        <v>62.77</v>
      </c>
      <c r="O79" s="274" t="n">
        <v>62.77</v>
      </c>
      <c r="P79" s="274" t="n">
        <v>62.77</v>
      </c>
      <c r="Q79" s="274" t="n">
        <v>62.77</v>
      </c>
      <c r="R79" s="274" t="n">
        <v>62.77</v>
      </c>
      <c r="S79" s="275" t="n">
        <v>62.77</v>
      </c>
      <c r="T79" s="276" t="n">
        <v>62.77</v>
      </c>
      <c r="U79" s="274" t="n">
        <v>62.77</v>
      </c>
      <c r="V79" s="274" t="n">
        <v>62.77</v>
      </c>
      <c r="W79" s="274" t="n">
        <v>62.77</v>
      </c>
      <c r="X79" s="274" t="n">
        <v>62.77</v>
      </c>
      <c r="Y79" s="274" t="n">
        <v>62.77</v>
      </c>
      <c r="Z79" s="275" t="n">
        <v>62.77</v>
      </c>
      <c r="AB79" s="28" t="n">
        <f aca="false">K79</f>
        <v>62.77</v>
      </c>
      <c r="AC79" s="28" t="n">
        <f aca="false">SUMPRODUCT(L79:S79,$L$26:$S$26)/SUM($L$26:$S$26)</f>
        <v>62.77</v>
      </c>
      <c r="AD79" s="28" t="n">
        <f aca="false">SUMPRODUCT(T79:Z79,$T$26:$Z$26)/SUM($T$26:$Z$26)</f>
        <v>62.77</v>
      </c>
      <c r="AE79" s="28" t="n">
        <f aca="false">SUMPRODUCT(L79:Z79,$L$26:$Z$26)/SUM($L$26:$Z$26)</f>
        <v>62.77</v>
      </c>
    </row>
    <row r="80" customFormat="false" ht="12.75" hidden="false" customHeight="false" outlineLevel="0" collapsed="false">
      <c r="A80" s="278" t="s">
        <v>96</v>
      </c>
      <c r="B80" s="279"/>
      <c r="C80" s="279"/>
      <c r="D80" s="280"/>
      <c r="E80" s="281"/>
      <c r="F80" s="281"/>
      <c r="G80" s="282"/>
      <c r="H80" s="283"/>
      <c r="I80" s="284"/>
      <c r="J80" s="284"/>
      <c r="K80" s="285"/>
      <c r="L80" s="286"/>
      <c r="M80" s="286"/>
      <c r="N80" s="286"/>
      <c r="O80" s="286"/>
      <c r="P80" s="286"/>
      <c r="Q80" s="286"/>
      <c r="R80" s="286"/>
      <c r="S80" s="287"/>
      <c r="T80" s="288"/>
      <c r="U80" s="289"/>
      <c r="V80" s="289"/>
      <c r="W80" s="289"/>
      <c r="X80" s="289"/>
      <c r="Y80" s="289"/>
      <c r="Z80" s="290"/>
      <c r="AB80" s="28" t="n">
        <f aca="false">K80</f>
        <v>0</v>
      </c>
      <c r="AC80" s="28" t="n">
        <f aca="false">SUMPRODUCT(L80:S80,$L$26:$S$26)/SUM($L$26:$S$26)</f>
        <v>0</v>
      </c>
      <c r="AD80" s="28" t="n">
        <f aca="false">SUMPRODUCT(T80:Z80,$T$26:$Z$26)/SUM($T$26:$Z$26)</f>
        <v>0</v>
      </c>
      <c r="AE80" s="28" t="n">
        <f aca="false">SUMPRODUCT(L80:Z80,$L$26:$Z$26)/SUM($L$26:$Z$26)</f>
        <v>0</v>
      </c>
    </row>
    <row r="81" customFormat="false" ht="12.75" hidden="false" customHeight="false" outlineLevel="0" collapsed="false">
      <c r="A81" s="277" t="s">
        <v>97</v>
      </c>
      <c r="D81" s="266" t="s">
        <v>91</v>
      </c>
      <c r="E81" s="267" t="s">
        <v>91</v>
      </c>
      <c r="F81" s="267" t="s">
        <v>91</v>
      </c>
      <c r="G81" s="268" t="s">
        <v>91</v>
      </c>
      <c r="H81" s="269" t="s">
        <v>91</v>
      </c>
      <c r="I81" s="270" t="s">
        <v>91</v>
      </c>
      <c r="J81" s="270" t="s">
        <v>91</v>
      </c>
      <c r="K81" s="271" t="n">
        <f aca="false">K72*K73+K75*K76+K78*K79</f>
        <v>71.1487720949765</v>
      </c>
      <c r="L81" s="183" t="n">
        <f aca="false">L72*L73+L75*L76+L78*L79</f>
        <v>71.1487720949765</v>
      </c>
      <c r="M81" s="183" t="n">
        <f aca="false">M72*M73+M75*M76+M78*M79</f>
        <v>62.4152853560225</v>
      </c>
      <c r="N81" s="183" t="n">
        <f aca="false">N72*N73+N75*N76+N78*N79</f>
        <v>62.1102748535673</v>
      </c>
      <c r="O81" s="183" t="n">
        <f aca="false">O72*O73+O75*O76+O78*O79</f>
        <v>61.9456831625099</v>
      </c>
      <c r="P81" s="183" t="n">
        <f aca="false">P72*P73+P75*P76+P78*P79</f>
        <v>64.8725565578926</v>
      </c>
      <c r="Q81" s="183" t="n">
        <f aca="false">Q72*Q73+Q75*Q76+Q78*Q79</f>
        <v>58.0279225979969</v>
      </c>
      <c r="R81" s="183" t="n">
        <f aca="false">R72*R73+R75*R76+R78*R79</f>
        <v>57.3925230717283</v>
      </c>
      <c r="S81" s="184" t="n">
        <f aca="false">S72*S73+S75*S76+S78*S79</f>
        <v>56.8546265931667</v>
      </c>
      <c r="T81" s="185" t="n">
        <f aca="false">T72*T73+T75*T76+T78*T79</f>
        <v>59.5348348099486</v>
      </c>
      <c r="U81" s="186" t="n">
        <f aca="false">U72*U73+U75*U76+U78*U79</f>
        <v>59.5010984180874</v>
      </c>
      <c r="V81" s="186" t="n">
        <f aca="false">V72*V73+V75*V76+V78*V79</f>
        <v>59.404585347278</v>
      </c>
      <c r="W81" s="186" t="n">
        <f aca="false">W72*W73+W75*W76+W78*W79</f>
        <v>59.3885069256384</v>
      </c>
      <c r="X81" s="186" t="n">
        <f aca="false">X72*X73+X75*X76+X78*X79</f>
        <v>59.292976789625</v>
      </c>
      <c r="Y81" s="186" t="n">
        <f aca="false">Y72*Y73+Y75*Y76+Y78*Y79</f>
        <v>59.1773971274816</v>
      </c>
      <c r="Z81" s="187" t="n">
        <f aca="false">Z72*Z73+Z75*Z76+Z78*Z79</f>
        <v>59.104983424465</v>
      </c>
      <c r="AB81" s="28" t="n">
        <f aca="false">K81</f>
        <v>71.1487720949765</v>
      </c>
      <c r="AC81" s="28" t="n">
        <f aca="false">SUMPRODUCT(L81:S81,$L$26:$S$26)/SUM($L$26:$S$26)</f>
        <v>62.8849972675864</v>
      </c>
      <c r="AD81" s="28" t="n">
        <f aca="false">SUMPRODUCT(T81:Z81,$T$26:$Z$26)/SUM($T$26:$Z$26)</f>
        <v>59.3498556087041</v>
      </c>
      <c r="AE81" s="28" t="n">
        <f aca="false">SUMPRODUCT(L81:Z81,$L$26:$Z$26)/SUM($L$26:$Z$26)</f>
        <v>60.3562841306163</v>
      </c>
    </row>
    <row r="82" customFormat="false" ht="12.75" hidden="false" customHeight="false" outlineLevel="0" collapsed="false">
      <c r="D82" s="239"/>
      <c r="E82" s="240"/>
      <c r="F82" s="240"/>
      <c r="G82" s="241"/>
      <c r="H82" s="242"/>
      <c r="I82" s="243"/>
      <c r="J82" s="243"/>
      <c r="K82" s="244"/>
      <c r="L82" s="245"/>
      <c r="M82" s="245"/>
      <c r="N82" s="245"/>
      <c r="O82" s="245"/>
      <c r="P82" s="245"/>
      <c r="Q82" s="245"/>
      <c r="R82" s="245"/>
      <c r="S82" s="246"/>
      <c r="T82" s="247"/>
      <c r="U82" s="248"/>
      <c r="V82" s="248"/>
      <c r="W82" s="248"/>
      <c r="X82" s="248"/>
      <c r="Y82" s="248"/>
      <c r="Z82" s="249"/>
      <c r="AB82" s="28" t="n">
        <f aca="false">K82</f>
        <v>0</v>
      </c>
      <c r="AC82" s="28" t="n">
        <f aca="false">SUMPRODUCT(L82:S82,$L$26:$S$26)/SUM($L$26:$S$26)</f>
        <v>0</v>
      </c>
      <c r="AD82" s="28" t="n">
        <f aca="false">SUMPRODUCT(T82:Z82,$T$26:$Z$26)/SUM($T$26:$Z$26)</f>
        <v>0</v>
      </c>
      <c r="AE82" s="28" t="n">
        <f aca="false">SUMPRODUCT(L82:Z82,$L$26:$Z$26)/SUM($L$26:$Z$26)</f>
        <v>0</v>
      </c>
    </row>
    <row r="83" customFormat="false" ht="12.75" hidden="false" customHeight="false" outlineLevel="0" collapsed="false">
      <c r="A83" s="112" t="s">
        <v>98</v>
      </c>
      <c r="D83" s="239"/>
      <c r="E83" s="240"/>
      <c r="F83" s="240"/>
      <c r="G83" s="241"/>
      <c r="H83" s="242"/>
      <c r="I83" s="243"/>
      <c r="J83" s="243"/>
      <c r="K83" s="244"/>
      <c r="L83" s="245"/>
      <c r="M83" s="245"/>
      <c r="N83" s="245"/>
      <c r="O83" s="245"/>
      <c r="P83" s="245"/>
      <c r="Q83" s="245"/>
      <c r="R83" s="245"/>
      <c r="S83" s="246"/>
      <c r="T83" s="247"/>
      <c r="U83" s="248"/>
      <c r="V83" s="248"/>
      <c r="W83" s="248"/>
      <c r="X83" s="248"/>
      <c r="Y83" s="248"/>
      <c r="Z83" s="249"/>
      <c r="AB83" s="28" t="n">
        <f aca="false">K83</f>
        <v>0</v>
      </c>
      <c r="AC83" s="28" t="n">
        <f aca="false">SUMPRODUCT(L83:S83,$L$26:$S$26)/SUM($L$26:$S$26)</f>
        <v>0</v>
      </c>
      <c r="AD83" s="28" t="n">
        <f aca="false">SUMPRODUCT(T83:Z83,$T$26:$Z$26)/SUM($T$26:$Z$26)</f>
        <v>0</v>
      </c>
      <c r="AE83" s="28" t="n">
        <f aca="false">SUMPRODUCT(L83:Z83,$L$26:$Z$26)/SUM($L$26:$Z$26)</f>
        <v>0</v>
      </c>
    </row>
    <row r="84" customFormat="false" ht="12.75" hidden="false" customHeight="false" outlineLevel="0" collapsed="false">
      <c r="A84" s="291" t="s">
        <v>14</v>
      </c>
      <c r="B84" s="292"/>
      <c r="C84" s="292"/>
      <c r="D84" s="293"/>
      <c r="E84" s="294"/>
      <c r="F84" s="240"/>
      <c r="G84" s="241"/>
      <c r="H84" s="242"/>
      <c r="I84" s="243"/>
      <c r="J84" s="243"/>
      <c r="K84" s="244"/>
      <c r="L84" s="245"/>
      <c r="M84" s="245"/>
      <c r="N84" s="245"/>
      <c r="O84" s="245"/>
      <c r="P84" s="245"/>
      <c r="Q84" s="245"/>
      <c r="R84" s="245"/>
      <c r="S84" s="246"/>
      <c r="T84" s="247"/>
      <c r="U84" s="248"/>
      <c r="V84" s="248"/>
      <c r="W84" s="248"/>
      <c r="X84" s="248"/>
      <c r="Y84" s="248"/>
      <c r="Z84" s="249"/>
      <c r="AB84" s="28" t="n">
        <f aca="false">K84</f>
        <v>0</v>
      </c>
      <c r="AC84" s="28" t="n">
        <f aca="false">SUMPRODUCT(L84:S84,$L$26:$S$26)/SUM($L$26:$S$26)</f>
        <v>0</v>
      </c>
      <c r="AD84" s="28" t="n">
        <f aca="false">SUMPRODUCT(T84:Z84,$T$26:$Z$26)/SUM($T$26:$Z$26)</f>
        <v>0</v>
      </c>
      <c r="AE84" s="28" t="n">
        <f aca="false">SUMPRODUCT(L84:Z84,$L$26:$Z$26)/SUM($L$26:$Z$26)</f>
        <v>0</v>
      </c>
    </row>
    <row r="85" customFormat="false" ht="12.75" hidden="false" customHeight="false" outlineLevel="0" collapsed="false">
      <c r="A85" s="295" t="s">
        <v>99</v>
      </c>
      <c r="D85" s="177" t="n">
        <f aca="false">D53</f>
        <v>105.446400456295</v>
      </c>
      <c r="E85" s="178" t="n">
        <f aca="false">E53</f>
        <v>104.121521577153</v>
      </c>
      <c r="F85" s="178" t="n">
        <f aca="false">F53</f>
        <v>105.923982532665</v>
      </c>
      <c r="G85" s="179" t="n">
        <f aca="false">G53</f>
        <v>104.94885221172</v>
      </c>
      <c r="H85" s="180" t="n">
        <f aca="false">H53</f>
        <v>67.3585443143836</v>
      </c>
      <c r="I85" s="181" t="n">
        <f aca="false">I53</f>
        <v>66.7894712690606</v>
      </c>
      <c r="J85" s="181" t="n">
        <f aca="false">J53</f>
        <v>66.669275156628</v>
      </c>
      <c r="K85" s="182" t="n">
        <f aca="false">K53</f>
        <v>66.3011266740148</v>
      </c>
      <c r="L85" s="183" t="n">
        <f aca="false">L53</f>
        <v>66.3011266740148</v>
      </c>
      <c r="M85" s="183" t="n">
        <f aca="false">M53</f>
        <v>66.6975138840663</v>
      </c>
      <c r="N85" s="183" t="n">
        <f aca="false">N53</f>
        <v>67.1984457979271</v>
      </c>
      <c r="O85" s="183" t="n">
        <f aca="false">O53</f>
        <v>67.5874743702907</v>
      </c>
      <c r="P85" s="183" t="n">
        <f aca="false">P53</f>
        <v>67.9866713592812</v>
      </c>
      <c r="Q85" s="183" t="n">
        <f aca="false">Q53</f>
        <v>105.446400456295</v>
      </c>
      <c r="R85" s="183" t="n">
        <f aca="false">R53</f>
        <v>104.121521577153</v>
      </c>
      <c r="S85" s="184" t="n">
        <f aca="false">S53</f>
        <v>92.8999596306634</v>
      </c>
      <c r="T85" s="185" t="n">
        <f aca="false">T53</f>
        <v>98.4555411293007</v>
      </c>
      <c r="U85" s="186" t="n">
        <f aca="false">U53</f>
        <v>67.1215429156832</v>
      </c>
      <c r="V85" s="186" t="n">
        <f aca="false">V53</f>
        <v>66.4328837040394</v>
      </c>
      <c r="W85" s="186" t="n">
        <f aca="false">W53</f>
        <v>65.8244253782278</v>
      </c>
      <c r="X85" s="186" t="n">
        <f aca="false">X53</f>
        <v>62.8181171911702</v>
      </c>
      <c r="Y85" s="186" t="n">
        <f aca="false">Y53</f>
        <v>63.1694408888695</v>
      </c>
      <c r="Z85" s="187" t="n">
        <f aca="false">Z53</f>
        <v>63.2278559523259</v>
      </c>
      <c r="AB85" s="28" t="n">
        <f aca="false">K85</f>
        <v>66.3011266740148</v>
      </c>
      <c r="AC85" s="28" t="n">
        <f aca="false">SUMPRODUCT(L85:S85,$L$26:$S$26)/SUM($L$26:$S$26)</f>
        <v>75.5981646027462</v>
      </c>
      <c r="AD85" s="28" t="n">
        <f aca="false">SUMPRODUCT(T85:Z85,$T$26:$Z$26)/SUM($T$26:$Z$26)</f>
        <v>69.5226464241621</v>
      </c>
      <c r="AE85" s="28" t="n">
        <f aca="false">SUMPRODUCT(L85:Z85,$L$26:$Z$26)/SUM($L$26:$Z$26)</f>
        <v>71.2523012358609</v>
      </c>
    </row>
    <row r="86" customFormat="false" ht="12.75" hidden="false" customHeight="false" outlineLevel="0" collapsed="false">
      <c r="A86" s="295" t="s">
        <v>100</v>
      </c>
      <c r="D86" s="177" t="n">
        <f aca="false">(D36*$B$27+D43*$B$28+D50*$B$29)</f>
        <v>0</v>
      </c>
      <c r="E86" s="178" t="n">
        <f aca="false">(E36*$B$27+E43*$B$28+E50*$B$29)</f>
        <v>0</v>
      </c>
      <c r="F86" s="178" t="n">
        <f aca="false">(F36*$B$27+F43*$B$28+F50*$B$29)</f>
        <v>0</v>
      </c>
      <c r="G86" s="179" t="n">
        <f aca="false">(G36*$B$27+G43*$B$28+G50*$B$29)</f>
        <v>0</v>
      </c>
      <c r="H86" s="180" t="n">
        <f aca="false">(H36*$B$27+H43*$B$28+H50*$B$29)</f>
        <v>0</v>
      </c>
      <c r="I86" s="181" t="n">
        <f aca="false">(I36*$B$27+I43*$B$28+I50*$B$29)</f>
        <v>0</v>
      </c>
      <c r="J86" s="181" t="n">
        <f aca="false">(J36*$B$27+J43*$B$28+J50*$B$29)</f>
        <v>0</v>
      </c>
      <c r="K86" s="182" t="n">
        <f aca="false">(K36*$B$27+K43*$B$28+K50*$B$29)</f>
        <v>10</v>
      </c>
      <c r="L86" s="183" t="n">
        <f aca="false">(L36*$B$27+L43*$B$28+L50*$B$29)</f>
        <v>10</v>
      </c>
      <c r="M86" s="183" t="n">
        <f aca="false">(M36*$B$27+M43*$B$28+M50*$B$29)</f>
        <v>10</v>
      </c>
      <c r="N86" s="183" t="n">
        <f aca="false">(N36*$B$27+N43*$B$28+N50*$B$29)</f>
        <v>10</v>
      </c>
      <c r="O86" s="183" t="n">
        <f aca="false">(O36*$B$27+O43*$B$28+O50*$B$29)</f>
        <v>10</v>
      </c>
      <c r="P86" s="183" t="n">
        <f aca="false">(P36*$B$27+P43*$B$28+P50*$B$29)</f>
        <v>10</v>
      </c>
      <c r="Q86" s="183" t="n">
        <f aca="false">(Q36*$B$27+Q43*$B$28+Q50*$B$29)</f>
        <v>10</v>
      </c>
      <c r="R86" s="183" t="n">
        <f aca="false">(R36*$B$27+R43*$B$28+R50*$B$29)</f>
        <v>10</v>
      </c>
      <c r="S86" s="184" t="n">
        <f aca="false">(S36*$B$27+S43*$B$28+S50*$B$29)</f>
        <v>10</v>
      </c>
      <c r="T86" s="185" t="n">
        <f aca="false">(T36*$B$27+T43*$B$28+T50*$B$29)</f>
        <v>10</v>
      </c>
      <c r="U86" s="186" t="n">
        <f aca="false">(U36*$B$27+U43*$B$28+U50*$B$29)</f>
        <v>10</v>
      </c>
      <c r="V86" s="186" t="n">
        <f aca="false">(V36*$B$27+V43*$B$28+V50*$B$29)</f>
        <v>10</v>
      </c>
      <c r="W86" s="186" t="n">
        <f aca="false">(W36*$B$27+W43*$B$28+W50*$B$29)</f>
        <v>10</v>
      </c>
      <c r="X86" s="186" t="n">
        <f aca="false">(X36*$B$27+X43*$B$28+X50*$B$29)</f>
        <v>10</v>
      </c>
      <c r="Y86" s="186" t="n">
        <f aca="false">(Y36*$B$27+Y43*$B$28+Y50*$B$29)</f>
        <v>10</v>
      </c>
      <c r="Z86" s="187" t="n">
        <f aca="false">(Z36*$B$27+Z43*$B$28+Z50*$B$29)</f>
        <v>10</v>
      </c>
      <c r="AB86" s="28" t="n">
        <f aca="false">K86</f>
        <v>10</v>
      </c>
      <c r="AC86" s="28" t="n">
        <f aca="false">SUMPRODUCT(L86:S86,$L$26:$S$26)/SUM($L$26:$S$26)</f>
        <v>10</v>
      </c>
      <c r="AD86" s="28" t="n">
        <f aca="false">SUMPRODUCT(T86:Z86,$T$26:$Z$26)/SUM($T$26:$Z$26)</f>
        <v>10</v>
      </c>
      <c r="AE86" s="28" t="n">
        <f aca="false">SUMPRODUCT(L86:Z86,$L$26:$Z$26)/SUM($L$26:$Z$26)</f>
        <v>10</v>
      </c>
    </row>
    <row r="87" customFormat="false" ht="12.75" hidden="false" customHeight="false" outlineLevel="0" collapsed="false">
      <c r="A87" s="295" t="s">
        <v>101</v>
      </c>
      <c r="D87" s="177"/>
      <c r="E87" s="178"/>
      <c r="F87" s="178"/>
      <c r="G87" s="179"/>
      <c r="H87" s="180"/>
      <c r="I87" s="181"/>
      <c r="J87" s="181"/>
      <c r="K87" s="296" t="n">
        <f aca="false">(K37*$B$27+K44*$B$28+K51*$B$29)</f>
        <v>0</v>
      </c>
      <c r="L87" s="297" t="n">
        <f aca="false">(L37*$B$27+L44*$B$28+L51*$B$29)</f>
        <v>0</v>
      </c>
      <c r="M87" s="297" t="n">
        <f aca="false">(M37*$B$27+M44*$B$28+M51*$B$29)</f>
        <v>0</v>
      </c>
      <c r="N87" s="297" t="n">
        <f aca="false">(N37*$B$27+N44*$B$28+N51*$B$29)</f>
        <v>0</v>
      </c>
      <c r="O87" s="297" t="n">
        <f aca="false">(O37*$B$27+O44*$B$28+O51*$B$29)</f>
        <v>37.0861175306363</v>
      </c>
      <c r="P87" s="297" t="n">
        <f aca="false">(P37*$B$27+P44*$B$28+P51*$B$29)</f>
        <v>39.2685904523871</v>
      </c>
      <c r="Q87" s="297" t="n">
        <f aca="false">(Q37*$B$27+Q44*$B$28+Q51*$B$29)</f>
        <v>47.8767744951846</v>
      </c>
      <c r="R87" s="297" t="n">
        <f aca="false">(R37*$B$27+R44*$B$28+R51*$B$29)</f>
        <v>47.208434396324</v>
      </c>
      <c r="S87" s="298" t="n">
        <f aca="false">(S37*$B$27+S44*$B$28+S51*$B$29)</f>
        <v>48.8558706675632</v>
      </c>
      <c r="T87" s="299" t="n">
        <f aca="false">(T37*$B$27+T44*$B$28+T51*$B$29)</f>
        <v>47.1523943999823</v>
      </c>
      <c r="U87" s="300" t="n">
        <f aca="false">(U37*$B$27+U44*$B$28+U51*$B$29)</f>
        <v>39.2495342535605</v>
      </c>
      <c r="V87" s="300" t="n">
        <f aca="false">(V37*$B$27+V44*$B$28+V51*$B$29)</f>
        <v>37.0902575827812</v>
      </c>
      <c r="W87" s="300" t="n">
        <f aca="false">(W37*$B$27+W44*$B$28+W51*$B$29)</f>
        <v>37.1506476338028</v>
      </c>
      <c r="X87" s="300" t="n">
        <f aca="false">(X37*$B$27+X44*$B$28+X51*$B$29)</f>
        <v>37.0963715196539</v>
      </c>
      <c r="Y87" s="300" t="n">
        <f aca="false">(Y37*$B$27+Y44*$B$28+Y51*$B$29)</f>
        <v>37.0973687268234</v>
      </c>
      <c r="Z87" s="301" t="n">
        <f aca="false">(Z37*$B$27+Z44*$B$28+Z51*$B$29)</f>
        <v>37.1171179416537</v>
      </c>
      <c r="AB87" s="28" t="n">
        <f aca="false">K87</f>
        <v>0</v>
      </c>
      <c r="AC87" s="28" t="n">
        <f aca="false">SUMPRODUCT(L87:S87,$L$26:$S$26)/SUM($L$26:$S$26)</f>
        <v>14.6443849857135</v>
      </c>
      <c r="AD87" s="28" t="n">
        <f aca="false">SUMPRODUCT(T87:Z87,$T$26:$Z$26)/SUM($T$26:$Z$26)</f>
        <v>38.849966805829</v>
      </c>
      <c r="AE87" s="28" t="n">
        <f aca="false">SUMPRODUCT(L87:Z87,$L$26:$Z$26)/SUM($L$26:$Z$26)</f>
        <v>31.9588177985372</v>
      </c>
    </row>
    <row r="88" customFormat="false" ht="12.75" hidden="false" customHeight="false" outlineLevel="0" collapsed="false">
      <c r="A88" s="302" t="s">
        <v>102</v>
      </c>
      <c r="B88" s="279"/>
      <c r="C88" s="303"/>
      <c r="D88" s="304" t="n">
        <f aca="false">D54</f>
        <v>105.446400456295</v>
      </c>
      <c r="E88" s="305" t="n">
        <f aca="false">E54</f>
        <v>104.121521577153</v>
      </c>
      <c r="F88" s="305" t="n">
        <f aca="false">F54</f>
        <v>105.923982532665</v>
      </c>
      <c r="G88" s="306" t="n">
        <f aca="false">G54</f>
        <v>104.94885221172</v>
      </c>
      <c r="H88" s="307" t="n">
        <f aca="false">H54</f>
        <v>67.3585443143836</v>
      </c>
      <c r="I88" s="308" t="n">
        <f aca="false">I54</f>
        <v>66.7894712690606</v>
      </c>
      <c r="J88" s="308" t="n">
        <f aca="false">J54</f>
        <v>66.669275156628</v>
      </c>
      <c r="K88" s="309" t="n">
        <f aca="false">SUM(K85:K87)</f>
        <v>76.3011266740148</v>
      </c>
      <c r="L88" s="310" t="n">
        <f aca="false">SUM(L85:L87)</f>
        <v>76.3011266740148</v>
      </c>
      <c r="M88" s="310" t="n">
        <f aca="false">SUM(M85:M87)</f>
        <v>76.6975138840663</v>
      </c>
      <c r="N88" s="310" t="n">
        <f aca="false">SUM(N85:N87)</f>
        <v>77.1984457979271</v>
      </c>
      <c r="O88" s="310" t="n">
        <f aca="false">SUM(O85:O87)</f>
        <v>114.673591900927</v>
      </c>
      <c r="P88" s="310" t="n">
        <f aca="false">SUM(P85:P87)</f>
        <v>117.255261811668</v>
      </c>
      <c r="Q88" s="310" t="n">
        <f aca="false">SUM(Q85:Q87)</f>
        <v>163.32317495148</v>
      </c>
      <c r="R88" s="310" t="n">
        <f aca="false">SUM(R85:R87)</f>
        <v>161.329955973477</v>
      </c>
      <c r="S88" s="311" t="n">
        <f aca="false">SUM(S85:S87)</f>
        <v>151.755830298227</v>
      </c>
      <c r="T88" s="312" t="n">
        <f aca="false">SUM(T85:T87)</f>
        <v>155.607935529283</v>
      </c>
      <c r="U88" s="313" t="n">
        <f aca="false">SUM(U85:U87)</f>
        <v>116.371077169244</v>
      </c>
      <c r="V88" s="313" t="n">
        <f aca="false">SUM(V85:V87)</f>
        <v>113.523141286821</v>
      </c>
      <c r="W88" s="313" t="n">
        <f aca="false">SUM(W85:W87)</f>
        <v>112.975073012031</v>
      </c>
      <c r="X88" s="313" t="n">
        <f aca="false">SUM(X85:X87)</f>
        <v>109.914488710824</v>
      </c>
      <c r="Y88" s="313" t="n">
        <f aca="false">SUM(Y85:Y87)</f>
        <v>110.266809615693</v>
      </c>
      <c r="Z88" s="314" t="n">
        <f aca="false">SUM(Z85:Z87)</f>
        <v>110.34497389398</v>
      </c>
      <c r="AB88" s="28" t="n">
        <f aca="false">K88</f>
        <v>76.3011266740148</v>
      </c>
      <c r="AC88" s="28" t="n">
        <f aca="false">SUMPRODUCT(L88:S88,$L$26:$S$26)/SUM($L$26:$S$26)</f>
        <v>100.24254958846</v>
      </c>
      <c r="AD88" s="28" t="n">
        <f aca="false">SUMPRODUCT(T88:Z88,$T$26:$Z$26)/SUM($T$26:$Z$26)</f>
        <v>118.372613229991</v>
      </c>
      <c r="AE88" s="28" t="n">
        <f aca="false">SUMPRODUCT(L88:Z88,$L$26:$Z$26)/SUM($L$26:$Z$26)</f>
        <v>113.211119034398</v>
      </c>
    </row>
    <row r="89" customFormat="false" ht="12.75" hidden="false" customHeight="false" outlineLevel="0" collapsed="false">
      <c r="A89" s="315"/>
      <c r="B89" s="226"/>
      <c r="C89" s="226"/>
      <c r="D89" s="155"/>
      <c r="E89" s="156"/>
      <c r="F89" s="156"/>
      <c r="G89" s="157"/>
      <c r="H89" s="158"/>
      <c r="I89" s="159"/>
      <c r="J89" s="159"/>
      <c r="K89" s="160"/>
      <c r="L89" s="297"/>
      <c r="M89" s="297"/>
      <c r="N89" s="297"/>
      <c r="O89" s="297"/>
      <c r="P89" s="297"/>
      <c r="Q89" s="297"/>
      <c r="R89" s="297"/>
      <c r="S89" s="298"/>
      <c r="T89" s="299"/>
      <c r="U89" s="300"/>
      <c r="V89" s="300"/>
      <c r="W89" s="300"/>
      <c r="X89" s="300"/>
      <c r="Y89" s="300"/>
      <c r="Z89" s="301"/>
      <c r="AB89" s="28" t="n">
        <f aca="false">K89</f>
        <v>0</v>
      </c>
      <c r="AC89" s="28" t="n">
        <f aca="false">SUMPRODUCT(L89:S89,$L$26:$S$26)/SUM($L$26:$S$26)</f>
        <v>0</v>
      </c>
      <c r="AD89" s="28" t="n">
        <f aca="false">SUMPRODUCT(T89:Z89,$T$26:$Z$26)/SUM($T$26:$Z$26)</f>
        <v>0</v>
      </c>
      <c r="AE89" s="28" t="n">
        <f aca="false">SUMPRODUCT(L89:Z89,$L$26:$Z$26)/SUM($L$26:$Z$26)</f>
        <v>0</v>
      </c>
    </row>
    <row r="90" customFormat="false" ht="12.75" hidden="false" customHeight="false" outlineLevel="0" collapsed="false">
      <c r="A90" s="316" t="s">
        <v>16</v>
      </c>
      <c r="D90" s="177" t="n">
        <f aca="false">D88-D91</f>
        <v>93.4226072403365</v>
      </c>
      <c r="E90" s="178" t="n">
        <f aca="false">E88-E91</f>
        <v>92.0977283611946</v>
      </c>
      <c r="F90" s="178" t="n">
        <f aca="false">F88-F91</f>
        <v>93.9001893167069</v>
      </c>
      <c r="G90" s="179" t="n">
        <f aca="false">G88-G91</f>
        <v>92.9250589957615</v>
      </c>
      <c r="H90" s="180" t="n">
        <f aca="false">H88-H91</f>
        <v>55.3347510984251</v>
      </c>
      <c r="I90" s="181" t="n">
        <f aca="false">I88-I91</f>
        <v>54.7656780531021</v>
      </c>
      <c r="J90" s="181" t="n">
        <f aca="false">J88-J91</f>
        <v>54.6454819406695</v>
      </c>
      <c r="K90" s="182" t="n">
        <f aca="false">K88-K91</f>
        <v>51.5486617883027</v>
      </c>
      <c r="L90" s="183" t="n">
        <f aca="false">L88-L91</f>
        <v>51.5486617883027</v>
      </c>
      <c r="M90" s="183" t="n">
        <f aca="false">M88-M91</f>
        <v>51.9450489983541</v>
      </c>
      <c r="N90" s="183" t="n">
        <f aca="false">N88-N91</f>
        <v>52.4459809122149</v>
      </c>
      <c r="O90" s="183" t="n">
        <f aca="false">O88-O91</f>
        <v>89.9211270152149</v>
      </c>
      <c r="P90" s="183" t="n">
        <f aca="false">P88-P91</f>
        <v>92.5027969259562</v>
      </c>
      <c r="Q90" s="183" t="n">
        <f aca="false">Q88-Q91</f>
        <v>138.570710065767</v>
      </c>
      <c r="R90" s="183" t="n">
        <f aca="false">R88-R91</f>
        <v>136.577491087765</v>
      </c>
      <c r="S90" s="184" t="n">
        <f aca="false">S88-S91</f>
        <v>127.238541545418</v>
      </c>
      <c r="T90" s="185" t="n">
        <f aca="false">T88-T91</f>
        <v>130.967591432457</v>
      </c>
      <c r="U90" s="186" t="n">
        <f aca="false">U88-U91</f>
        <v>91.7071413025052</v>
      </c>
      <c r="V90" s="186" t="n">
        <f aca="false">V88-V91</f>
        <v>88.8603551360127</v>
      </c>
      <c r="W90" s="186" t="n">
        <f aca="false">W88-W91</f>
        <v>88.3126217850365</v>
      </c>
      <c r="X90" s="186" t="n">
        <f aca="false">X88-X91</f>
        <v>88.6089962868754</v>
      </c>
      <c r="Y90" s="186" t="n">
        <f aca="false">Y88-Y91</f>
        <v>88.9787737796207</v>
      </c>
      <c r="Z90" s="187" t="n">
        <f aca="false">Z88-Z91</f>
        <v>89.0368035328904</v>
      </c>
      <c r="AB90" s="28" t="n">
        <f aca="false">K90</f>
        <v>51.5486617883027</v>
      </c>
      <c r="AC90" s="28" t="n">
        <f aca="false">SUMPRODUCT(L90:S90,$L$26:$S$26)/SUM($L$26:$S$26)</f>
        <v>75.527863531888</v>
      </c>
      <c r="AD90" s="28" t="n">
        <f aca="false">SUMPRODUCT(T90:Z90,$T$26:$Z$26)/SUM($T$26:$Z$26)</f>
        <v>95.0720272989498</v>
      </c>
      <c r="AE90" s="28" t="n">
        <f aca="false">SUMPRODUCT(L90:Z90,$L$26:$Z$26)/SUM($L$26:$Z$26)</f>
        <v>89.5079493212904</v>
      </c>
    </row>
    <row r="91" customFormat="false" ht="12.75" hidden="false" customHeight="false" outlineLevel="0" collapsed="false">
      <c r="A91" s="317" t="s">
        <v>103</v>
      </c>
      <c r="B91" s="279"/>
      <c r="C91" s="303"/>
      <c r="D91" s="318" t="n">
        <f aca="false">(D34*D27+D41*D28+D48*D29)/D$26</f>
        <v>12.0237932159585</v>
      </c>
      <c r="E91" s="319" t="n">
        <f aca="false">(E34*E27+E41*E28+E48*E29)/E$26</f>
        <v>12.0237932159585</v>
      </c>
      <c r="F91" s="319" t="n">
        <f aca="false">(F34*F27+F41*F28+F48*F29)/F$26</f>
        <v>12.0237932159585</v>
      </c>
      <c r="G91" s="320" t="n">
        <f aca="false">(G34*G27+G41*G28+G48*G29)/G$26</f>
        <v>12.0237932159585</v>
      </c>
      <c r="H91" s="321" t="n">
        <f aca="false">(H34*H27+H41*H28+H48*H29)/H$26</f>
        <v>12.0237932159585</v>
      </c>
      <c r="I91" s="322" t="n">
        <f aca="false">(I34*I27+I41*I28+I48*I29)/I$26</f>
        <v>12.0237932159585</v>
      </c>
      <c r="J91" s="322" t="n">
        <f aca="false">(J34*J27+J41*J28+J48*J29)/J$26</f>
        <v>12.0237932159585</v>
      </c>
      <c r="K91" s="323" t="n">
        <f aca="false">K52</f>
        <v>24.7524648857122</v>
      </c>
      <c r="L91" s="286" t="n">
        <f aca="false">L52</f>
        <v>24.7524648857122</v>
      </c>
      <c r="M91" s="286" t="n">
        <f aca="false">M52</f>
        <v>24.7524648857122</v>
      </c>
      <c r="N91" s="286" t="n">
        <f aca="false">N52</f>
        <v>24.7524648857122</v>
      </c>
      <c r="O91" s="286" t="n">
        <f aca="false">O52</f>
        <v>24.7524648857122</v>
      </c>
      <c r="P91" s="286" t="n">
        <f aca="false">P52</f>
        <v>24.7524648857122</v>
      </c>
      <c r="Q91" s="286" t="n">
        <f aca="false">Q52</f>
        <v>24.7524648857122</v>
      </c>
      <c r="R91" s="286" t="n">
        <f aca="false">R52</f>
        <v>24.7524648857122</v>
      </c>
      <c r="S91" s="287" t="n">
        <f aca="false">S52</f>
        <v>24.5172887528084</v>
      </c>
      <c r="T91" s="288" t="n">
        <f aca="false">T52</f>
        <v>24.6403440968265</v>
      </c>
      <c r="U91" s="289" t="n">
        <f aca="false">U52</f>
        <v>24.6639358667385</v>
      </c>
      <c r="V91" s="289" t="n">
        <f aca="false">V52</f>
        <v>24.6627861508079</v>
      </c>
      <c r="W91" s="289" t="n">
        <f aca="false">W52</f>
        <v>24.6624512269941</v>
      </c>
      <c r="X91" s="289" t="n">
        <f aca="false">X52</f>
        <v>21.3054924239487</v>
      </c>
      <c r="Y91" s="289" t="n">
        <f aca="false">Y52</f>
        <v>21.2880358360722</v>
      </c>
      <c r="Z91" s="290" t="n">
        <f aca="false">Z52</f>
        <v>21.3081703610892</v>
      </c>
      <c r="AB91" s="28" t="n">
        <f aca="false">K91</f>
        <v>24.7524648857122</v>
      </c>
      <c r="AC91" s="28" t="n">
        <f aca="false">SUMPRODUCT(L91:S91,$L$26:$S$26)/SUM($L$26:$S$26)</f>
        <v>24.7146860565717</v>
      </c>
      <c r="AD91" s="28" t="n">
        <f aca="false">SUMPRODUCT(T91:Z91,$T$26:$Z$26)/SUM($T$26:$Z$26)</f>
        <v>23.3005859310413</v>
      </c>
      <c r="AE91" s="28" t="n">
        <f aca="false">SUMPRODUCT(L91:Z91,$L$26:$Z$26)/SUM($L$26:$Z$26)</f>
        <v>23.7031697131077</v>
      </c>
    </row>
    <row r="92" customFormat="false" ht="12.75" hidden="false" customHeight="false" outlineLevel="0" collapsed="false">
      <c r="A92" s="316" t="s">
        <v>104</v>
      </c>
      <c r="D92" s="324" t="n">
        <f aca="false">(D$26)</f>
        <v>138992.703246658</v>
      </c>
      <c r="E92" s="325" t="n">
        <f aca="false">(E$26)</f>
        <v>154222.193012508</v>
      </c>
      <c r="F92" s="325" t="n">
        <f aca="false">(F$26)</f>
        <v>162086.264837158</v>
      </c>
      <c r="G92" s="326" t="n">
        <f aca="false">(G$26)</f>
        <v>152376.725625508</v>
      </c>
      <c r="H92" s="327" t="n">
        <f aca="false">(H$26)</f>
        <v>152708.881355508</v>
      </c>
      <c r="I92" s="328" t="n">
        <f aca="false">(I$26)</f>
        <v>144481.755915509</v>
      </c>
      <c r="J92" s="328" t="n">
        <f aca="false">(J$26)</f>
        <v>146545.692363508</v>
      </c>
      <c r="K92" s="329" t="n">
        <f aca="false">(K$26)</f>
        <v>146825.859772497</v>
      </c>
      <c r="L92" s="330" t="n">
        <f aca="false">(L$26)</f>
        <v>106040.898724582</v>
      </c>
      <c r="M92" s="330" t="n">
        <f aca="false">(M$26)</f>
        <v>196850.711515758</v>
      </c>
      <c r="N92" s="330" t="n">
        <f aca="false">(N$26)</f>
        <v>20496.7333726973</v>
      </c>
      <c r="O92" s="330" t="n">
        <f aca="false">(O$26)</f>
        <v>4462.92238534103</v>
      </c>
      <c r="P92" s="330" t="n">
        <f aca="false">(P$26)</f>
        <v>5680.87724222532</v>
      </c>
      <c r="Q92" s="330" t="n">
        <f aca="false">(Q$26)</f>
        <v>3704.2332883123</v>
      </c>
      <c r="R92" s="330" t="n">
        <f aca="false">(R$26)</f>
        <v>55344.3422879116</v>
      </c>
      <c r="S92" s="331" t="n">
        <f aca="false">(S$26)</f>
        <v>75133.9537940242</v>
      </c>
      <c r="T92" s="332" t="n">
        <f aca="false">(T$26)</f>
        <v>162251.05626144</v>
      </c>
      <c r="U92" s="333" t="n">
        <f aca="false">(U$26)</f>
        <v>193954.42678973</v>
      </c>
      <c r="V92" s="333" t="n">
        <f aca="false">(V$26)</f>
        <v>177383.965250102</v>
      </c>
      <c r="W92" s="333" t="n">
        <f aca="false">(W$26)</f>
        <v>166436.450898056</v>
      </c>
      <c r="X92" s="333" t="n">
        <f aca="false">(X$26)</f>
        <v>159846.257541796</v>
      </c>
      <c r="Y92" s="333" t="n">
        <f aca="false">(Y$26)</f>
        <v>149268.052297116</v>
      </c>
      <c r="Z92" s="334" t="n">
        <f aca="false">(Z$26)</f>
        <v>166021.475308347</v>
      </c>
      <c r="AB92" s="28" t="n">
        <f aca="false">K92</f>
        <v>146825.859772497</v>
      </c>
      <c r="AC92" s="28" t="n">
        <f aca="false">SUMPRODUCT(L92:S92,$L$26:$S$26)/SUM($L$26:$S$26)</f>
        <v>126549.396446864</v>
      </c>
      <c r="AD92" s="28" t="n">
        <f aca="false">SUMPRODUCT(T92:Z92,$T$26:$Z$26)/SUM($T$26:$Z$26)</f>
        <v>168917.008305373</v>
      </c>
      <c r="AE92" s="28" t="n">
        <f aca="false">SUMPRODUCT(L92:Z92,$L$26:$Z$26)/SUM($L$26:$Z$26)</f>
        <v>156855.264507194</v>
      </c>
    </row>
    <row r="93" customFormat="false" ht="13.5" hidden="false" customHeight="false" outlineLevel="0" collapsed="false">
      <c r="A93" s="335" t="s">
        <v>105</v>
      </c>
      <c r="B93" s="336"/>
      <c r="C93" s="337"/>
      <c r="D93" s="338" t="n">
        <f aca="false">D$26*D91</f>
        <v>1671219.52236491</v>
      </c>
      <c r="E93" s="339" t="n">
        <f aca="false">E$26*E91</f>
        <v>1854335.75809405</v>
      </c>
      <c r="F93" s="339" t="n">
        <f aca="false">F$26*F91</f>
        <v>1948891.73154909</v>
      </c>
      <c r="G93" s="340" t="n">
        <f aca="false">G$26*G91</f>
        <v>1832146.23984596</v>
      </c>
      <c r="H93" s="341" t="n">
        <f aca="false">H$26*H91</f>
        <v>1836140.01165898</v>
      </c>
      <c r="I93" s="342" t="n">
        <f aca="false">I$26*I91</f>
        <v>1737218.75660667</v>
      </c>
      <c r="J93" s="342" t="n">
        <f aca="false">J$26*J91</f>
        <v>1762035.1016683</v>
      </c>
      <c r="K93" s="343" t="n">
        <f aca="false">K133</f>
        <v>17487101.5040858</v>
      </c>
      <c r="L93" s="344" t="n">
        <f aca="false">L92*-L91</f>
        <v>-2624773.62212957</v>
      </c>
      <c r="M93" s="344" t="n">
        <f aca="false">M92*-M91</f>
        <v>-4872540.32452126</v>
      </c>
      <c r="N93" s="344" t="n">
        <f aca="false">N92*-N91</f>
        <v>-507344.673079495</v>
      </c>
      <c r="O93" s="344" t="n">
        <f aca="false">O92*-O91</f>
        <v>-110468.329630813</v>
      </c>
      <c r="P93" s="344" t="n">
        <f aca="false">P92*-P91</f>
        <v>-140615.714458224</v>
      </c>
      <c r="Q93" s="344" t="n">
        <f aca="false">Q92*-Q91</f>
        <v>-91688.9043974363</v>
      </c>
      <c r="R93" s="344" t="n">
        <f aca="false">R92*-R91</f>
        <v>-1369908.88910437</v>
      </c>
      <c r="S93" s="345" t="n">
        <f aca="false">S92*-S91</f>
        <v>-1842080.84030825</v>
      </c>
      <c r="T93" s="346" t="n">
        <f aca="false">T92*-T91</f>
        <v>-3997921.85635544</v>
      </c>
      <c r="U93" s="347" t="n">
        <f aca="false">U92*-U91</f>
        <v>-4783679.54341194</v>
      </c>
      <c r="V93" s="347" t="n">
        <f aca="false">V92*-V91</f>
        <v>-4374782.8015456</v>
      </c>
      <c r="W93" s="347" t="n">
        <f aca="false">W92*-W91</f>
        <v>-4104730.85266729</v>
      </c>
      <c r="X93" s="347" t="n">
        <f aca="false">X92*-X91</f>
        <v>-3405603.22905328</v>
      </c>
      <c r="Y93" s="347" t="n">
        <f aca="false">Y92*-Y91</f>
        <v>-3177623.64648171</v>
      </c>
      <c r="Z93" s="348" t="n">
        <f aca="false">Z92*-Z91</f>
        <v>-3537613.87946962</v>
      </c>
      <c r="AB93" s="28" t="n">
        <f aca="false">K93</f>
        <v>17487101.5040858</v>
      </c>
      <c r="AC93" s="28" t="n">
        <f aca="false">SUMPRODUCT(L93:S93,$L$26:$S$26)/SUM($L$26:$S$26)</f>
        <v>-3129571.01905603</v>
      </c>
      <c r="AD93" s="28" t="n">
        <f aca="false">SUMPRODUCT(T93:Z93,$T$26:$Z$26)/SUM($T$26:$Z$26)</f>
        <v>-3949827.99723435</v>
      </c>
      <c r="AE93" s="28" t="n">
        <f aca="false">SUMPRODUCT(L93:Z93,$L$26:$Z$26)/SUM($L$26:$Z$26)</f>
        <v>-3716306.93986401</v>
      </c>
    </row>
    <row r="94" customFormat="false" ht="13.5" hidden="false" customHeight="false" outlineLevel="0" collapsed="false">
      <c r="A94" s="349"/>
      <c r="B94" s="112" t="s">
        <v>106</v>
      </c>
      <c r="C94" s="350" t="n">
        <f aca="false">SUM(K93:Z93)</f>
        <v>-21454275.6025284</v>
      </c>
      <c r="D94" s="239"/>
      <c r="E94" s="240"/>
      <c r="F94" s="240"/>
      <c r="G94" s="241" t="n">
        <f aca="false">SUM(D93:G93)</f>
        <v>7306593.25185401</v>
      </c>
      <c r="H94" s="242"/>
      <c r="I94" s="243"/>
      <c r="J94" s="243"/>
      <c r="K94" s="244" t="n">
        <f aca="false">K93</f>
        <v>17487101.5040858</v>
      </c>
      <c r="L94" s="245"/>
      <c r="M94" s="245"/>
      <c r="N94" s="245"/>
      <c r="O94" s="245"/>
      <c r="P94" s="245"/>
      <c r="Q94" s="245"/>
      <c r="R94" s="245"/>
      <c r="S94" s="246" t="n">
        <f aca="false">SUM(L93:S93)</f>
        <v>-11559421.2976294</v>
      </c>
      <c r="T94" s="247"/>
      <c r="U94" s="248"/>
      <c r="V94" s="248"/>
      <c r="W94" s="248"/>
      <c r="X94" s="248"/>
      <c r="Y94" s="248"/>
      <c r="Z94" s="249" t="n">
        <f aca="false">SUM(T93:Z93)</f>
        <v>-27381955.8089849</v>
      </c>
      <c r="AB94" s="28" t="n">
        <f aca="false">K94</f>
        <v>17487101.5040858</v>
      </c>
      <c r="AC94" s="28" t="n">
        <f aca="false">SUMPRODUCT(L94:S94,$L$26:$S$26)/SUM($L$26:$S$26)</f>
        <v>-1856912.08020827</v>
      </c>
      <c r="AD94" s="28" t="n">
        <f aca="false">SUMPRODUCT(T94:Z94,$T$26:$Z$26)/SUM($T$26:$Z$26)</f>
        <v>-3868397.65182039</v>
      </c>
      <c r="AE94" s="28" t="n">
        <f aca="false">SUMPRODUCT(L94:Z94,$L$26:$Z$26)/SUM($L$26:$Z$26)</f>
        <v>-3295742.67897122</v>
      </c>
    </row>
    <row r="95" customFormat="false" ht="12.75" hidden="false" customHeight="false" outlineLevel="0" collapsed="false">
      <c r="D95" s="239"/>
      <c r="E95" s="240"/>
      <c r="F95" s="240"/>
      <c r="G95" s="241" t="n">
        <f aca="false">SUM(D93:G93)</f>
        <v>7306593.25185401</v>
      </c>
      <c r="H95" s="78"/>
      <c r="I95" s="79"/>
      <c r="J95" s="243" t="n">
        <f aca="false">SUM(H93:J93)</f>
        <v>5335393.86993395</v>
      </c>
      <c r="K95" s="244"/>
      <c r="L95" s="245"/>
      <c r="M95" s="245"/>
      <c r="N95" s="245"/>
      <c r="O95" s="245"/>
      <c r="P95" s="245"/>
      <c r="Q95" s="245"/>
      <c r="R95" s="245"/>
      <c r="S95" s="246"/>
      <c r="T95" s="84"/>
      <c r="U95" s="85"/>
      <c r="V95" s="85"/>
      <c r="W95" s="85"/>
      <c r="X95" s="85"/>
      <c r="Y95" s="85"/>
      <c r="Z95" s="249"/>
      <c r="AB95" s="28" t="n">
        <f aca="false">K95</f>
        <v>0</v>
      </c>
      <c r="AC95" s="28" t="n">
        <f aca="false">SUMPRODUCT(L95:S95,$L$26:$S$26)/SUM($L$26:$S$26)</f>
        <v>0</v>
      </c>
      <c r="AD95" s="28" t="n">
        <f aca="false">SUMPRODUCT(T95:Z95,$T$26:$Z$26)/SUM($T$26:$Z$26)</f>
        <v>0</v>
      </c>
      <c r="AE95" s="28" t="n">
        <f aca="false">SUMPRODUCT(L95:Z95,$L$26:$Z$26)/SUM($L$26:$Z$26)</f>
        <v>0</v>
      </c>
    </row>
    <row r="96" customFormat="false" ht="12.75" hidden="false" customHeight="false" outlineLevel="0" collapsed="false">
      <c r="D96" s="239"/>
      <c r="E96" s="240"/>
      <c r="F96" s="240"/>
      <c r="G96" s="241"/>
      <c r="H96" s="78"/>
      <c r="I96" s="79"/>
      <c r="J96" s="243"/>
      <c r="K96" s="244"/>
      <c r="L96" s="245"/>
      <c r="M96" s="245"/>
      <c r="N96" s="245"/>
      <c r="O96" s="245"/>
      <c r="P96" s="245"/>
      <c r="Q96" s="245"/>
      <c r="R96" s="245"/>
      <c r="S96" s="246"/>
      <c r="T96" s="84"/>
      <c r="U96" s="85"/>
      <c r="V96" s="85"/>
      <c r="W96" s="85"/>
      <c r="X96" s="85"/>
      <c r="Y96" s="85"/>
      <c r="Z96" s="249"/>
      <c r="AB96" s="28" t="n">
        <f aca="false">K96</f>
        <v>0</v>
      </c>
      <c r="AC96" s="28" t="n">
        <f aca="false">SUMPRODUCT(L96:S96,$L$26:$S$26)/SUM($L$26:$S$26)</f>
        <v>0</v>
      </c>
      <c r="AD96" s="28" t="n">
        <f aca="false">SUMPRODUCT(T96:Z96,$T$26:$Z$26)/SUM($T$26:$Z$26)</f>
        <v>0</v>
      </c>
      <c r="AE96" s="28" t="n">
        <f aca="false">SUMPRODUCT(L96:Z96,$L$26:$Z$26)/SUM($L$26:$Z$26)</f>
        <v>0</v>
      </c>
    </row>
    <row r="97" customFormat="false" ht="12.75" hidden="false" customHeight="false" outlineLevel="0" collapsed="false">
      <c r="D97" s="239"/>
      <c r="E97" s="240"/>
      <c r="F97" s="240"/>
      <c r="G97" s="241"/>
      <c r="H97" s="78"/>
      <c r="I97" s="79"/>
      <c r="J97" s="243"/>
      <c r="K97" s="244"/>
      <c r="L97" s="245"/>
      <c r="M97" s="245"/>
      <c r="N97" s="245"/>
      <c r="O97" s="245"/>
      <c r="P97" s="245"/>
      <c r="Q97" s="245"/>
      <c r="R97" s="245"/>
      <c r="S97" s="246"/>
      <c r="T97" s="84"/>
      <c r="U97" s="85"/>
      <c r="V97" s="85"/>
      <c r="W97" s="85"/>
      <c r="X97" s="85"/>
      <c r="Y97" s="85"/>
      <c r="Z97" s="249"/>
      <c r="AB97" s="28" t="n">
        <f aca="false">K97</f>
        <v>0</v>
      </c>
      <c r="AC97" s="28" t="n">
        <f aca="false">SUMPRODUCT(L97:S97,$L$26:$S$26)/SUM($L$26:$S$26)</f>
        <v>0</v>
      </c>
      <c r="AD97" s="28" t="n">
        <f aca="false">SUMPRODUCT(T97:Z97,$T$26:$Z$26)/SUM($T$26:$Z$26)</f>
        <v>0</v>
      </c>
      <c r="AE97" s="28" t="n">
        <f aca="false">SUMPRODUCT(L97:Z97,$L$26:$Z$26)/SUM($L$26:$Z$26)</f>
        <v>0</v>
      </c>
    </row>
    <row r="98" customFormat="false" ht="12.75" hidden="false" customHeight="false" outlineLevel="0" collapsed="false">
      <c r="A98" s="291" t="s">
        <v>107</v>
      </c>
      <c r="B98" s="292"/>
      <c r="C98" s="292"/>
      <c r="D98" s="293"/>
      <c r="E98" s="294"/>
      <c r="F98" s="240"/>
      <c r="G98" s="241"/>
      <c r="H98" s="242"/>
      <c r="I98" s="243"/>
      <c r="J98" s="243"/>
      <c r="K98" s="351"/>
      <c r="L98" s="245"/>
      <c r="M98" s="245"/>
      <c r="N98" s="245"/>
      <c r="O98" s="245"/>
      <c r="P98" s="245"/>
      <c r="Q98" s="245"/>
      <c r="R98" s="245"/>
      <c r="S98" s="246"/>
      <c r="T98" s="247"/>
      <c r="U98" s="248"/>
      <c r="V98" s="248"/>
      <c r="W98" s="248"/>
      <c r="X98" s="248"/>
      <c r="Y98" s="248"/>
      <c r="Z98" s="249"/>
      <c r="AB98" s="28" t="n">
        <f aca="false">K98</f>
        <v>0</v>
      </c>
      <c r="AC98" s="28" t="n">
        <f aca="false">SUMPRODUCT(L98:S98,$L$26:$S$26)/SUM($L$26:$S$26)</f>
        <v>0</v>
      </c>
      <c r="AD98" s="28" t="n">
        <f aca="false">SUMPRODUCT(T98:Z98,$T$26:$Z$26)/SUM($T$26:$Z$26)</f>
        <v>0</v>
      </c>
      <c r="AE98" s="28" t="n">
        <f aca="false">SUMPRODUCT(L98:Z98,$L$26:$Z$26)/SUM($L$26:$Z$26)</f>
        <v>0</v>
      </c>
    </row>
    <row r="99" customFormat="false" ht="12.75" hidden="false" customHeight="false" outlineLevel="0" collapsed="false">
      <c r="A99" s="295" t="s">
        <v>99</v>
      </c>
      <c r="D99" s="177" t="n">
        <f aca="false">D53</f>
        <v>105.446400456295</v>
      </c>
      <c r="E99" s="178" t="n">
        <f aca="false">E53</f>
        <v>104.121521577153</v>
      </c>
      <c r="F99" s="178" t="n">
        <f aca="false">F53</f>
        <v>105.923982532665</v>
      </c>
      <c r="G99" s="179" t="n">
        <f aca="false">G53</f>
        <v>104.94885221172</v>
      </c>
      <c r="H99" s="180" t="n">
        <f aca="false">H53</f>
        <v>67.3585443143836</v>
      </c>
      <c r="I99" s="181" t="n">
        <f aca="false">I53</f>
        <v>66.7894712690606</v>
      </c>
      <c r="J99" s="181" t="n">
        <f aca="false">J53</f>
        <v>66.669275156628</v>
      </c>
      <c r="K99" s="182" t="n">
        <f aca="false">K53</f>
        <v>66.3011266740148</v>
      </c>
      <c r="L99" s="183" t="n">
        <f aca="false">L53</f>
        <v>66.3011266740148</v>
      </c>
      <c r="M99" s="183" t="n">
        <f aca="false">M53</f>
        <v>66.6975138840663</v>
      </c>
      <c r="N99" s="183" t="n">
        <f aca="false">N53</f>
        <v>67.1984457979271</v>
      </c>
      <c r="O99" s="183" t="n">
        <f aca="false">O53</f>
        <v>67.5874743702907</v>
      </c>
      <c r="P99" s="183" t="n">
        <f aca="false">P53</f>
        <v>67.9866713592812</v>
      </c>
      <c r="Q99" s="183" t="n">
        <f aca="false">Q53</f>
        <v>105.446400456295</v>
      </c>
      <c r="R99" s="183" t="n">
        <f aca="false">R53</f>
        <v>104.121521577153</v>
      </c>
      <c r="S99" s="184" t="n">
        <f aca="false">S53</f>
        <v>92.8999596306634</v>
      </c>
      <c r="T99" s="185" t="n">
        <f aca="false">T53</f>
        <v>98.4555411293007</v>
      </c>
      <c r="U99" s="186" t="n">
        <f aca="false">U53</f>
        <v>67.1215429156832</v>
      </c>
      <c r="V99" s="186" t="n">
        <f aca="false">V53</f>
        <v>66.4328837040394</v>
      </c>
      <c r="W99" s="186" t="n">
        <f aca="false">W53</f>
        <v>65.8244253782278</v>
      </c>
      <c r="X99" s="186" t="n">
        <f aca="false">X53</f>
        <v>62.8181171911702</v>
      </c>
      <c r="Y99" s="186" t="n">
        <f aca="false">Y53</f>
        <v>63.1694408888695</v>
      </c>
      <c r="Z99" s="187" t="n">
        <f aca="false">Z53</f>
        <v>63.2278559523259</v>
      </c>
      <c r="AB99" s="28" t="n">
        <f aca="false">K99</f>
        <v>66.3011266740148</v>
      </c>
      <c r="AC99" s="28" t="n">
        <f aca="false">SUMPRODUCT(L99:S99,$L$26:$S$26)/SUM($L$26:$S$26)</f>
        <v>75.5981646027462</v>
      </c>
      <c r="AD99" s="28" t="n">
        <f aca="false">SUMPRODUCT(T99:Z99,$T$26:$Z$26)/SUM($T$26:$Z$26)</f>
        <v>69.5226464241621</v>
      </c>
      <c r="AE99" s="28" t="n">
        <f aca="false">SUMPRODUCT(L99:Z99,$L$26:$Z$26)/SUM($L$26:$Z$26)</f>
        <v>71.2523012358609</v>
      </c>
    </row>
    <row r="100" customFormat="false" ht="12.75" hidden="false" customHeight="false" outlineLevel="0" collapsed="false">
      <c r="A100" s="295" t="s">
        <v>100</v>
      </c>
      <c r="D100" s="177" t="n">
        <f aca="false">(D36*$B$27+D43*$B$28+D50*$B$29)</f>
        <v>0</v>
      </c>
      <c r="E100" s="178" t="n">
        <f aca="false">(E36*$B$27+E43*$B$28+E50*$B$29)</f>
        <v>0</v>
      </c>
      <c r="F100" s="178" t="n">
        <f aca="false">(F36*$B$27+F43*$B$28+F50*$B$29)</f>
        <v>0</v>
      </c>
      <c r="G100" s="179" t="n">
        <f aca="false">(G36*$B$27+G43*$B$28+G50*$B$29)</f>
        <v>0</v>
      </c>
      <c r="H100" s="180" t="n">
        <f aca="false">(H36*$B$27+H43*$B$28+H50*$B$29)</f>
        <v>0</v>
      </c>
      <c r="I100" s="181" t="n">
        <f aca="false">(I36*$B$27+I43*$B$28+I50*$B$29)</f>
        <v>0</v>
      </c>
      <c r="J100" s="181" t="n">
        <f aca="false">(J36*$B$27+J43*$B$28+J50*$B$29)</f>
        <v>0</v>
      </c>
      <c r="K100" s="182" t="n">
        <f aca="false">(K36*$B$27+K43*$B$28+K50*$B$29)</f>
        <v>10</v>
      </c>
      <c r="L100" s="183" t="n">
        <f aca="false">(L36*$B$27+L43*$B$28+L50*$B$29)</f>
        <v>10</v>
      </c>
      <c r="M100" s="183" t="n">
        <f aca="false">(M36*$B$27+M43*$B$28+M50*$B$29)</f>
        <v>10</v>
      </c>
      <c r="N100" s="183" t="n">
        <f aca="false">(N36*$B$27+N43*$B$28+N50*$B$29)</f>
        <v>10</v>
      </c>
      <c r="O100" s="183" t="n">
        <f aca="false">(O36*$B$27+O43*$B$28+O50*$B$29)</f>
        <v>10</v>
      </c>
      <c r="P100" s="183" t="n">
        <f aca="false">(P36*$B$27+P43*$B$28+P50*$B$29)</f>
        <v>10</v>
      </c>
      <c r="Q100" s="183" t="n">
        <f aca="false">(Q36*$B$27+Q43*$B$28+Q50*$B$29)</f>
        <v>10</v>
      </c>
      <c r="R100" s="183" t="n">
        <f aca="false">(R36*$B$27+R43*$B$28+R50*$B$29)</f>
        <v>10</v>
      </c>
      <c r="S100" s="184" t="n">
        <f aca="false">(S36*$B$27+S43*$B$28+S50*$B$29)</f>
        <v>10</v>
      </c>
      <c r="T100" s="185" t="n">
        <f aca="false">(T36*$B$27+T43*$B$28+T50*$B$29)</f>
        <v>10</v>
      </c>
      <c r="U100" s="186" t="n">
        <f aca="false">(U36*$B$27+U43*$B$28+U50*$B$29)</f>
        <v>10</v>
      </c>
      <c r="V100" s="186" t="n">
        <f aca="false">(V36*$B$27+V43*$B$28+V50*$B$29)</f>
        <v>10</v>
      </c>
      <c r="W100" s="186" t="n">
        <f aca="false">(W36*$B$27+W43*$B$28+W50*$B$29)</f>
        <v>10</v>
      </c>
      <c r="X100" s="186" t="n">
        <f aca="false">(X36*$B$27+X43*$B$28+X50*$B$29)</f>
        <v>10</v>
      </c>
      <c r="Y100" s="186" t="n">
        <f aca="false">(Y36*$B$27+Y43*$B$28+Y50*$B$29)</f>
        <v>10</v>
      </c>
      <c r="Z100" s="187" t="n">
        <f aca="false">(Z36*$B$27+Z43*$B$28+Z50*$B$29)</f>
        <v>10</v>
      </c>
      <c r="AB100" s="28" t="n">
        <f aca="false">K100</f>
        <v>10</v>
      </c>
      <c r="AC100" s="28" t="n">
        <f aca="false">SUMPRODUCT(L100:S100,$L$26:$S$26)/SUM($L$26:$S$26)</f>
        <v>10</v>
      </c>
      <c r="AD100" s="28" t="n">
        <f aca="false">SUMPRODUCT(T100:Z100,$T$26:$Z$26)/SUM($T$26:$Z$26)</f>
        <v>10</v>
      </c>
      <c r="AE100" s="28" t="n">
        <f aca="false">SUMPRODUCT(L100:Z100,$L$26:$Z$26)/SUM($L$26:$Z$26)</f>
        <v>10</v>
      </c>
    </row>
    <row r="101" customFormat="false" ht="12.75" hidden="false" customHeight="false" outlineLevel="0" collapsed="false">
      <c r="A101" s="352" t="s">
        <v>101</v>
      </c>
      <c r="B101" s="353"/>
      <c r="C101" s="353"/>
      <c r="D101" s="354" t="n">
        <f aca="false">D102-D100-D99</f>
        <v>0</v>
      </c>
      <c r="E101" s="355" t="n">
        <f aca="false">E102-E100-E99</f>
        <v>0</v>
      </c>
      <c r="F101" s="355" t="n">
        <f aca="false">F102-F100-F99</f>
        <v>0</v>
      </c>
      <c r="G101" s="356" t="n">
        <f aca="false">G102-G100-G99</f>
        <v>0</v>
      </c>
      <c r="H101" s="357" t="n">
        <f aca="false">H102-H100-H99</f>
        <v>0</v>
      </c>
      <c r="I101" s="358" t="n">
        <f aca="false">I102-I100-I99</f>
        <v>0</v>
      </c>
      <c r="J101" s="358" t="n">
        <f aca="false">J102-J100-J99</f>
        <v>0</v>
      </c>
      <c r="K101" s="359" t="s">
        <v>108</v>
      </c>
      <c r="L101" s="360" t="s">
        <v>108</v>
      </c>
      <c r="M101" s="360" t="s">
        <v>108</v>
      </c>
      <c r="N101" s="360" t="s">
        <v>108</v>
      </c>
      <c r="O101" s="360" t="s">
        <v>108</v>
      </c>
      <c r="P101" s="360" t="s">
        <v>108</v>
      </c>
      <c r="Q101" s="360" t="s">
        <v>108</v>
      </c>
      <c r="R101" s="360" t="s">
        <v>108</v>
      </c>
      <c r="S101" s="361" t="s">
        <v>108</v>
      </c>
      <c r="T101" s="362" t="s">
        <v>108</v>
      </c>
      <c r="U101" s="363" t="s">
        <v>108</v>
      </c>
      <c r="V101" s="363" t="s">
        <v>108</v>
      </c>
      <c r="W101" s="363" t="s">
        <v>108</v>
      </c>
      <c r="X101" s="363" t="s">
        <v>108</v>
      </c>
      <c r="Y101" s="363" t="s">
        <v>108</v>
      </c>
      <c r="Z101" s="364" t="s">
        <v>108</v>
      </c>
      <c r="AB101" s="28" t="str">
        <f aca="false">K101</f>
        <v>none</v>
      </c>
      <c r="AC101" s="28" t="n">
        <f aca="false">SUMPRODUCT(L101:S101,$L$26:$S$26)/SUM($L$26:$S$26)</f>
        <v>0</v>
      </c>
      <c r="AD101" s="28" t="n">
        <f aca="false">SUMPRODUCT(T101:Z101,$T$26:$Z$26)/SUM($T$26:$Z$26)</f>
        <v>0</v>
      </c>
      <c r="AE101" s="28" t="n">
        <f aca="false">SUMPRODUCT(L101:Z101,$L$26:$Z$26)/SUM($L$26:$Z$26)</f>
        <v>0</v>
      </c>
    </row>
    <row r="102" customFormat="false" ht="12.75" hidden="false" customHeight="false" outlineLevel="0" collapsed="false">
      <c r="A102" s="302" t="s">
        <v>102</v>
      </c>
      <c r="B102" s="279"/>
      <c r="C102" s="303"/>
      <c r="D102" s="304" t="n">
        <f aca="false">D54</f>
        <v>105.446400456295</v>
      </c>
      <c r="E102" s="305" t="n">
        <f aca="false">E54</f>
        <v>104.121521577153</v>
      </c>
      <c r="F102" s="305" t="n">
        <f aca="false">F54</f>
        <v>105.923982532665</v>
      </c>
      <c r="G102" s="306" t="n">
        <f aca="false">G54</f>
        <v>104.94885221172</v>
      </c>
      <c r="H102" s="307" t="n">
        <f aca="false">H54</f>
        <v>67.3585443143836</v>
      </c>
      <c r="I102" s="308" t="n">
        <f aca="false">I54</f>
        <v>66.7894712690606</v>
      </c>
      <c r="J102" s="308" t="n">
        <f aca="false">J54</f>
        <v>66.669275156628</v>
      </c>
      <c r="K102" s="309" t="n">
        <f aca="false">SUM(K99:K101)</f>
        <v>76.3011266740148</v>
      </c>
      <c r="L102" s="310" t="n">
        <f aca="false">SUM(L99:L101)</f>
        <v>76.3011266740148</v>
      </c>
      <c r="M102" s="310" t="n">
        <f aca="false">SUM(M99:M101)</f>
        <v>76.6975138840663</v>
      </c>
      <c r="N102" s="310" t="n">
        <f aca="false">SUM(N99:N101)</f>
        <v>77.1984457979271</v>
      </c>
      <c r="O102" s="310" t="n">
        <f aca="false">SUM(O99:O101)</f>
        <v>77.5874743702907</v>
      </c>
      <c r="P102" s="310" t="n">
        <f aca="false">SUM(P99:P101)</f>
        <v>77.9866713592812</v>
      </c>
      <c r="Q102" s="310" t="n">
        <f aca="false">SUM(Q99:Q101)</f>
        <v>115.446400456295</v>
      </c>
      <c r="R102" s="310" t="n">
        <f aca="false">SUM(R99:R101)</f>
        <v>114.121521577153</v>
      </c>
      <c r="S102" s="311" t="n">
        <f aca="false">SUM(S99:S101)</f>
        <v>102.899959630663</v>
      </c>
      <c r="T102" s="312" t="n">
        <f aca="false">SUM(T99:T101)</f>
        <v>108.455541129301</v>
      </c>
      <c r="U102" s="313" t="n">
        <f aca="false">SUM(U99:U101)</f>
        <v>77.1215429156832</v>
      </c>
      <c r="V102" s="313" t="n">
        <f aca="false">SUM(V99:V101)</f>
        <v>76.4328837040394</v>
      </c>
      <c r="W102" s="313" t="n">
        <f aca="false">SUM(W99:W101)</f>
        <v>75.8244253782278</v>
      </c>
      <c r="X102" s="313" t="n">
        <f aca="false">SUM(X99:X101)</f>
        <v>72.8181171911702</v>
      </c>
      <c r="Y102" s="313" t="n">
        <f aca="false">SUM(Y99:Y101)</f>
        <v>73.1694408888695</v>
      </c>
      <c r="Z102" s="314" t="n">
        <f aca="false">SUM(Z99:Z101)</f>
        <v>73.2278559523259</v>
      </c>
      <c r="AB102" s="28" t="n">
        <f aca="false">K102</f>
        <v>76.3011266740148</v>
      </c>
      <c r="AC102" s="28" t="n">
        <f aca="false">SUMPRODUCT(L102:S102,$L$26:$S$26)/SUM($L$26:$S$26)</f>
        <v>85.5981646027462</v>
      </c>
      <c r="AD102" s="28" t="n">
        <f aca="false">SUMPRODUCT(T102:Z102,$T$26:$Z$26)/SUM($T$26:$Z$26)</f>
        <v>79.5226464241621</v>
      </c>
      <c r="AE102" s="28" t="n">
        <f aca="false">SUMPRODUCT(L102:Z102,$L$26:$Z$26)/SUM($L$26:$Z$26)</f>
        <v>81.2523012358609</v>
      </c>
    </row>
    <row r="103" customFormat="false" ht="12.75" hidden="false" customHeight="false" outlineLevel="0" collapsed="false">
      <c r="A103" s="315"/>
      <c r="B103" s="226"/>
      <c r="C103" s="226"/>
      <c r="D103" s="155"/>
      <c r="E103" s="156"/>
      <c r="F103" s="156"/>
      <c r="G103" s="157"/>
      <c r="H103" s="158"/>
      <c r="I103" s="159"/>
      <c r="J103" s="159"/>
      <c r="K103" s="160"/>
      <c r="L103" s="297"/>
      <c r="M103" s="297"/>
      <c r="N103" s="297"/>
      <c r="O103" s="297"/>
      <c r="P103" s="297"/>
      <c r="Q103" s="297"/>
      <c r="R103" s="297"/>
      <c r="S103" s="298"/>
      <c r="T103" s="299"/>
      <c r="U103" s="300"/>
      <c r="V103" s="300"/>
      <c r="W103" s="300"/>
      <c r="X103" s="300"/>
      <c r="Y103" s="300"/>
      <c r="Z103" s="301"/>
      <c r="AB103" s="28" t="n">
        <f aca="false">K103</f>
        <v>0</v>
      </c>
      <c r="AC103" s="28" t="n">
        <f aca="false">SUMPRODUCT(L103:S103,$L$26:$S$26)/SUM($L$26:$S$26)</f>
        <v>0</v>
      </c>
      <c r="AD103" s="28" t="n">
        <f aca="false">SUMPRODUCT(T103:Z103,$T$26:$Z$26)/SUM($T$26:$Z$26)</f>
        <v>0</v>
      </c>
      <c r="AE103" s="28" t="n">
        <f aca="false">SUMPRODUCT(L103:Z103,$L$26:$Z$26)/SUM($L$26:$Z$26)</f>
        <v>0</v>
      </c>
    </row>
    <row r="104" customFormat="false" ht="12.75" hidden="false" customHeight="true" outlineLevel="0" collapsed="false">
      <c r="A104" s="316" t="s">
        <v>16</v>
      </c>
      <c r="D104" s="177" t="e">
        <f aca="false">#REF!</f>
        <v>#REF!</v>
      </c>
      <c r="E104" s="178" t="e">
        <f aca="false">#REF!</f>
        <v>#REF!</v>
      </c>
      <c r="F104" s="178" t="e">
        <f aca="false">#REF!</f>
        <v>#REF!</v>
      </c>
      <c r="G104" s="179" t="e">
        <f aca="false">#REF!</f>
        <v>#REF!</v>
      </c>
      <c r="H104" s="180" t="e">
        <f aca="false">#REF!</f>
        <v>#REF!</v>
      </c>
      <c r="I104" s="181" t="e">
        <f aca="false">#REF!</f>
        <v>#REF!</v>
      </c>
      <c r="J104" s="181" t="e">
        <f aca="false">#REF!</f>
        <v>#REF!</v>
      </c>
      <c r="K104" s="182" t="n">
        <f aca="false">K81</f>
        <v>71.1487720949765</v>
      </c>
      <c r="L104" s="183" t="n">
        <f aca="false">L81</f>
        <v>71.1487720949765</v>
      </c>
      <c r="M104" s="183" t="n">
        <f aca="false">M81</f>
        <v>62.4152853560225</v>
      </c>
      <c r="N104" s="183" t="n">
        <f aca="false">N81</f>
        <v>62.1102748535673</v>
      </c>
      <c r="O104" s="183" t="n">
        <f aca="false">O81</f>
        <v>61.9456831625099</v>
      </c>
      <c r="P104" s="183" t="n">
        <f aca="false">P81</f>
        <v>64.8725565578926</v>
      </c>
      <c r="Q104" s="183" t="n">
        <f aca="false">Q81</f>
        <v>58.0279225979969</v>
      </c>
      <c r="R104" s="183" t="n">
        <f aca="false">R81</f>
        <v>57.3925230717283</v>
      </c>
      <c r="S104" s="184" t="n">
        <f aca="false">S81</f>
        <v>56.8546265931667</v>
      </c>
      <c r="T104" s="185" t="n">
        <f aca="false">T81</f>
        <v>59.5348348099486</v>
      </c>
      <c r="U104" s="186" t="n">
        <f aca="false">U81</f>
        <v>59.5010984180874</v>
      </c>
      <c r="V104" s="186" t="n">
        <f aca="false">V81</f>
        <v>59.404585347278</v>
      </c>
      <c r="W104" s="186" t="n">
        <f aca="false">W81</f>
        <v>59.3885069256384</v>
      </c>
      <c r="X104" s="186" t="n">
        <f aca="false">X81</f>
        <v>59.292976789625</v>
      </c>
      <c r="Y104" s="186" t="n">
        <f aca="false">Y81</f>
        <v>59.1773971274816</v>
      </c>
      <c r="Z104" s="187" t="n">
        <f aca="false">Z81</f>
        <v>59.104983424465</v>
      </c>
      <c r="AB104" s="28" t="n">
        <f aca="false">K104</f>
        <v>71.1487720949765</v>
      </c>
      <c r="AC104" s="28" t="n">
        <f aca="false">SUMPRODUCT(L104:S104,$L$26:$S$26)/SUM($L$26:$S$26)</f>
        <v>62.8849972675864</v>
      </c>
      <c r="AD104" s="28" t="n">
        <f aca="false">SUMPRODUCT(T104:Z104,$T$26:$Z$26)/SUM($T$26:$Z$26)</f>
        <v>59.3498556087041</v>
      </c>
      <c r="AE104" s="28" t="n">
        <f aca="false">SUMPRODUCT(L104:Z104,$L$26:$Z$26)/SUM($L$26:$Z$26)</f>
        <v>60.3562841306163</v>
      </c>
    </row>
    <row r="105" customFormat="false" ht="12.75" hidden="false" customHeight="true" outlineLevel="0" collapsed="false">
      <c r="A105" s="317" t="s">
        <v>17</v>
      </c>
      <c r="B105" s="279"/>
      <c r="C105" s="303"/>
      <c r="D105" s="318" t="e">
        <f aca="false">D102-D104</f>
        <v>#REF!</v>
      </c>
      <c r="E105" s="319" t="e">
        <f aca="false">E102-E104</f>
        <v>#REF!</v>
      </c>
      <c r="F105" s="319" t="e">
        <f aca="false">F102-F104</f>
        <v>#REF!</v>
      </c>
      <c r="G105" s="320" t="e">
        <f aca="false">G102-G104</f>
        <v>#REF!</v>
      </c>
      <c r="H105" s="321" t="e">
        <f aca="false">H102-H104</f>
        <v>#REF!</v>
      </c>
      <c r="I105" s="322" t="e">
        <f aca="false">I102-I104</f>
        <v>#REF!</v>
      </c>
      <c r="J105" s="322" t="e">
        <f aca="false">J102-J104</f>
        <v>#REF!</v>
      </c>
      <c r="K105" s="323" t="n">
        <f aca="false">K102-K104</f>
        <v>5.15235457903833</v>
      </c>
      <c r="L105" s="286" t="n">
        <f aca="false">L102-L104</f>
        <v>5.15235457903835</v>
      </c>
      <c r="M105" s="286" t="n">
        <f aca="false">M102-M104</f>
        <v>14.2822285280438</v>
      </c>
      <c r="N105" s="286" t="n">
        <f aca="false">N102-N104</f>
        <v>15.0881709443597</v>
      </c>
      <c r="O105" s="286" t="n">
        <f aca="false">O102-O104</f>
        <v>15.6417912077808</v>
      </c>
      <c r="P105" s="286" t="n">
        <f aca="false">P102-P104</f>
        <v>13.1141148013886</v>
      </c>
      <c r="Q105" s="286" t="n">
        <f aca="false">Q102-Q104</f>
        <v>57.4184778582982</v>
      </c>
      <c r="R105" s="286" t="n">
        <f aca="false">R102-R104</f>
        <v>56.7289985054248</v>
      </c>
      <c r="S105" s="287" t="n">
        <f aca="false">S102-S104</f>
        <v>46.0453330374966</v>
      </c>
      <c r="T105" s="288" t="n">
        <f aca="false">T102-T104</f>
        <v>48.9207063193521</v>
      </c>
      <c r="U105" s="289" t="n">
        <f aca="false">U102-U104</f>
        <v>17.6204444975958</v>
      </c>
      <c r="V105" s="289" t="n">
        <f aca="false">V102-V104</f>
        <v>17.0282983567614</v>
      </c>
      <c r="W105" s="289" t="n">
        <f aca="false">W102-W104</f>
        <v>16.4359184525894</v>
      </c>
      <c r="X105" s="289" t="n">
        <f aca="false">X102-X104</f>
        <v>13.5251404015452</v>
      </c>
      <c r="Y105" s="289" t="n">
        <f aca="false">Y102-Y104</f>
        <v>13.9920437613879</v>
      </c>
      <c r="Z105" s="290" t="n">
        <f aca="false">Z102-Z104</f>
        <v>14.1228725278609</v>
      </c>
      <c r="AB105" s="28" t="n">
        <f aca="false">K105</f>
        <v>5.15235457903833</v>
      </c>
      <c r="AC105" s="28" t="n">
        <f aca="false">SUMPRODUCT(L105:S105,$L$26:$S$26)/SUM($L$26:$S$26)</f>
        <v>22.7131673351598</v>
      </c>
      <c r="AD105" s="28" t="n">
        <f aca="false">SUMPRODUCT(T105:Z105,$T$26:$Z$26)/SUM($T$26:$Z$26)</f>
        <v>20.172790815458</v>
      </c>
      <c r="AE105" s="28" t="n">
        <f aca="false">SUMPRODUCT(L105:Z105,$L$26:$Z$26)/SUM($L$26:$Z$26)</f>
        <v>20.8960171052447</v>
      </c>
    </row>
    <row r="106" customFormat="false" ht="12.75" hidden="false" customHeight="false" outlineLevel="0" collapsed="false">
      <c r="A106" s="316" t="s">
        <v>104</v>
      </c>
      <c r="D106" s="324" t="n">
        <f aca="false">(D$26)</f>
        <v>138992.703246658</v>
      </c>
      <c r="E106" s="325" t="n">
        <f aca="false">(E$26)</f>
        <v>154222.193012508</v>
      </c>
      <c r="F106" s="325" t="n">
        <f aca="false">(F$26)</f>
        <v>162086.264837158</v>
      </c>
      <c r="G106" s="326" t="n">
        <f aca="false">(G$26)</f>
        <v>152376.725625508</v>
      </c>
      <c r="H106" s="327" t="n">
        <f aca="false">(H$26)</f>
        <v>152708.881355508</v>
      </c>
      <c r="I106" s="328" t="n">
        <f aca="false">(I$26)</f>
        <v>144481.755915509</v>
      </c>
      <c r="J106" s="328" t="n">
        <f aca="false">(J$26)</f>
        <v>146545.692363508</v>
      </c>
      <c r="K106" s="329" t="n">
        <f aca="false">(K$26)</f>
        <v>146825.859772497</v>
      </c>
      <c r="L106" s="330" t="n">
        <f aca="false">(L$26)</f>
        <v>106040.898724582</v>
      </c>
      <c r="M106" s="330" t="n">
        <f aca="false">(M$26)</f>
        <v>196850.711515758</v>
      </c>
      <c r="N106" s="330" t="n">
        <f aca="false">(N$26)</f>
        <v>20496.7333726973</v>
      </c>
      <c r="O106" s="330" t="n">
        <f aca="false">(O$26)</f>
        <v>4462.92238534103</v>
      </c>
      <c r="P106" s="330" t="n">
        <f aca="false">(P$26)</f>
        <v>5680.87724222532</v>
      </c>
      <c r="Q106" s="330" t="n">
        <f aca="false">(Q$26)</f>
        <v>3704.2332883123</v>
      </c>
      <c r="R106" s="330" t="n">
        <f aca="false">(R$26)</f>
        <v>55344.3422879116</v>
      </c>
      <c r="S106" s="331" t="n">
        <f aca="false">(S$26)</f>
        <v>75133.9537940242</v>
      </c>
      <c r="T106" s="332" t="n">
        <f aca="false">(T$26)</f>
        <v>162251.05626144</v>
      </c>
      <c r="U106" s="333" t="n">
        <f aca="false">(U$26)</f>
        <v>193954.42678973</v>
      </c>
      <c r="V106" s="333" t="n">
        <f aca="false">(V$26)</f>
        <v>177383.965250102</v>
      </c>
      <c r="W106" s="333" t="n">
        <f aca="false">(W$26)</f>
        <v>166436.450898056</v>
      </c>
      <c r="X106" s="333" t="n">
        <f aca="false">(X$26)</f>
        <v>159846.257541796</v>
      </c>
      <c r="Y106" s="333" t="n">
        <f aca="false">(Y$26)</f>
        <v>149268.052297116</v>
      </c>
      <c r="Z106" s="334" t="n">
        <f aca="false">(Z$26)</f>
        <v>166021.475308347</v>
      </c>
      <c r="AB106" s="28" t="n">
        <f aca="false">K106</f>
        <v>146825.859772497</v>
      </c>
      <c r="AC106" s="28" t="n">
        <f aca="false">SUMPRODUCT(L106:S106,$L$26:$S$26)/SUM($L$26:$S$26)</f>
        <v>126549.396446864</v>
      </c>
      <c r="AD106" s="28" t="n">
        <f aca="false">SUMPRODUCT(T106:Z106,$T$26:$Z$26)/SUM($T$26:$Z$26)</f>
        <v>168917.008305373</v>
      </c>
      <c r="AE106" s="28" t="n">
        <f aca="false">SUMPRODUCT(L106:Z106,$L$26:$Z$26)/SUM($L$26:$Z$26)</f>
        <v>156855.264507194</v>
      </c>
    </row>
    <row r="107" customFormat="false" ht="13.5" hidden="false" customHeight="false" outlineLevel="0" collapsed="false">
      <c r="A107" s="335" t="s">
        <v>105</v>
      </c>
      <c r="B107" s="336"/>
      <c r="C107" s="337"/>
      <c r="D107" s="338" t="e">
        <f aca="false">D106*D105</f>
        <v>#REF!</v>
      </c>
      <c r="E107" s="339" t="e">
        <f aca="false">E106*E105</f>
        <v>#REF!</v>
      </c>
      <c r="F107" s="339" t="e">
        <f aca="false">F106*F105</f>
        <v>#REF!</v>
      </c>
      <c r="G107" s="340" t="e">
        <f aca="false">G106*G105</f>
        <v>#REF!</v>
      </c>
      <c r="H107" s="341" t="e">
        <f aca="false">H106*H105</f>
        <v>#REF!</v>
      </c>
      <c r="I107" s="342" t="e">
        <f aca="false">I106*I105</f>
        <v>#REF!</v>
      </c>
      <c r="J107" s="342" t="e">
        <f aca="false">J106*J105</f>
        <v>#REF!</v>
      </c>
      <c r="K107" s="343" t="n">
        <f aca="false">K106*-K105</f>
        <v>-756498.890920067</v>
      </c>
      <c r="L107" s="344" t="n">
        <f aca="false">L106*-L105</f>
        <v>-546360.310108939</v>
      </c>
      <c r="M107" s="344" t="n">
        <f aca="false">M106*-M105</f>
        <v>-2811466.84777608</v>
      </c>
      <c r="N107" s="344" t="n">
        <f aca="false">N106*-N105</f>
        <v>-309258.21692822</v>
      </c>
      <c r="O107" s="344" t="n">
        <f aca="false">O106*-O105</f>
        <v>-69808.1001280356</v>
      </c>
      <c r="P107" s="344" t="n">
        <f aca="false">P106*-P105</f>
        <v>-74499.6763271387</v>
      </c>
      <c r="Q107" s="344" t="n">
        <f aca="false">Q106*-Q105</f>
        <v>-212691.437046931</v>
      </c>
      <c r="R107" s="344" t="n">
        <f aca="false">R106*-R105</f>
        <v>-3139629.11093466</v>
      </c>
      <c r="S107" s="345" t="n">
        <f aca="false">S106*-S105</f>
        <v>-3459567.92486972</v>
      </c>
      <c r="T107" s="346" t="n">
        <f aca="false">T106*-T105</f>
        <v>-7937436.27337058</v>
      </c>
      <c r="U107" s="347" t="n">
        <f aca="false">U106*-U105</f>
        <v>-3417563.21231145</v>
      </c>
      <c r="V107" s="347" t="n">
        <f aca="false">V106*-V105</f>
        <v>-3020547.08398413</v>
      </c>
      <c r="W107" s="347" t="n">
        <f aca="false">W106*-W105</f>
        <v>-2735535.93449884</v>
      </c>
      <c r="X107" s="347" t="n">
        <f aca="false">X106*-X105</f>
        <v>-2161943.07591433</v>
      </c>
      <c r="Y107" s="347" t="n">
        <f aca="false">Y106*-Y105</f>
        <v>-2088565.11991838</v>
      </c>
      <c r="Z107" s="348" t="n">
        <f aca="false">Z106*-Z105</f>
        <v>-2344700.13266719</v>
      </c>
      <c r="AB107" s="28" t="n">
        <f aca="false">K107</f>
        <v>-756498.890920067</v>
      </c>
      <c r="AC107" s="28" t="n">
        <f aca="false">SUMPRODUCT(L107:S107,$L$26:$S$26)/SUM($L$26:$S$26)</f>
        <v>-2251220.64307726</v>
      </c>
      <c r="AD107" s="28" t="n">
        <f aca="false">SUMPRODUCT(T107:Z107,$T$26:$Z$26)/SUM($T$26:$Z$26)</f>
        <v>-3393919.00706458</v>
      </c>
      <c r="AE107" s="28" t="n">
        <f aca="false">SUMPRODUCT(L107:Z107,$L$26:$Z$26)/SUM($L$26:$Z$26)</f>
        <v>-3068601.28674928</v>
      </c>
    </row>
    <row r="108" customFormat="false" ht="13.5" hidden="false" customHeight="false" outlineLevel="0" collapsed="false">
      <c r="A108" s="365"/>
      <c r="B108" s="112" t="s">
        <v>106</v>
      </c>
      <c r="C108" s="350" t="n">
        <f aca="false">SUM(K107:Z107)</f>
        <v>-35086071.3477047</v>
      </c>
      <c r="D108" s="75"/>
      <c r="E108" s="76"/>
      <c r="F108" s="76"/>
      <c r="G108" s="241" t="e">
        <f aca="false">SUM(D107:G107)</f>
        <v>#REF!</v>
      </c>
      <c r="H108" s="78"/>
      <c r="I108" s="79"/>
      <c r="J108" s="243" t="e">
        <f aca="false">SUM(H107:J107)</f>
        <v>#REF!</v>
      </c>
      <c r="K108" s="244" t="n">
        <f aca="false">SUM(K107)</f>
        <v>-756498.890920067</v>
      </c>
      <c r="L108" s="245"/>
      <c r="M108" s="245"/>
      <c r="N108" s="245"/>
      <c r="O108" s="245"/>
      <c r="P108" s="245"/>
      <c r="Q108" s="245"/>
      <c r="R108" s="245"/>
      <c r="S108" s="246" t="n">
        <f aca="false">SUM(L107:S107)</f>
        <v>-10623281.6241197</v>
      </c>
      <c r="T108" s="247"/>
      <c r="U108" s="248"/>
      <c r="V108" s="248"/>
      <c r="W108" s="248"/>
      <c r="X108" s="248"/>
      <c r="Y108" s="248"/>
      <c r="Z108" s="249" t="n">
        <f aca="false">SUM(T107:Z107)</f>
        <v>-23706290.8326649</v>
      </c>
      <c r="AB108" s="28" t="n">
        <f aca="false">K108</f>
        <v>-756498.890920067</v>
      </c>
      <c r="AC108" s="28" t="n">
        <f aca="false">SUMPRODUCT(L108:S108,$L$26:$S$26)/SUM($L$26:$S$26)</f>
        <v>-1706530.06507583</v>
      </c>
      <c r="AD108" s="28" t="n">
        <f aca="false">SUMPRODUCT(T108:Z108,$T$26:$Z$26)/SUM($T$26:$Z$26)</f>
        <v>-3349116.492269</v>
      </c>
      <c r="AE108" s="28" t="n">
        <f aca="false">SUMPRODUCT(L108:Z108,$L$26:$Z$26)/SUM($L$26:$Z$26)</f>
        <v>-2881484.36050439</v>
      </c>
    </row>
    <row r="109" customFormat="false" ht="12.75" hidden="false" customHeight="false" outlineLevel="0" collapsed="false">
      <c r="A109" s="365"/>
      <c r="B109" s="366"/>
      <c r="C109" s="366"/>
      <c r="D109" s="239"/>
      <c r="E109" s="240"/>
      <c r="F109" s="240"/>
      <c r="G109" s="241"/>
      <c r="H109" s="242"/>
      <c r="I109" s="243"/>
      <c r="J109" s="243"/>
      <c r="K109" s="244"/>
      <c r="L109" s="245"/>
      <c r="M109" s="245"/>
      <c r="N109" s="245"/>
      <c r="O109" s="245"/>
      <c r="P109" s="245"/>
      <c r="Q109" s="245"/>
      <c r="R109" s="245"/>
      <c r="S109" s="246"/>
      <c r="T109" s="247"/>
      <c r="U109" s="248"/>
      <c r="V109" s="248"/>
      <c r="W109" s="248"/>
      <c r="X109" s="248"/>
      <c r="Y109" s="248"/>
      <c r="Z109" s="249"/>
      <c r="AB109" s="28" t="n">
        <f aca="false">K109</f>
        <v>0</v>
      </c>
      <c r="AC109" s="28" t="n">
        <f aca="false">SUMPRODUCT(L109:S109,$L$26:$S$26)/SUM($L$26:$S$26)</f>
        <v>0</v>
      </c>
      <c r="AD109" s="28" t="n">
        <f aca="false">SUMPRODUCT(T109:Z109,$T$26:$Z$26)/SUM($T$26:$Z$26)</f>
        <v>0</v>
      </c>
      <c r="AE109" s="28" t="n">
        <f aca="false">SUMPRODUCT(L109:Z109,$L$26:$Z$26)/SUM($L$26:$Z$26)</f>
        <v>0</v>
      </c>
    </row>
    <row r="110" customFormat="false" ht="12.75" hidden="false" customHeight="false" outlineLevel="0" collapsed="false">
      <c r="A110" s="365"/>
      <c r="B110" s="366"/>
      <c r="C110" s="366"/>
      <c r="D110" s="239"/>
      <c r="E110" s="240"/>
      <c r="F110" s="240"/>
      <c r="G110" s="241"/>
      <c r="H110" s="242"/>
      <c r="I110" s="243"/>
      <c r="J110" s="243"/>
      <c r="K110" s="244"/>
      <c r="L110" s="245"/>
      <c r="M110" s="245"/>
      <c r="N110" s="245"/>
      <c r="O110" s="245"/>
      <c r="P110" s="245"/>
      <c r="Q110" s="245"/>
      <c r="R110" s="245"/>
      <c r="S110" s="246"/>
      <c r="T110" s="247"/>
      <c r="U110" s="248"/>
      <c r="V110" s="248"/>
      <c r="W110" s="248"/>
      <c r="X110" s="248"/>
      <c r="Y110" s="248"/>
      <c r="Z110" s="249"/>
      <c r="AB110" s="28" t="n">
        <f aca="false">K110</f>
        <v>0</v>
      </c>
      <c r="AC110" s="28" t="n">
        <f aca="false">SUMPRODUCT(L110:S110,$L$26:$S$26)/SUM($L$26:$S$26)</f>
        <v>0</v>
      </c>
      <c r="AD110" s="28" t="n">
        <f aca="false">SUMPRODUCT(T110:Z110,$T$26:$Z$26)/SUM($T$26:$Z$26)</f>
        <v>0</v>
      </c>
      <c r="AE110" s="28" t="n">
        <f aca="false">SUMPRODUCT(L110:Z110,$L$26:$Z$26)/SUM($L$26:$Z$26)</f>
        <v>0</v>
      </c>
    </row>
    <row r="111" customFormat="false" ht="12.75" hidden="false" customHeight="false" outlineLevel="0" collapsed="false">
      <c r="A111" s="291" t="s">
        <v>109</v>
      </c>
      <c r="B111" s="292"/>
      <c r="C111" s="292"/>
      <c r="D111" s="293"/>
      <c r="E111" s="294"/>
      <c r="F111" s="240"/>
      <c r="G111" s="241"/>
      <c r="H111" s="242"/>
      <c r="I111" s="243"/>
      <c r="J111" s="243"/>
      <c r="K111" s="351"/>
      <c r="L111" s="245"/>
      <c r="M111" s="245"/>
      <c r="N111" s="245"/>
      <c r="O111" s="245"/>
      <c r="P111" s="245"/>
      <c r="Q111" s="245"/>
      <c r="R111" s="245"/>
      <c r="S111" s="246"/>
      <c r="T111" s="247"/>
      <c r="U111" s="248"/>
      <c r="V111" s="248"/>
      <c r="W111" s="248"/>
      <c r="X111" s="248"/>
      <c r="Y111" s="248"/>
      <c r="Z111" s="249"/>
      <c r="AB111" s="28" t="n">
        <f aca="false">K111</f>
        <v>0</v>
      </c>
      <c r="AC111" s="28" t="n">
        <f aca="false">SUMPRODUCT(L111:S111,$L$26:$S$26)/SUM($L$26:$S$26)</f>
        <v>0</v>
      </c>
      <c r="AD111" s="28" t="n">
        <f aca="false">SUMPRODUCT(T111:Z111,$T$26:$Z$26)/SUM($T$26:$Z$26)</f>
        <v>0</v>
      </c>
      <c r="AE111" s="28" t="n">
        <f aca="false">SUMPRODUCT(L111:Z111,$L$26:$Z$26)/SUM($L$26:$Z$26)</f>
        <v>0</v>
      </c>
    </row>
    <row r="112" customFormat="false" ht="12.75" hidden="false" customHeight="false" outlineLevel="0" collapsed="false">
      <c r="A112" s="295" t="s">
        <v>99</v>
      </c>
      <c r="D112" s="177" t="n">
        <f aca="false">D108</f>
        <v>0</v>
      </c>
      <c r="E112" s="178" t="n">
        <f aca="false">E108</f>
        <v>0</v>
      </c>
      <c r="F112" s="178" t="n">
        <f aca="false">F108</f>
        <v>0</v>
      </c>
      <c r="G112" s="179" t="e">
        <f aca="false">G108</f>
        <v>#REF!</v>
      </c>
      <c r="H112" s="180" t="n">
        <f aca="false">H108</f>
        <v>0</v>
      </c>
      <c r="I112" s="181" t="n">
        <f aca="false">I108</f>
        <v>0</v>
      </c>
      <c r="J112" s="181" t="e">
        <f aca="false">J108</f>
        <v>#REF!</v>
      </c>
      <c r="K112" s="182" t="n">
        <f aca="false">K53</f>
        <v>66.3011266740148</v>
      </c>
      <c r="L112" s="183" t="n">
        <f aca="false">L53</f>
        <v>66.3011266740148</v>
      </c>
      <c r="M112" s="183" t="n">
        <f aca="false">M53</f>
        <v>66.6975138840663</v>
      </c>
      <c r="N112" s="183" t="n">
        <f aca="false">N53</f>
        <v>67.1984457979271</v>
      </c>
      <c r="O112" s="183" t="n">
        <f aca="false">O53</f>
        <v>67.5874743702907</v>
      </c>
      <c r="P112" s="183" t="n">
        <f aca="false">P53</f>
        <v>67.9866713592812</v>
      </c>
      <c r="Q112" s="183" t="n">
        <f aca="false">Q53</f>
        <v>105.446400456295</v>
      </c>
      <c r="R112" s="183" t="n">
        <f aca="false">R53</f>
        <v>104.121521577153</v>
      </c>
      <c r="S112" s="184" t="n">
        <f aca="false">S53</f>
        <v>92.8999596306634</v>
      </c>
      <c r="T112" s="185" t="n">
        <f aca="false">T53</f>
        <v>98.4555411293007</v>
      </c>
      <c r="U112" s="186" t="n">
        <f aca="false">U53</f>
        <v>67.1215429156832</v>
      </c>
      <c r="V112" s="186" t="n">
        <f aca="false">V53</f>
        <v>66.4328837040394</v>
      </c>
      <c r="W112" s="186" t="n">
        <f aca="false">W53</f>
        <v>65.8244253782278</v>
      </c>
      <c r="X112" s="186" t="n">
        <f aca="false">X53</f>
        <v>62.8181171911702</v>
      </c>
      <c r="Y112" s="186" t="n">
        <f aca="false">Y53</f>
        <v>63.1694408888695</v>
      </c>
      <c r="Z112" s="187" t="n">
        <f aca="false">Z53</f>
        <v>63.2278559523259</v>
      </c>
      <c r="AB112" s="28" t="n">
        <f aca="false">K112</f>
        <v>66.3011266740148</v>
      </c>
      <c r="AC112" s="28" t="n">
        <f aca="false">SUMPRODUCT(L112:S112,$L$26:$S$26)/SUM($L$26:$S$26)</f>
        <v>75.5981646027462</v>
      </c>
      <c r="AD112" s="28" t="n">
        <f aca="false">SUMPRODUCT(T112:Z112,$T$26:$Z$26)/SUM($T$26:$Z$26)</f>
        <v>69.5226464241621</v>
      </c>
      <c r="AE112" s="28" t="n">
        <f aca="false">SUMPRODUCT(L112:Z112,$L$26:$Z$26)/SUM($L$26:$Z$26)</f>
        <v>71.2523012358609</v>
      </c>
    </row>
    <row r="113" customFormat="false" ht="12.75" hidden="false" customHeight="false" outlineLevel="0" collapsed="false">
      <c r="A113" s="295" t="s">
        <v>100</v>
      </c>
      <c r="D113" s="177" t="e">
        <f aca="false">(#REF!*$B$27+#REF!*$B$28+#REF!*$B$29)</f>
        <v>#REF!</v>
      </c>
      <c r="E113" s="178" t="e">
        <f aca="false">(#REF!*$B$27+#REF!*$B$28+#REF!*$B$29)</f>
        <v>#REF!</v>
      </c>
      <c r="F113" s="178" t="e">
        <f aca="false">(#REF!*$B$27+#REF!*$B$28+#REF!*$B$29)</f>
        <v>#REF!</v>
      </c>
      <c r="G113" s="179" t="e">
        <f aca="false">(#REF!*$B$27+#REF!*$B$28+#REF!*$B$29)</f>
        <v>#REF!</v>
      </c>
      <c r="H113" s="180" t="e">
        <f aca="false">(#REF!*$B$27+#REF!*$B$28+#REF!*$B$29)</f>
        <v>#REF!</v>
      </c>
      <c r="I113" s="181" t="e">
        <f aca="false">(#REF!*$B$27+#REF!*$B$28+#REF!*$B$29)</f>
        <v>#REF!</v>
      </c>
      <c r="J113" s="181" t="e">
        <f aca="false">(#REF!*$B$27+#REF!*$B$28+#REF!*$B$29)</f>
        <v>#REF!</v>
      </c>
      <c r="K113" s="182" t="n">
        <f aca="false">(K36*$B$27+K43*$B$28+K50*$B$29)</f>
        <v>10</v>
      </c>
      <c r="L113" s="183" t="n">
        <f aca="false">(L36*$B$27+L43*$B$28+L50*$B$29)</f>
        <v>10</v>
      </c>
      <c r="M113" s="183" t="n">
        <f aca="false">(M36*$B$27+M43*$B$28+M50*$B$29)</f>
        <v>10</v>
      </c>
      <c r="N113" s="183" t="n">
        <f aca="false">(N36*$B$27+N43*$B$28+N50*$B$29)</f>
        <v>10</v>
      </c>
      <c r="O113" s="183" t="n">
        <f aca="false">(O36*$B$27+O43*$B$28+O50*$B$29)</f>
        <v>10</v>
      </c>
      <c r="P113" s="183" t="n">
        <f aca="false">(P36*$B$27+P43*$B$28+P50*$B$29)</f>
        <v>10</v>
      </c>
      <c r="Q113" s="183" t="n">
        <f aca="false">(Q36*$B$27+Q43*$B$28+Q50*$B$29)</f>
        <v>10</v>
      </c>
      <c r="R113" s="183" t="n">
        <f aca="false">(R36*$B$27+R43*$B$28+R50*$B$29)</f>
        <v>10</v>
      </c>
      <c r="S113" s="184" t="n">
        <f aca="false">(S36*$B$27+S43*$B$28+S50*$B$29)</f>
        <v>10</v>
      </c>
      <c r="T113" s="185" t="n">
        <f aca="false">(T36*$B$27+T43*$B$28+T50*$B$29)</f>
        <v>10</v>
      </c>
      <c r="U113" s="186" t="n">
        <f aca="false">(U36*$B$27+U43*$B$28+U50*$B$29)</f>
        <v>10</v>
      </c>
      <c r="V113" s="186" t="n">
        <f aca="false">(V36*$B$27+V43*$B$28+V50*$B$29)</f>
        <v>10</v>
      </c>
      <c r="W113" s="186" t="n">
        <f aca="false">(W36*$B$27+W43*$B$28+W50*$B$29)</f>
        <v>10</v>
      </c>
      <c r="X113" s="186" t="n">
        <f aca="false">(X36*$B$27+X43*$B$28+X50*$B$29)</f>
        <v>10</v>
      </c>
      <c r="Y113" s="186" t="n">
        <f aca="false">(Y36*$B$27+Y43*$B$28+Y50*$B$29)</f>
        <v>10</v>
      </c>
      <c r="Z113" s="187" t="n">
        <f aca="false">(Z36*$B$27+Z43*$B$28+Z50*$B$29)</f>
        <v>10</v>
      </c>
      <c r="AB113" s="28" t="n">
        <f aca="false">K113</f>
        <v>10</v>
      </c>
      <c r="AC113" s="28" t="n">
        <f aca="false">SUMPRODUCT(L113:S113,$L$26:$S$26)/SUM($L$26:$S$26)</f>
        <v>10</v>
      </c>
      <c r="AD113" s="28" t="n">
        <f aca="false">SUMPRODUCT(T113:Z113,$T$26:$Z$26)/SUM($T$26:$Z$26)</f>
        <v>10</v>
      </c>
      <c r="AE113" s="28" t="n">
        <f aca="false">SUMPRODUCT(L113:Z113,$L$26:$Z$26)/SUM($L$26:$Z$26)</f>
        <v>10</v>
      </c>
    </row>
    <row r="114" customFormat="false" ht="12.75" hidden="false" customHeight="false" outlineLevel="0" collapsed="false">
      <c r="A114" s="352" t="s">
        <v>101</v>
      </c>
      <c r="B114" s="353"/>
      <c r="C114" s="353"/>
      <c r="D114" s="354" t="e">
        <f aca="false">D115-D113-D112</f>
        <v>#REF!</v>
      </c>
      <c r="E114" s="355" t="e">
        <f aca="false">E115-E113-E112</f>
        <v>#REF!</v>
      </c>
      <c r="F114" s="355" t="e">
        <f aca="false">F115-F113-F112</f>
        <v>#REF!</v>
      </c>
      <c r="G114" s="356" t="e">
        <f aca="false">G115-G113-G112</f>
        <v>#REF!</v>
      </c>
      <c r="H114" s="357" t="e">
        <f aca="false">H115-H113-H112</f>
        <v>#REF!</v>
      </c>
      <c r="I114" s="358" t="e">
        <f aca="false">I115-I113-I112</f>
        <v>#REF!</v>
      </c>
      <c r="J114" s="358" t="e">
        <f aca="false">J115-J113-J112</f>
        <v>#REF!</v>
      </c>
      <c r="K114" s="359" t="s">
        <v>108</v>
      </c>
      <c r="L114" s="360" t="s">
        <v>108</v>
      </c>
      <c r="M114" s="360" t="s">
        <v>108</v>
      </c>
      <c r="N114" s="360" t="s">
        <v>108</v>
      </c>
      <c r="O114" s="360" t="s">
        <v>108</v>
      </c>
      <c r="P114" s="360" t="s">
        <v>108</v>
      </c>
      <c r="Q114" s="360" t="s">
        <v>108</v>
      </c>
      <c r="R114" s="360" t="s">
        <v>108</v>
      </c>
      <c r="S114" s="361" t="s">
        <v>108</v>
      </c>
      <c r="T114" s="362" t="s">
        <v>108</v>
      </c>
      <c r="U114" s="363" t="s">
        <v>108</v>
      </c>
      <c r="V114" s="363" t="s">
        <v>108</v>
      </c>
      <c r="W114" s="363" t="s">
        <v>108</v>
      </c>
      <c r="X114" s="363" t="s">
        <v>108</v>
      </c>
      <c r="Y114" s="363" t="s">
        <v>108</v>
      </c>
      <c r="Z114" s="364" t="s">
        <v>108</v>
      </c>
      <c r="AB114" s="28" t="str">
        <f aca="false">K114</f>
        <v>none</v>
      </c>
      <c r="AC114" s="28" t="n">
        <f aca="false">SUMPRODUCT(L114:S114,$L$26:$S$26)/SUM($L$26:$S$26)</f>
        <v>0</v>
      </c>
      <c r="AD114" s="28" t="n">
        <f aca="false">SUMPRODUCT(T114:Z114,$T$26:$Z$26)/SUM($T$26:$Z$26)</f>
        <v>0</v>
      </c>
      <c r="AE114" s="28" t="n">
        <f aca="false">SUMPRODUCT(L114:Z114,$L$26:$Z$26)/SUM($L$26:$Z$26)</f>
        <v>0</v>
      </c>
    </row>
    <row r="115" customFormat="false" ht="12.75" hidden="false" customHeight="false" outlineLevel="0" collapsed="false">
      <c r="A115" s="302" t="s">
        <v>102</v>
      </c>
      <c r="B115" s="279"/>
      <c r="C115" s="303"/>
      <c r="D115" s="304" t="e">
        <f aca="false">#REF!</f>
        <v>#REF!</v>
      </c>
      <c r="E115" s="305" t="e">
        <f aca="false">#REF!</f>
        <v>#REF!</v>
      </c>
      <c r="F115" s="305" t="e">
        <f aca="false">#REF!</f>
        <v>#REF!</v>
      </c>
      <c r="G115" s="306" t="e">
        <f aca="false">#REF!</f>
        <v>#REF!</v>
      </c>
      <c r="H115" s="307" t="e">
        <f aca="false">#REF!</f>
        <v>#REF!</v>
      </c>
      <c r="I115" s="308" t="e">
        <f aca="false">#REF!</f>
        <v>#REF!</v>
      </c>
      <c r="J115" s="308" t="e">
        <f aca="false">#REF!</f>
        <v>#REF!</v>
      </c>
      <c r="K115" s="309" t="n">
        <f aca="false">SUM(K112:K114)</f>
        <v>76.3011266740148</v>
      </c>
      <c r="L115" s="310" t="n">
        <f aca="false">SUM(L112:L114)</f>
        <v>76.3011266740148</v>
      </c>
      <c r="M115" s="310" t="n">
        <f aca="false">SUM(M112:M114)</f>
        <v>76.6975138840663</v>
      </c>
      <c r="N115" s="310" t="n">
        <f aca="false">SUM(N112:N114)</f>
        <v>77.1984457979271</v>
      </c>
      <c r="O115" s="310" t="n">
        <f aca="false">SUM(O112:O114)</f>
        <v>77.5874743702907</v>
      </c>
      <c r="P115" s="310" t="n">
        <f aca="false">SUM(P112:P114)</f>
        <v>77.9866713592812</v>
      </c>
      <c r="Q115" s="310" t="n">
        <f aca="false">SUM(Q112:Q114)</f>
        <v>115.446400456295</v>
      </c>
      <c r="R115" s="310" t="n">
        <f aca="false">SUM(R112:R114)</f>
        <v>114.121521577153</v>
      </c>
      <c r="S115" s="311" t="n">
        <f aca="false">SUM(S112:S114)</f>
        <v>102.899959630663</v>
      </c>
      <c r="T115" s="312" t="n">
        <f aca="false">SUM(T112:T114)</f>
        <v>108.455541129301</v>
      </c>
      <c r="U115" s="313" t="n">
        <f aca="false">SUM(U112:U114)</f>
        <v>77.1215429156832</v>
      </c>
      <c r="V115" s="313" t="n">
        <f aca="false">SUM(V112:V114)</f>
        <v>76.4328837040394</v>
      </c>
      <c r="W115" s="313" t="n">
        <f aca="false">SUM(W112:W114)</f>
        <v>75.8244253782278</v>
      </c>
      <c r="X115" s="313" t="n">
        <f aca="false">SUM(X112:X114)</f>
        <v>72.8181171911702</v>
      </c>
      <c r="Y115" s="313" t="n">
        <f aca="false">SUM(Y112:Y114)</f>
        <v>73.1694408888695</v>
      </c>
      <c r="Z115" s="314" t="n">
        <f aca="false">SUM(Z112:Z114)</f>
        <v>73.2278559523259</v>
      </c>
      <c r="AB115" s="28" t="n">
        <f aca="false">K115</f>
        <v>76.3011266740148</v>
      </c>
      <c r="AC115" s="28" t="n">
        <f aca="false">SUMPRODUCT(L115:S115,$L$26:$S$26)/SUM($L$26:$S$26)</f>
        <v>85.5981646027462</v>
      </c>
      <c r="AD115" s="28" t="n">
        <f aca="false">SUMPRODUCT(T115:Z115,$T$26:$Z$26)/SUM($T$26:$Z$26)</f>
        <v>79.5226464241621</v>
      </c>
      <c r="AE115" s="28" t="n">
        <f aca="false">SUMPRODUCT(L115:Z115,$L$26:$Z$26)/SUM($L$26:$Z$26)</f>
        <v>81.2523012358609</v>
      </c>
    </row>
    <row r="116" customFormat="false" ht="12.75" hidden="false" customHeight="false" outlineLevel="0" collapsed="false">
      <c r="A116" s="367"/>
      <c r="D116" s="155"/>
      <c r="E116" s="156"/>
      <c r="F116" s="156"/>
      <c r="G116" s="157"/>
      <c r="H116" s="158"/>
      <c r="I116" s="159"/>
      <c r="J116" s="159"/>
      <c r="K116" s="160"/>
      <c r="L116" s="297"/>
      <c r="M116" s="297"/>
      <c r="N116" s="297"/>
      <c r="O116" s="297"/>
      <c r="P116" s="297"/>
      <c r="Q116" s="297"/>
      <c r="R116" s="297"/>
      <c r="S116" s="298"/>
      <c r="T116" s="299"/>
      <c r="U116" s="300"/>
      <c r="V116" s="300"/>
      <c r="W116" s="300"/>
      <c r="X116" s="300"/>
      <c r="Y116" s="300"/>
      <c r="Z116" s="301"/>
      <c r="AB116" s="28" t="n">
        <f aca="false">K116</f>
        <v>0</v>
      </c>
      <c r="AC116" s="28" t="n">
        <f aca="false">SUMPRODUCT(L116:S116,$L$26:$S$26)/SUM($L$26:$S$26)</f>
        <v>0</v>
      </c>
      <c r="AD116" s="28" t="n">
        <f aca="false">SUMPRODUCT(T116:Z116,$T$26:$Z$26)/SUM($T$26:$Z$26)</f>
        <v>0</v>
      </c>
      <c r="AE116" s="28" t="n">
        <f aca="false">SUMPRODUCT(L116:Z116,$L$26:$Z$26)/SUM($L$26:$Z$26)</f>
        <v>0</v>
      </c>
    </row>
    <row r="117" customFormat="false" ht="12.75" hidden="false" customHeight="false" outlineLevel="0" collapsed="false">
      <c r="A117" s="316" t="s">
        <v>16</v>
      </c>
      <c r="D117" s="177" t="e">
        <f aca="false">#REF!</f>
        <v>#REF!</v>
      </c>
      <c r="E117" s="178" t="e">
        <f aca="false">#REF!</f>
        <v>#REF!</v>
      </c>
      <c r="F117" s="178" t="e">
        <f aca="false">#REF!</f>
        <v>#REF!</v>
      </c>
      <c r="G117" s="179" t="e">
        <f aca="false">#REF!</f>
        <v>#REF!</v>
      </c>
      <c r="H117" s="180" t="e">
        <f aca="false">#REF!</f>
        <v>#REF!</v>
      </c>
      <c r="I117" s="181" t="e">
        <f aca="false">#REF!</f>
        <v>#REF!</v>
      </c>
      <c r="J117" s="181" t="e">
        <f aca="false">#REF!</f>
        <v>#REF!</v>
      </c>
      <c r="K117" s="182" t="n">
        <f aca="false">K68</f>
        <v>195.402091117074</v>
      </c>
      <c r="L117" s="274" t="n">
        <v>213</v>
      </c>
      <c r="M117" s="274" t="n">
        <v>196</v>
      </c>
      <c r="N117" s="274" t="n">
        <v>159</v>
      </c>
      <c r="O117" s="274" t="n">
        <v>102</v>
      </c>
      <c r="P117" s="274" t="n">
        <v>40</v>
      </c>
      <c r="Q117" s="274" t="n">
        <v>38</v>
      </c>
      <c r="R117" s="274" t="n">
        <v>35</v>
      </c>
      <c r="S117" s="275" t="n">
        <v>35</v>
      </c>
      <c r="T117" s="276" t="n">
        <v>35</v>
      </c>
      <c r="U117" s="186" t="n">
        <f aca="false">U81</f>
        <v>59.5010984180874</v>
      </c>
      <c r="V117" s="186" t="n">
        <f aca="false">V81</f>
        <v>59.404585347278</v>
      </c>
      <c r="W117" s="186" t="n">
        <f aca="false">W81</f>
        <v>59.3885069256384</v>
      </c>
      <c r="X117" s="186" t="n">
        <f aca="false">X81</f>
        <v>59.292976789625</v>
      </c>
      <c r="Y117" s="186" t="n">
        <f aca="false">Y81</f>
        <v>59.1773971274816</v>
      </c>
      <c r="Z117" s="187" t="n">
        <f aca="false">Z81</f>
        <v>59.104983424465</v>
      </c>
      <c r="AB117" s="28" t="n">
        <f aca="false">K117</f>
        <v>195.402091117074</v>
      </c>
      <c r="AC117" s="28" t="n">
        <f aca="false">SUMPRODUCT(L117:S117,$L$26:$S$26)/SUM($L$26:$S$26)</f>
        <v>149.275594675626</v>
      </c>
      <c r="AD117" s="28" t="n">
        <f aca="false">SUMPRODUCT(T117:Z117,$T$26:$Z$26)/SUM($T$26:$Z$26)</f>
        <v>55.9624044042109</v>
      </c>
      <c r="AE117" s="28" t="n">
        <f aca="false">SUMPRODUCT(L117:Z117,$L$26:$Z$26)/SUM($L$26:$Z$26)</f>
        <v>82.5279752417489</v>
      </c>
    </row>
    <row r="118" customFormat="false" ht="12.75" hidden="false" customHeight="false" outlineLevel="0" collapsed="false">
      <c r="A118" s="317" t="s">
        <v>17</v>
      </c>
      <c r="B118" s="279"/>
      <c r="C118" s="303"/>
      <c r="D118" s="318" t="e">
        <f aca="false">D115-D117</f>
        <v>#REF!</v>
      </c>
      <c r="E118" s="319" t="e">
        <f aca="false">E115-E117</f>
        <v>#REF!</v>
      </c>
      <c r="F118" s="319" t="e">
        <f aca="false">F115-F117</f>
        <v>#REF!</v>
      </c>
      <c r="G118" s="320" t="e">
        <f aca="false">G115-G117</f>
        <v>#REF!</v>
      </c>
      <c r="H118" s="321" t="e">
        <f aca="false">H115-H117</f>
        <v>#REF!</v>
      </c>
      <c r="I118" s="322" t="e">
        <f aca="false">I115-I117</f>
        <v>#REF!</v>
      </c>
      <c r="J118" s="322" t="e">
        <f aca="false">J115-J117</f>
        <v>#REF!</v>
      </c>
      <c r="K118" s="323" t="n">
        <f aca="false">K115-K117</f>
        <v>-119.100964443059</v>
      </c>
      <c r="L118" s="286" t="n">
        <f aca="false">L115-L117</f>
        <v>-136.698873325985</v>
      </c>
      <c r="M118" s="286" t="n">
        <f aca="false">M115-M117</f>
        <v>-119.302486115934</v>
      </c>
      <c r="N118" s="286" t="n">
        <f aca="false">N115-N117</f>
        <v>-81.801554202073</v>
      </c>
      <c r="O118" s="286" t="n">
        <f aca="false">O115-O117</f>
        <v>-24.4125256297093</v>
      </c>
      <c r="P118" s="286" t="n">
        <f aca="false">P115-P117</f>
        <v>37.9866713592812</v>
      </c>
      <c r="Q118" s="286" t="n">
        <f aca="false">Q115-Q117</f>
        <v>77.446400456295</v>
      </c>
      <c r="R118" s="286" t="n">
        <f aca="false">R115-R117</f>
        <v>79.1215215771531</v>
      </c>
      <c r="S118" s="287" t="n">
        <f aca="false">S115-S117</f>
        <v>67.8999596306634</v>
      </c>
      <c r="T118" s="288" t="n">
        <f aca="false">T115-T117</f>
        <v>73.4555411293007</v>
      </c>
      <c r="U118" s="289" t="n">
        <f aca="false">U115-U117</f>
        <v>17.6204444975958</v>
      </c>
      <c r="V118" s="289" t="n">
        <f aca="false">V115-V117</f>
        <v>17.0282983567614</v>
      </c>
      <c r="W118" s="289" t="n">
        <f aca="false">W115-W117</f>
        <v>16.4359184525894</v>
      </c>
      <c r="X118" s="289" t="n">
        <f aca="false">X115-X117</f>
        <v>13.5251404015452</v>
      </c>
      <c r="Y118" s="289" t="n">
        <f aca="false">Y115-Y117</f>
        <v>13.9920437613879</v>
      </c>
      <c r="Z118" s="290" t="n">
        <f aca="false">Z115-Z117</f>
        <v>14.1228725278609</v>
      </c>
      <c r="AB118" s="28" t="n">
        <f aca="false">K118</f>
        <v>-119.100964443059</v>
      </c>
      <c r="AC118" s="28" t="n">
        <f aca="false">SUMPRODUCT(L118:S118,$L$26:$S$26)/SUM($L$26:$S$26)</f>
        <v>-63.6774300728802</v>
      </c>
      <c r="AD118" s="28" t="n">
        <f aca="false">SUMPRODUCT(T118:Z118,$T$26:$Z$26)/SUM($T$26:$Z$26)</f>
        <v>23.5602420199512</v>
      </c>
      <c r="AE118" s="28" t="n">
        <f aca="false">SUMPRODUCT(L118:Z118,$L$26:$Z$26)/SUM($L$26:$Z$26)</f>
        <v>-1.27567400588798</v>
      </c>
    </row>
    <row r="119" customFormat="false" ht="12.75" hidden="false" customHeight="false" outlineLevel="0" collapsed="false">
      <c r="A119" s="316" t="s">
        <v>104</v>
      </c>
      <c r="D119" s="324" t="n">
        <f aca="false">(D$26)</f>
        <v>138992.703246658</v>
      </c>
      <c r="E119" s="325" t="n">
        <f aca="false">(E$26)</f>
        <v>154222.193012508</v>
      </c>
      <c r="F119" s="325" t="n">
        <f aca="false">(F$26)</f>
        <v>162086.264837158</v>
      </c>
      <c r="G119" s="326" t="n">
        <f aca="false">(G$26)</f>
        <v>152376.725625508</v>
      </c>
      <c r="H119" s="327" t="n">
        <f aca="false">(H$26)</f>
        <v>152708.881355508</v>
      </c>
      <c r="I119" s="328" t="n">
        <f aca="false">(I$26)</f>
        <v>144481.755915509</v>
      </c>
      <c r="J119" s="328" t="n">
        <f aca="false">(J$26)</f>
        <v>146545.692363508</v>
      </c>
      <c r="K119" s="329" t="n">
        <f aca="false">(K$26)</f>
        <v>146825.859772497</v>
      </c>
      <c r="L119" s="330" t="n">
        <f aca="false">(L$26)</f>
        <v>106040.898724582</v>
      </c>
      <c r="M119" s="330" t="n">
        <f aca="false">(M$26)</f>
        <v>196850.711515758</v>
      </c>
      <c r="N119" s="330" t="n">
        <f aca="false">(N$26)</f>
        <v>20496.7333726973</v>
      </c>
      <c r="O119" s="330" t="n">
        <f aca="false">(O$26)</f>
        <v>4462.92238534103</v>
      </c>
      <c r="P119" s="330" t="n">
        <f aca="false">(P$26)</f>
        <v>5680.87724222532</v>
      </c>
      <c r="Q119" s="330" t="n">
        <f aca="false">(Q$26)</f>
        <v>3704.2332883123</v>
      </c>
      <c r="R119" s="330" t="n">
        <f aca="false">(R$26)</f>
        <v>55344.3422879116</v>
      </c>
      <c r="S119" s="331" t="n">
        <f aca="false">(S$26)</f>
        <v>75133.9537940242</v>
      </c>
      <c r="T119" s="332" t="n">
        <f aca="false">(T$26)</f>
        <v>162251.05626144</v>
      </c>
      <c r="U119" s="333" t="n">
        <f aca="false">(U$26)</f>
        <v>193954.42678973</v>
      </c>
      <c r="V119" s="333" t="n">
        <f aca="false">(V$26)</f>
        <v>177383.965250102</v>
      </c>
      <c r="W119" s="333" t="n">
        <f aca="false">(W$26)</f>
        <v>166436.450898056</v>
      </c>
      <c r="X119" s="333" t="n">
        <f aca="false">(X$26)</f>
        <v>159846.257541796</v>
      </c>
      <c r="Y119" s="333" t="n">
        <f aca="false">(Y$26)</f>
        <v>149268.052297116</v>
      </c>
      <c r="Z119" s="334" t="n">
        <f aca="false">(Z$26)</f>
        <v>166021.475308347</v>
      </c>
      <c r="AB119" s="28" t="n">
        <f aca="false">K119</f>
        <v>146825.859772497</v>
      </c>
      <c r="AC119" s="28" t="n">
        <f aca="false">SUMPRODUCT(L119:S119,$L$26:$S$26)/SUM($L$26:$S$26)</f>
        <v>126549.396446864</v>
      </c>
      <c r="AD119" s="28" t="n">
        <f aca="false">SUMPRODUCT(T119:Z119,$T$26:$Z$26)/SUM($T$26:$Z$26)</f>
        <v>168917.008305373</v>
      </c>
      <c r="AE119" s="28" t="n">
        <f aca="false">SUMPRODUCT(L119:Z119,$L$26:$Z$26)/SUM($L$26:$Z$26)</f>
        <v>156855.264507194</v>
      </c>
    </row>
    <row r="120" customFormat="false" ht="13.5" hidden="false" customHeight="false" outlineLevel="0" collapsed="false">
      <c r="A120" s="335" t="s">
        <v>105</v>
      </c>
      <c r="B120" s="336"/>
      <c r="C120" s="337"/>
      <c r="D120" s="338" t="e">
        <f aca="false">D119*D118</f>
        <v>#REF!</v>
      </c>
      <c r="E120" s="339" t="e">
        <f aca="false">E119*E118</f>
        <v>#REF!</v>
      </c>
      <c r="F120" s="339" t="e">
        <f aca="false">F119*F118</f>
        <v>#REF!</v>
      </c>
      <c r="G120" s="340" t="e">
        <f aca="false">G119*G118</f>
        <v>#REF!</v>
      </c>
      <c r="H120" s="341" t="e">
        <f aca="false">H119*H118</f>
        <v>#REF!</v>
      </c>
      <c r="I120" s="342" t="e">
        <f aca="false">I119*I118</f>
        <v>#REF!</v>
      </c>
      <c r="J120" s="342" t="e">
        <f aca="false">J119*J118</f>
        <v>#REF!</v>
      </c>
      <c r="K120" s="343" t="n">
        <f aca="false">K119*-K118</f>
        <v>17487101.5040858</v>
      </c>
      <c r="L120" s="344" t="n">
        <f aca="false">L119*-L118</f>
        <v>14495671.3821252</v>
      </c>
      <c r="M120" s="344" t="n">
        <f aca="false">M119*-M118</f>
        <v>23484779.2775204</v>
      </c>
      <c r="N120" s="344" t="n">
        <f aca="false">N119*-N118</f>
        <v>1676664.64595214</v>
      </c>
      <c r="O120" s="344" t="n">
        <f aca="false">O119*-O118</f>
        <v>108951.207115541</v>
      </c>
      <c r="P120" s="344" t="n">
        <f aca="false">P119*-P118</f>
        <v>-215797.616832833</v>
      </c>
      <c r="Q120" s="344" t="n">
        <f aca="false">Q119*-Q118</f>
        <v>-286879.534630173</v>
      </c>
      <c r="R120" s="344" t="n">
        <f aca="false">R119*-R118</f>
        <v>-4378928.57250634</v>
      </c>
      <c r="S120" s="345" t="n">
        <f aca="false">S119*-S118</f>
        <v>-5101592.42950637</v>
      </c>
      <c r="T120" s="346" t="n">
        <f aca="false">T119*-T118</f>
        <v>-11918239.1364847</v>
      </c>
      <c r="U120" s="347" t="n">
        <f aca="false">U119*-U118</f>
        <v>-3417563.21231145</v>
      </c>
      <c r="V120" s="347" t="n">
        <f aca="false">V119*-V118</f>
        <v>-3020547.08398413</v>
      </c>
      <c r="W120" s="347" t="n">
        <f aca="false">W119*-W118</f>
        <v>-2735535.93449884</v>
      </c>
      <c r="X120" s="347" t="n">
        <f aca="false">X119*-X118</f>
        <v>-2161943.07591433</v>
      </c>
      <c r="Y120" s="347" t="n">
        <f aca="false">Y119*-Y118</f>
        <v>-2088565.11991838</v>
      </c>
      <c r="Z120" s="348" t="n">
        <f aca="false">Z119*-Z118</f>
        <v>-2344700.13266719</v>
      </c>
      <c r="AB120" s="28" t="n">
        <f aca="false">K120</f>
        <v>17487101.5040858</v>
      </c>
      <c r="AC120" s="28" t="n">
        <f aca="false">SUMPRODUCT(L120:S120,$L$26:$S$26)/SUM($L$26:$S$26)</f>
        <v>11902644.7669856</v>
      </c>
      <c r="AD120" s="28" t="n">
        <f aca="false">SUMPRODUCT(T120:Z120,$T$26:$Z$26)/SUM($T$26:$Z$26)</f>
        <v>-3943536.54302769</v>
      </c>
      <c r="AE120" s="28" t="n">
        <f aca="false">SUMPRODUCT(L120:Z120,$L$26:$Z$26)/SUM($L$26:$Z$26)</f>
        <v>567753.34933582</v>
      </c>
    </row>
    <row r="121" customFormat="false" ht="13.5" hidden="false" customHeight="false" outlineLevel="0" collapsed="false">
      <c r="B121" s="112" t="s">
        <v>106</v>
      </c>
      <c r="C121" s="350" t="n">
        <f aca="false">SUM(K120:Z120)</f>
        <v>19582876.1675444</v>
      </c>
      <c r="K121" s="182" t="n">
        <f aca="false">K120</f>
        <v>17487101.5040858</v>
      </c>
      <c r="S121" s="246" t="n">
        <f aca="false">SUM(L120:S120)</f>
        <v>29782868.3592376</v>
      </c>
      <c r="Z121" s="249" t="n">
        <f aca="false">SUM(T120:Z120)</f>
        <v>-27687093.695779</v>
      </c>
      <c r="AB121" s="28" t="n">
        <f aca="false">K121</f>
        <v>17487101.5040858</v>
      </c>
      <c r="AC121" s="28" t="n">
        <f aca="false">SUMPRODUCT(L121:S121,$L$26:$S$26)/SUM($L$26:$S$26)</f>
        <v>4784337.08881799</v>
      </c>
      <c r="AD121" s="28" t="n">
        <f aca="false">SUMPRODUCT(T121:Z121,$T$26:$Z$26)/SUM($T$26:$Z$26)</f>
        <v>-3911506.138774</v>
      </c>
      <c r="AE121" s="28" t="n">
        <f aca="false">SUMPRODUCT(L121:Z121,$L$26:$Z$26)/SUM($L$26:$Z$26)</f>
        <v>-1435864.28596849</v>
      </c>
    </row>
    <row r="122" customFormat="false" ht="12.75" hidden="false" customHeight="false" outlineLevel="0" collapsed="false">
      <c r="A122" s="365"/>
      <c r="B122" s="366"/>
      <c r="C122" s="366"/>
      <c r="D122" s="239"/>
      <c r="E122" s="240"/>
      <c r="F122" s="240"/>
      <c r="G122" s="241"/>
      <c r="H122" s="242"/>
      <c r="I122" s="243"/>
      <c r="J122" s="243"/>
      <c r="K122" s="182"/>
      <c r="L122" s="245"/>
      <c r="M122" s="245"/>
      <c r="N122" s="245"/>
      <c r="O122" s="245"/>
      <c r="P122" s="245"/>
      <c r="Q122" s="245"/>
      <c r="R122" s="245"/>
      <c r="S122" s="246"/>
      <c r="T122" s="247"/>
      <c r="U122" s="248"/>
      <c r="V122" s="248"/>
      <c r="W122" s="248"/>
      <c r="X122" s="248"/>
      <c r="Y122" s="248"/>
      <c r="Z122" s="249"/>
      <c r="AB122" s="28" t="n">
        <f aca="false">K122</f>
        <v>0</v>
      </c>
      <c r="AC122" s="28" t="n">
        <f aca="false">SUMPRODUCT(L122:S122,$L$26:$S$26)/SUM($L$26:$S$26)</f>
        <v>0</v>
      </c>
      <c r="AD122" s="28" t="n">
        <f aca="false">SUMPRODUCT(T122:Z122,$T$26:$Z$26)/SUM($T$26:$Z$26)</f>
        <v>0</v>
      </c>
      <c r="AE122" s="28" t="n">
        <f aca="false">SUMPRODUCT(L122:Z122,$L$26:$Z$26)/SUM($L$26:$Z$26)</f>
        <v>0</v>
      </c>
    </row>
    <row r="123" customFormat="false" ht="12.75" hidden="false" customHeight="false" outlineLevel="0" collapsed="false">
      <c r="D123" s="75"/>
      <c r="E123" s="76"/>
      <c r="F123" s="76"/>
      <c r="G123" s="77"/>
      <c r="H123" s="78"/>
      <c r="I123" s="79"/>
      <c r="J123" s="79"/>
      <c r="K123" s="153"/>
      <c r="L123" s="82"/>
      <c r="M123" s="82"/>
      <c r="N123" s="82"/>
      <c r="O123" s="82"/>
      <c r="P123" s="82"/>
      <c r="Q123" s="82"/>
      <c r="R123" s="82"/>
      <c r="S123" s="83"/>
      <c r="T123" s="84"/>
      <c r="U123" s="85"/>
      <c r="V123" s="85"/>
      <c r="W123" s="85"/>
      <c r="X123" s="85"/>
      <c r="Y123" s="85"/>
      <c r="Z123" s="86"/>
      <c r="AB123" s="28" t="n">
        <f aca="false">K123</f>
        <v>0</v>
      </c>
      <c r="AC123" s="28" t="n">
        <f aca="false">SUMPRODUCT(L123:S123,$L$26:$S$26)/SUM($L$26:$S$26)</f>
        <v>0</v>
      </c>
      <c r="AD123" s="28" t="n">
        <f aca="false">SUMPRODUCT(T123:Z123,$T$26:$Z$26)/SUM($T$26:$Z$26)</f>
        <v>0</v>
      </c>
      <c r="AE123" s="28" t="n">
        <f aca="false">SUMPRODUCT(L123:Z123,$L$26:$Z$26)/SUM($L$26:$Z$26)</f>
        <v>0</v>
      </c>
    </row>
    <row r="124" customFormat="false" ht="12.75" hidden="false" customHeight="false" outlineLevel="0" collapsed="false">
      <c r="A124" s="291" t="s">
        <v>21</v>
      </c>
      <c r="B124" s="292"/>
      <c r="C124" s="292"/>
      <c r="D124" s="293"/>
      <c r="E124" s="294"/>
      <c r="F124" s="240"/>
      <c r="G124" s="241"/>
      <c r="H124" s="242"/>
      <c r="I124" s="243"/>
      <c r="J124" s="243"/>
      <c r="K124" s="244"/>
      <c r="L124" s="245"/>
      <c r="M124" s="245"/>
      <c r="N124" s="245"/>
      <c r="O124" s="245"/>
      <c r="P124" s="245"/>
      <c r="Q124" s="245"/>
      <c r="R124" s="245"/>
      <c r="S124" s="246"/>
      <c r="T124" s="247"/>
      <c r="U124" s="248"/>
      <c r="V124" s="248"/>
      <c r="W124" s="248"/>
      <c r="X124" s="248"/>
      <c r="Y124" s="248"/>
      <c r="Z124" s="249"/>
      <c r="AB124" s="28" t="n">
        <f aca="false">K124</f>
        <v>0</v>
      </c>
      <c r="AC124" s="28" t="n">
        <f aca="false">SUMPRODUCT(L124:S124,$L$26:$S$26)/SUM($L$26:$S$26)</f>
        <v>0</v>
      </c>
      <c r="AD124" s="28" t="n">
        <f aca="false">SUMPRODUCT(T124:Z124,$T$26:$Z$26)/SUM($T$26:$Z$26)</f>
        <v>0</v>
      </c>
      <c r="AE124" s="28" t="n">
        <f aca="false">SUMPRODUCT(L124:Z124,$L$26:$Z$26)/SUM($L$26:$Z$26)</f>
        <v>0</v>
      </c>
    </row>
    <row r="125" customFormat="false" ht="12.75" hidden="false" customHeight="false" outlineLevel="0" collapsed="false">
      <c r="A125" s="295" t="s">
        <v>99</v>
      </c>
      <c r="D125" s="177" t="n">
        <f aca="false">D53</f>
        <v>105.446400456295</v>
      </c>
      <c r="E125" s="178" t="n">
        <f aca="false">E53</f>
        <v>104.121521577153</v>
      </c>
      <c r="F125" s="178" t="n">
        <f aca="false">F53</f>
        <v>105.923982532665</v>
      </c>
      <c r="G125" s="179" t="n">
        <f aca="false">G53</f>
        <v>104.94885221172</v>
      </c>
      <c r="H125" s="180" t="n">
        <f aca="false">H53</f>
        <v>67.3585443143836</v>
      </c>
      <c r="I125" s="181" t="n">
        <f aca="false">I53</f>
        <v>66.7894712690606</v>
      </c>
      <c r="J125" s="181" t="n">
        <f aca="false">J53</f>
        <v>66.669275156628</v>
      </c>
      <c r="K125" s="182" t="n">
        <f aca="false">K53</f>
        <v>66.3011266740148</v>
      </c>
      <c r="L125" s="183" t="n">
        <f aca="false">L53</f>
        <v>66.3011266740148</v>
      </c>
      <c r="M125" s="183" t="n">
        <f aca="false">M53</f>
        <v>66.6975138840663</v>
      </c>
      <c r="N125" s="183" t="n">
        <f aca="false">N53</f>
        <v>67.1984457979271</v>
      </c>
      <c r="O125" s="183" t="n">
        <f aca="false">O53</f>
        <v>67.5874743702907</v>
      </c>
      <c r="P125" s="183" t="n">
        <f aca="false">P53</f>
        <v>67.9866713592812</v>
      </c>
      <c r="Q125" s="183" t="n">
        <f aca="false">Q53</f>
        <v>105.446400456295</v>
      </c>
      <c r="R125" s="183" t="n">
        <f aca="false">R53</f>
        <v>104.121521577153</v>
      </c>
      <c r="S125" s="184" t="n">
        <f aca="false">S53</f>
        <v>92.8999596306634</v>
      </c>
      <c r="T125" s="185" t="n">
        <f aca="false">T53</f>
        <v>98.4555411293007</v>
      </c>
      <c r="U125" s="186" t="n">
        <f aca="false">U53</f>
        <v>67.1215429156832</v>
      </c>
      <c r="V125" s="186" t="n">
        <f aca="false">V53</f>
        <v>66.4328837040394</v>
      </c>
      <c r="W125" s="186" t="n">
        <f aca="false">W53</f>
        <v>65.8244253782278</v>
      </c>
      <c r="X125" s="186" t="n">
        <f aca="false">X53</f>
        <v>62.8181171911702</v>
      </c>
      <c r="Y125" s="186" t="n">
        <f aca="false">Y53</f>
        <v>63.1694408888695</v>
      </c>
      <c r="Z125" s="187" t="n">
        <f aca="false">Z53</f>
        <v>63.2278559523259</v>
      </c>
      <c r="AB125" s="28" t="n">
        <f aca="false">K125</f>
        <v>66.3011266740148</v>
      </c>
      <c r="AC125" s="28" t="n">
        <f aca="false">SUMPRODUCT(L125:S125,$L$26:$S$26)/SUM($L$26:$S$26)</f>
        <v>75.5981646027462</v>
      </c>
      <c r="AD125" s="28" t="n">
        <f aca="false">SUMPRODUCT(T125:Z125,$T$26:$Z$26)/SUM($T$26:$Z$26)</f>
        <v>69.5226464241621</v>
      </c>
      <c r="AE125" s="28" t="n">
        <f aca="false">SUMPRODUCT(L125:Z125,$L$26:$Z$26)/SUM($L$26:$Z$26)</f>
        <v>71.2523012358609</v>
      </c>
    </row>
    <row r="126" customFormat="false" ht="12.75" hidden="false" customHeight="false" outlineLevel="0" collapsed="false">
      <c r="A126" s="295" t="s">
        <v>100</v>
      </c>
      <c r="D126" s="177" t="n">
        <f aca="false">(D36*$B$27+D43*$B$28+D50*$B$29)</f>
        <v>0</v>
      </c>
      <c r="E126" s="178" t="n">
        <f aca="false">(E36*$B$27+E43*$B$28+E50*$B$29)</f>
        <v>0</v>
      </c>
      <c r="F126" s="178" t="n">
        <f aca="false">(F36*$B$27+F43*$B$28+F50*$B$29)</f>
        <v>0</v>
      </c>
      <c r="G126" s="179" t="n">
        <f aca="false">(G36*$B$27+G43*$B$28+G50*$B$29)</f>
        <v>0</v>
      </c>
      <c r="H126" s="180" t="n">
        <f aca="false">(H36*$B$27+H43*$B$28+H50*$B$29)</f>
        <v>0</v>
      </c>
      <c r="I126" s="181" t="n">
        <f aca="false">(I36*$B$27+I43*$B$28+I50*$B$29)</f>
        <v>0</v>
      </c>
      <c r="J126" s="181" t="n">
        <f aca="false">(J36*$B$27+J43*$B$28+J50*$B$29)</f>
        <v>0</v>
      </c>
      <c r="K126" s="182" t="n">
        <f aca="false">(K36*$B$27+K43*$B$28+K50*$B$29)</f>
        <v>10</v>
      </c>
      <c r="L126" s="183" t="n">
        <f aca="false">(L36*$B$27+L43*$B$28+L50*$B$29)</f>
        <v>10</v>
      </c>
      <c r="M126" s="183" t="n">
        <f aca="false">(M36*$B$27+M43*$B$28+M50*$B$29)</f>
        <v>10</v>
      </c>
      <c r="N126" s="183" t="n">
        <f aca="false">(N36*$B$27+N43*$B$28+N50*$B$29)</f>
        <v>10</v>
      </c>
      <c r="O126" s="183" t="n">
        <f aca="false">(O36*$B$27+O43*$B$28+O50*$B$29)</f>
        <v>10</v>
      </c>
      <c r="P126" s="183" t="n">
        <f aca="false">(P36*$B$27+P43*$B$28+P50*$B$29)</f>
        <v>10</v>
      </c>
      <c r="Q126" s="183" t="n">
        <f aca="false">(Q36*$B$27+Q43*$B$28+Q50*$B$29)</f>
        <v>10</v>
      </c>
      <c r="R126" s="183" t="n">
        <f aca="false">(R36*$B$27+R43*$B$28+R50*$B$29)</f>
        <v>10</v>
      </c>
      <c r="S126" s="184" t="n">
        <f aca="false">(S36*$B$27+S43*$B$28+S50*$B$29)</f>
        <v>10</v>
      </c>
      <c r="T126" s="185" t="n">
        <f aca="false">(T36*$B$27+T43*$B$28+T50*$B$29)</f>
        <v>10</v>
      </c>
      <c r="U126" s="186" t="n">
        <f aca="false">(U36*$B$27+U43*$B$28+U50*$B$29)</f>
        <v>10</v>
      </c>
      <c r="V126" s="186" t="n">
        <f aca="false">(V36*$B$27+V43*$B$28+V50*$B$29)</f>
        <v>10</v>
      </c>
      <c r="W126" s="186" t="n">
        <f aca="false">(W36*$B$27+W43*$B$28+W50*$B$29)</f>
        <v>10</v>
      </c>
      <c r="X126" s="186" t="n">
        <f aca="false">(X36*$B$27+X43*$B$28+X50*$B$29)</f>
        <v>10</v>
      </c>
      <c r="Y126" s="186" t="n">
        <f aca="false">(Y36*$B$27+Y43*$B$28+Y50*$B$29)</f>
        <v>10</v>
      </c>
      <c r="Z126" s="187" t="n">
        <f aca="false">(Z36*$B$27+Z43*$B$28+Z50*$B$29)</f>
        <v>10</v>
      </c>
      <c r="AB126" s="28" t="n">
        <f aca="false">K126</f>
        <v>10</v>
      </c>
      <c r="AC126" s="28" t="n">
        <f aca="false">SUMPRODUCT(L126:S126,$L$26:$S$26)/SUM($L$26:$S$26)</f>
        <v>10</v>
      </c>
      <c r="AD126" s="28" t="n">
        <f aca="false">SUMPRODUCT(T126:Z126,$T$26:$Z$26)/SUM($T$26:$Z$26)</f>
        <v>10</v>
      </c>
      <c r="AE126" s="28" t="n">
        <f aca="false">SUMPRODUCT(L126:Z126,$L$26:$Z$26)/SUM($L$26:$Z$26)</f>
        <v>10</v>
      </c>
    </row>
    <row r="127" customFormat="false" ht="12.75" hidden="false" customHeight="false" outlineLevel="0" collapsed="false">
      <c r="A127" s="352" t="s">
        <v>101</v>
      </c>
      <c r="B127" s="353"/>
      <c r="C127" s="353"/>
      <c r="D127" s="177"/>
      <c r="E127" s="178"/>
      <c r="F127" s="178"/>
      <c r="G127" s="179"/>
      <c r="H127" s="180"/>
      <c r="I127" s="181"/>
      <c r="J127" s="181"/>
      <c r="K127" s="182"/>
      <c r="L127" s="194" t="s">
        <v>108</v>
      </c>
      <c r="M127" s="194" t="s">
        <v>108</v>
      </c>
      <c r="N127" s="194" t="s">
        <v>108</v>
      </c>
      <c r="O127" s="194" t="s">
        <v>108</v>
      </c>
      <c r="P127" s="194" t="s">
        <v>108</v>
      </c>
      <c r="Q127" s="194" t="s">
        <v>108</v>
      </c>
      <c r="R127" s="194" t="s">
        <v>108</v>
      </c>
      <c r="S127" s="195" t="s">
        <v>108</v>
      </c>
      <c r="T127" s="196" t="s">
        <v>108</v>
      </c>
      <c r="U127" s="197" t="s">
        <v>108</v>
      </c>
      <c r="V127" s="197" t="s">
        <v>108</v>
      </c>
      <c r="W127" s="197" t="s">
        <v>108</v>
      </c>
      <c r="X127" s="197" t="s">
        <v>108</v>
      </c>
      <c r="Y127" s="197" t="s">
        <v>108</v>
      </c>
      <c r="Z127" s="198" t="s">
        <v>108</v>
      </c>
      <c r="AB127" s="28" t="n">
        <f aca="false">K127</f>
        <v>0</v>
      </c>
      <c r="AC127" s="28" t="n">
        <f aca="false">SUMPRODUCT(L127:S127,$L$26:$S$26)/SUM($L$26:$S$26)</f>
        <v>0</v>
      </c>
      <c r="AD127" s="28" t="n">
        <f aca="false">SUMPRODUCT(T127:Z127,$T$26:$Z$26)/SUM($T$26:$Z$26)</f>
        <v>0</v>
      </c>
      <c r="AE127" s="28" t="n">
        <f aca="false">SUMPRODUCT(L127:Z127,$L$26:$Z$26)/SUM($L$26:$Z$26)</f>
        <v>0</v>
      </c>
    </row>
    <row r="128" customFormat="false" ht="12.75" hidden="false" customHeight="false" outlineLevel="0" collapsed="false">
      <c r="A128" s="302" t="s">
        <v>102</v>
      </c>
      <c r="B128" s="279"/>
      <c r="C128" s="303"/>
      <c r="D128" s="304" t="n">
        <f aca="false">D54</f>
        <v>105.446400456295</v>
      </c>
      <c r="E128" s="305" t="n">
        <f aca="false">E54</f>
        <v>104.121521577153</v>
      </c>
      <c r="F128" s="305" t="n">
        <f aca="false">F54</f>
        <v>105.923982532665</v>
      </c>
      <c r="G128" s="306" t="n">
        <f aca="false">G54</f>
        <v>104.94885221172</v>
      </c>
      <c r="H128" s="307" t="n">
        <f aca="false">H54</f>
        <v>67.3585443143836</v>
      </c>
      <c r="I128" s="308" t="n">
        <f aca="false">I54</f>
        <v>66.7894712690606</v>
      </c>
      <c r="J128" s="308" t="n">
        <f aca="false">J54</f>
        <v>66.669275156628</v>
      </c>
      <c r="K128" s="309" t="n">
        <f aca="false">SUM(K125:K127)</f>
        <v>76.3011266740148</v>
      </c>
      <c r="L128" s="310" t="n">
        <f aca="false">SUM(L125:L127)</f>
        <v>76.3011266740148</v>
      </c>
      <c r="M128" s="310" t="n">
        <f aca="false">SUM(M125:M127)</f>
        <v>76.6975138840663</v>
      </c>
      <c r="N128" s="310" t="n">
        <f aca="false">SUM(N125:N127)</f>
        <v>77.1984457979271</v>
      </c>
      <c r="O128" s="310" t="n">
        <f aca="false">SUM(O125:O127)</f>
        <v>77.5874743702907</v>
      </c>
      <c r="P128" s="310" t="n">
        <f aca="false">SUM(P125:P127)</f>
        <v>77.9866713592812</v>
      </c>
      <c r="Q128" s="310" t="n">
        <f aca="false">SUM(Q125:Q127)</f>
        <v>115.446400456295</v>
      </c>
      <c r="R128" s="310" t="n">
        <f aca="false">SUM(R125:R127)</f>
        <v>114.121521577153</v>
      </c>
      <c r="S128" s="311" t="n">
        <f aca="false">SUM(S125:S127)</f>
        <v>102.899959630663</v>
      </c>
      <c r="T128" s="312" t="n">
        <f aca="false">SUM(T125:T127)</f>
        <v>108.455541129301</v>
      </c>
      <c r="U128" s="313" t="n">
        <f aca="false">SUM(U125:U127)</f>
        <v>77.1215429156832</v>
      </c>
      <c r="V128" s="313" t="n">
        <f aca="false">SUM(V125:V127)</f>
        <v>76.4328837040394</v>
      </c>
      <c r="W128" s="313" t="n">
        <f aca="false">SUM(W125:W127)</f>
        <v>75.8244253782278</v>
      </c>
      <c r="X128" s="313" t="n">
        <f aca="false">SUM(X125:X127)</f>
        <v>72.8181171911702</v>
      </c>
      <c r="Y128" s="313" t="n">
        <f aca="false">SUM(Y125:Y127)</f>
        <v>73.1694408888695</v>
      </c>
      <c r="Z128" s="314" t="n">
        <f aca="false">SUM(Z125:Z127)</f>
        <v>73.2278559523259</v>
      </c>
      <c r="AB128" s="28" t="n">
        <f aca="false">K128</f>
        <v>76.3011266740148</v>
      </c>
      <c r="AC128" s="28" t="n">
        <f aca="false">SUMPRODUCT(L128:S128,$L$26:$S$26)/SUM($L$26:$S$26)</f>
        <v>85.5981646027462</v>
      </c>
      <c r="AD128" s="28" t="n">
        <f aca="false">SUMPRODUCT(T128:Z128,$T$26:$Z$26)/SUM($T$26:$Z$26)</f>
        <v>79.5226464241621</v>
      </c>
      <c r="AE128" s="28" t="n">
        <f aca="false">SUMPRODUCT(L128:Z128,$L$26:$Z$26)/SUM($L$26:$Z$26)</f>
        <v>81.2523012358609</v>
      </c>
    </row>
    <row r="129" customFormat="false" ht="12.75" hidden="false" customHeight="false" outlineLevel="0" collapsed="false">
      <c r="A129" s="315"/>
      <c r="B129" s="226"/>
      <c r="C129" s="226"/>
      <c r="D129" s="155"/>
      <c r="E129" s="156"/>
      <c r="F129" s="156"/>
      <c r="G129" s="157"/>
      <c r="H129" s="158"/>
      <c r="I129" s="159"/>
      <c r="J129" s="159"/>
      <c r="K129" s="160"/>
      <c r="L129" s="297"/>
      <c r="M129" s="297"/>
      <c r="N129" s="297"/>
      <c r="O129" s="297"/>
      <c r="P129" s="297"/>
      <c r="Q129" s="297"/>
      <c r="R129" s="297"/>
      <c r="S129" s="298"/>
      <c r="T129" s="299"/>
      <c r="U129" s="300"/>
      <c r="V129" s="300"/>
      <c r="W129" s="300"/>
      <c r="X129" s="300"/>
      <c r="Y129" s="300"/>
      <c r="Z129" s="301"/>
      <c r="AB129" s="28" t="n">
        <f aca="false">K129</f>
        <v>0</v>
      </c>
      <c r="AC129" s="28" t="n">
        <f aca="false">SUMPRODUCT(L129:S129,$L$26:$S$26)/SUM($L$26:$S$26)</f>
        <v>0</v>
      </c>
      <c r="AD129" s="28" t="n">
        <f aca="false">SUMPRODUCT(T129:Z129,$T$26:$Z$26)/SUM($T$26:$Z$26)</f>
        <v>0</v>
      </c>
      <c r="AE129" s="28" t="n">
        <f aca="false">SUMPRODUCT(L129:Z129,$L$26:$Z$26)/SUM($L$26:$Z$26)</f>
        <v>0</v>
      </c>
    </row>
    <row r="130" customFormat="false" ht="12.75" hidden="false" customHeight="true" outlineLevel="0" collapsed="false">
      <c r="A130" s="316" t="s">
        <v>16</v>
      </c>
      <c r="D130" s="177" t="n">
        <f aca="false">D68</f>
        <v>180.346984471011</v>
      </c>
      <c r="E130" s="178" t="n">
        <f aca="false">E68</f>
        <v>138.566666633509</v>
      </c>
      <c r="F130" s="178" t="n">
        <f aca="false">F68</f>
        <v>193.371450619961</v>
      </c>
      <c r="G130" s="179" t="n">
        <f aca="false">G68</f>
        <v>132.583089825257</v>
      </c>
      <c r="H130" s="180" t="n">
        <f aca="false">H68</f>
        <v>111.039517418637</v>
      </c>
      <c r="I130" s="181" t="n">
        <f aca="false">I68</f>
        <v>158.643895285304</v>
      </c>
      <c r="J130" s="181" t="n">
        <f aca="false">J68</f>
        <v>257.092629444828</v>
      </c>
      <c r="K130" s="182" t="n">
        <f aca="false">K68</f>
        <v>195.402091117074</v>
      </c>
      <c r="L130" s="183" t="n">
        <f aca="false">L68</f>
        <v>195.402091117074</v>
      </c>
      <c r="M130" s="183" t="n">
        <f aca="false">M68</f>
        <v>212.165076435894</v>
      </c>
      <c r="N130" s="183" t="n">
        <f aca="false">N68</f>
        <v>215.076318386976</v>
      </c>
      <c r="O130" s="183" t="n">
        <f aca="false">O68</f>
        <v>165.727048171314</v>
      </c>
      <c r="P130" s="183" t="n">
        <f aca="false">P68</f>
        <v>160.094311716512</v>
      </c>
      <c r="Q130" s="183" t="n">
        <f aca="false">Q68</f>
        <v>61.9079121038426</v>
      </c>
      <c r="R130" s="183" t="n">
        <f aca="false">R68</f>
        <v>46.1546179536068</v>
      </c>
      <c r="S130" s="184" t="n">
        <f aca="false">S68</f>
        <v>49.3408458418019</v>
      </c>
      <c r="T130" s="185" t="n">
        <f aca="false">T68</f>
        <v>54.0674106924939</v>
      </c>
      <c r="U130" s="186" t="n">
        <f aca="false">U68</f>
        <v>46.8626641498233</v>
      </c>
      <c r="V130" s="186" t="n">
        <f aca="false">V68</f>
        <v>47.3738881134978</v>
      </c>
      <c r="W130" s="186" t="n">
        <f aca="false">W68</f>
        <v>47.965247011389</v>
      </c>
      <c r="X130" s="186" t="n">
        <f aca="false">X68</f>
        <v>48.7122495764496</v>
      </c>
      <c r="Y130" s="186" t="n">
        <f aca="false">Y68</f>
        <v>48.2913675234542</v>
      </c>
      <c r="Z130" s="187" t="n">
        <f aca="false">Z68</f>
        <v>45.7734699586905</v>
      </c>
      <c r="AB130" s="28" t="n">
        <f aca="false">K130</f>
        <v>195.402091117074</v>
      </c>
      <c r="AC130" s="28" t="n">
        <f aca="false">SUMPRODUCT(L130:S130,$L$26:$S$26)/SUM($L$26:$S$26)</f>
        <v>160.426474080151</v>
      </c>
      <c r="AD130" s="28" t="n">
        <f aca="false">SUMPRODUCT(T130:Z130,$T$26:$Z$26)/SUM($T$26:$Z$26)</f>
        <v>48.3699036422083</v>
      </c>
      <c r="AE130" s="28" t="n">
        <f aca="false">SUMPRODUCT(L130:Z130,$L$26:$Z$26)/SUM($L$26:$Z$26)</f>
        <v>80.2715753257304</v>
      </c>
    </row>
    <row r="131" customFormat="false" ht="12.75" hidden="false" customHeight="true" outlineLevel="0" collapsed="false">
      <c r="A131" s="317" t="s">
        <v>17</v>
      </c>
      <c r="B131" s="279"/>
      <c r="C131" s="303"/>
      <c r="D131" s="318" t="n">
        <f aca="false">D128-D130</f>
        <v>-74.9005840147157</v>
      </c>
      <c r="E131" s="319" t="n">
        <f aca="false">E128-E130</f>
        <v>-34.4451450563555</v>
      </c>
      <c r="F131" s="319" t="n">
        <f aca="false">F128-F130</f>
        <v>-87.4474680872955</v>
      </c>
      <c r="G131" s="320" t="n">
        <f aca="false">G128-G130</f>
        <v>-27.6342376135374</v>
      </c>
      <c r="H131" s="321" t="n">
        <f aca="false">H128-H130</f>
        <v>-43.6809731042529</v>
      </c>
      <c r="I131" s="322" t="n">
        <f aca="false">I128-I130</f>
        <v>-91.8544240162431</v>
      </c>
      <c r="J131" s="322" t="n">
        <f aca="false">J128-J130</f>
        <v>-190.4233542882</v>
      </c>
      <c r="K131" s="323" t="n">
        <f aca="false">K128-K130</f>
        <v>-119.100964443059</v>
      </c>
      <c r="L131" s="286" t="n">
        <f aca="false">L128-L130</f>
        <v>-119.100964443059</v>
      </c>
      <c r="M131" s="286" t="n">
        <f aca="false">M128-M130</f>
        <v>-135.467562551828</v>
      </c>
      <c r="N131" s="286" t="n">
        <f aca="false">N128-N130</f>
        <v>-137.877872589049</v>
      </c>
      <c r="O131" s="286" t="n">
        <f aca="false">O128-O130</f>
        <v>-88.1395738010233</v>
      </c>
      <c r="P131" s="286" t="n">
        <f aca="false">P128-P130</f>
        <v>-82.107640357231</v>
      </c>
      <c r="Q131" s="286" t="n">
        <f aca="false">Q128-Q130</f>
        <v>53.5384883524525</v>
      </c>
      <c r="R131" s="286" t="n">
        <f aca="false">R128-R130</f>
        <v>67.9669036235463</v>
      </c>
      <c r="S131" s="287" t="n">
        <f aca="false">S128-S130</f>
        <v>53.5591137888614</v>
      </c>
      <c r="T131" s="288" t="n">
        <f aca="false">T128-T130</f>
        <v>54.3881304368068</v>
      </c>
      <c r="U131" s="289" t="n">
        <f aca="false">U128-U130</f>
        <v>30.2588787658599</v>
      </c>
      <c r="V131" s="289" t="n">
        <f aca="false">V128-V130</f>
        <v>29.0589955905416</v>
      </c>
      <c r="W131" s="289" t="n">
        <f aca="false">W128-W130</f>
        <v>27.8591783668388</v>
      </c>
      <c r="X131" s="289" t="n">
        <f aca="false">X128-X130</f>
        <v>24.1058676147206</v>
      </c>
      <c r="Y131" s="289" t="n">
        <f aca="false">Y128-Y130</f>
        <v>24.8780733654153</v>
      </c>
      <c r="Z131" s="290" t="n">
        <f aca="false">Z128-Z130</f>
        <v>27.4543859936353</v>
      </c>
      <c r="AB131" s="28" t="n">
        <f aca="false">K131</f>
        <v>-119.100964443059</v>
      </c>
      <c r="AC131" s="28" t="n">
        <f aca="false">SUMPRODUCT(L131:S131,$L$26:$S$26)/SUM($L$26:$S$26)</f>
        <v>-74.8283094774044</v>
      </c>
      <c r="AD131" s="28" t="n">
        <f aca="false">SUMPRODUCT(T131:Z131,$T$26:$Z$26)/SUM($T$26:$Z$26)</f>
        <v>31.1527427819537</v>
      </c>
      <c r="AE131" s="28" t="n">
        <f aca="false">SUMPRODUCT(L131:Z131,$L$26:$Z$26)/SUM($L$26:$Z$26)</f>
        <v>0.980725910130554</v>
      </c>
    </row>
    <row r="132" customFormat="false" ht="12.75" hidden="false" customHeight="false" outlineLevel="0" collapsed="false">
      <c r="A132" s="316" t="s">
        <v>104</v>
      </c>
      <c r="D132" s="324" t="n">
        <f aca="false">(D$26)</f>
        <v>138992.703246658</v>
      </c>
      <c r="E132" s="325" t="n">
        <f aca="false">(E$26)</f>
        <v>154222.193012508</v>
      </c>
      <c r="F132" s="325" t="n">
        <f aca="false">(F$26)</f>
        <v>162086.264837158</v>
      </c>
      <c r="G132" s="326" t="n">
        <f aca="false">(G$26)</f>
        <v>152376.725625508</v>
      </c>
      <c r="H132" s="327" t="n">
        <f aca="false">(H$26)</f>
        <v>152708.881355508</v>
      </c>
      <c r="I132" s="328" t="n">
        <f aca="false">(I$26)</f>
        <v>144481.755915509</v>
      </c>
      <c r="J132" s="328" t="n">
        <f aca="false">(J$26)</f>
        <v>146545.692363508</v>
      </c>
      <c r="K132" s="329" t="n">
        <f aca="false">(K$26)</f>
        <v>146825.859772497</v>
      </c>
      <c r="L132" s="330" t="n">
        <f aca="false">(L$26)</f>
        <v>106040.898724582</v>
      </c>
      <c r="M132" s="330" t="n">
        <f aca="false">(M$26)</f>
        <v>196850.711515758</v>
      </c>
      <c r="N132" s="330" t="n">
        <f aca="false">(N$26)</f>
        <v>20496.7333726973</v>
      </c>
      <c r="O132" s="330" t="n">
        <f aca="false">(O$26)</f>
        <v>4462.92238534103</v>
      </c>
      <c r="P132" s="330" t="n">
        <f aca="false">(P$26)</f>
        <v>5680.87724222532</v>
      </c>
      <c r="Q132" s="330" t="n">
        <f aca="false">(Q$26)</f>
        <v>3704.2332883123</v>
      </c>
      <c r="R132" s="330" t="n">
        <f aca="false">(R$26)</f>
        <v>55344.3422879116</v>
      </c>
      <c r="S132" s="331" t="n">
        <f aca="false">(S$26)</f>
        <v>75133.9537940242</v>
      </c>
      <c r="T132" s="332" t="n">
        <f aca="false">(T$26)</f>
        <v>162251.05626144</v>
      </c>
      <c r="U132" s="333" t="n">
        <f aca="false">(U$26)</f>
        <v>193954.42678973</v>
      </c>
      <c r="V132" s="333" t="n">
        <f aca="false">(V$26)</f>
        <v>177383.965250102</v>
      </c>
      <c r="W132" s="333" t="n">
        <f aca="false">(W$26)</f>
        <v>166436.450898056</v>
      </c>
      <c r="X132" s="333" t="n">
        <f aca="false">(X$26)</f>
        <v>159846.257541796</v>
      </c>
      <c r="Y132" s="333" t="n">
        <f aca="false">(Y$26)</f>
        <v>149268.052297116</v>
      </c>
      <c r="Z132" s="334" t="n">
        <f aca="false">(Z$26)</f>
        <v>166021.475308347</v>
      </c>
      <c r="AB132" s="28" t="n">
        <f aca="false">K132</f>
        <v>146825.859772497</v>
      </c>
      <c r="AC132" s="28" t="n">
        <f aca="false">SUMPRODUCT(L132:S132,$L$26:$S$26)/SUM($L$26:$S$26)</f>
        <v>126549.396446864</v>
      </c>
      <c r="AD132" s="28" t="n">
        <f aca="false">SUMPRODUCT(T132:Z132,$T$26:$Z$26)/SUM($T$26:$Z$26)</f>
        <v>168917.008305373</v>
      </c>
      <c r="AE132" s="28" t="n">
        <f aca="false">SUMPRODUCT(L132:Z132,$L$26:$Z$26)/SUM($L$26:$Z$26)</f>
        <v>156855.264507194</v>
      </c>
    </row>
    <row r="133" customFormat="false" ht="13.5" hidden="false" customHeight="false" outlineLevel="0" collapsed="false">
      <c r="A133" s="335" t="s">
        <v>105</v>
      </c>
      <c r="B133" s="336"/>
      <c r="C133" s="337"/>
      <c r="D133" s="338" t="n">
        <f aca="false">D132*D131</f>
        <v>-10410634.6469588</v>
      </c>
      <c r="E133" s="339" t="n">
        <f aca="false">E132*E131</f>
        <v>-5312205.80922511</v>
      </c>
      <c r="F133" s="339" t="n">
        <f aca="false">F132*F131</f>
        <v>-14174033.4717363</v>
      </c>
      <c r="G133" s="340" t="n">
        <f aca="false">G132*G131</f>
        <v>-4210814.64270809</v>
      </c>
      <c r="H133" s="341" t="n">
        <f aca="false">H132*H131</f>
        <v>-6670472.53927052</v>
      </c>
      <c r="I133" s="342" t="n">
        <f aca="false">I132*I131</f>
        <v>-13271288.4704745</v>
      </c>
      <c r="J133" s="342" t="n">
        <f aca="false">J132*J131</f>
        <v>-27905722.296346</v>
      </c>
      <c r="K133" s="343" t="n">
        <f aca="false">K132*-K131</f>
        <v>17487101.5040858</v>
      </c>
      <c r="L133" s="344" t="n">
        <f aca="false">L132*-L131</f>
        <v>12629573.3085064</v>
      </c>
      <c r="M133" s="344" t="n">
        <f aca="false">M132*-M131</f>
        <v>26666886.0756328</v>
      </c>
      <c r="N133" s="344" t="n">
        <f aca="false">N132*-N131</f>
        <v>2826045.99245247</v>
      </c>
      <c r="O133" s="344" t="n">
        <f aca="false">O132*-O131</f>
        <v>393360.076951005</v>
      </c>
      <c r="P133" s="344" t="n">
        <f aca="false">P132*-P131</f>
        <v>466443.425518215</v>
      </c>
      <c r="Q133" s="344" t="n">
        <f aca="false">Q132*-Q131</f>
        <v>-198319.050761075</v>
      </c>
      <c r="R133" s="344" t="n">
        <f aca="false">R132*-R131</f>
        <v>-3761583.57839104</v>
      </c>
      <c r="S133" s="345" t="n">
        <f aca="false">S132*-S131</f>
        <v>-4024107.9806612</v>
      </c>
      <c r="T133" s="346" t="n">
        <f aca="false">T132*-T131</f>
        <v>-8824531.61145688</v>
      </c>
      <c r="U133" s="347" t="n">
        <f aca="false">U132*-U131</f>
        <v>-5868843.48633229</v>
      </c>
      <c r="V133" s="347" t="n">
        <f aca="false">V132*-V131</f>
        <v>-5154599.8640355</v>
      </c>
      <c r="W133" s="347" t="n">
        <f aca="false">W132*-W131</f>
        <v>-4636782.77231253</v>
      </c>
      <c r="X133" s="347" t="n">
        <f aca="false">X132*-X131</f>
        <v>-3853232.72301106</v>
      </c>
      <c r="Y133" s="347" t="n">
        <f aca="false">Y132*-Y131</f>
        <v>-3713501.55616029</v>
      </c>
      <c r="Z133" s="348" t="n">
        <f aca="false">Z132*-Z131</f>
        <v>-4558017.66634815</v>
      </c>
      <c r="AB133" s="28" t="n">
        <f aca="false">K133</f>
        <v>17487101.5040858</v>
      </c>
      <c r="AC133" s="28" t="n">
        <f aca="false">SUMPRODUCT(L133:S133,$L$26:$S$26)/SUM($L$26:$S$26)</f>
        <v>13127047.5011816</v>
      </c>
      <c r="AD133" s="28" t="n">
        <f aca="false">SUMPRODUCT(T133:Z133,$T$26:$Z$26)/SUM($T$26:$Z$26)</f>
        <v>-5261498.61347682</v>
      </c>
      <c r="AE133" s="28" t="n">
        <f aca="false">SUMPRODUCT(L133:Z133,$L$26:$Z$26)/SUM($L$26:$Z$26)</f>
        <v>-26416.3813999809</v>
      </c>
    </row>
    <row r="134" customFormat="false" ht="13.5" hidden="false" customHeight="false" outlineLevel="0" collapsed="false">
      <c r="B134" s="112" t="s">
        <v>106</v>
      </c>
      <c r="C134" s="350" t="n">
        <f aca="false">SUM(K133:Z133)</f>
        <v>15875890.0936768</v>
      </c>
      <c r="D134" s="75"/>
      <c r="E134" s="76"/>
      <c r="F134" s="76"/>
      <c r="G134" s="241" t="n">
        <f aca="false">SUM(D133:G133)</f>
        <v>-34107688.5706283</v>
      </c>
      <c r="H134" s="78"/>
      <c r="I134" s="79"/>
      <c r="J134" s="243" t="n">
        <f aca="false">SUM(H133:J133)</f>
        <v>-47847483.3060909</v>
      </c>
      <c r="K134" s="368" t="n">
        <f aca="false">K133</f>
        <v>17487101.5040858</v>
      </c>
      <c r="L134" s="82"/>
      <c r="M134" s="82"/>
      <c r="N134" s="82"/>
      <c r="O134" s="82"/>
      <c r="P134" s="82"/>
      <c r="Q134" s="82"/>
      <c r="R134" s="82"/>
      <c r="S134" s="246" t="n">
        <f aca="false">SUM(L133:S133)</f>
        <v>34998298.2692477</v>
      </c>
      <c r="T134" s="84"/>
      <c r="U134" s="85"/>
      <c r="V134" s="85"/>
      <c r="W134" s="85"/>
      <c r="X134" s="85"/>
      <c r="Y134" s="85"/>
      <c r="Z134" s="249" t="n">
        <f aca="false">SUM(T133:Z133)</f>
        <v>-36609509.6796567</v>
      </c>
      <c r="AB134" s="28" t="n">
        <f aca="false">K134</f>
        <v>17487101.5040858</v>
      </c>
      <c r="AC134" s="28" t="n">
        <f aca="false">SUMPRODUCT(L134:S134,$L$26:$S$26)/SUM($L$26:$S$26)</f>
        <v>5622146.74676024</v>
      </c>
      <c r="AD134" s="28" t="n">
        <f aca="false">SUMPRODUCT(T134:Z134,$T$26:$Z$26)/SUM($T$26:$Z$26)</f>
        <v>-5172024.31656142</v>
      </c>
      <c r="AE134" s="28" t="n">
        <f aca="false">SUMPRODUCT(L134:Z134,$L$26:$Z$26)/SUM($L$26:$Z$26)</f>
        <v>-2099004.14458885</v>
      </c>
    </row>
    <row r="135" customFormat="false" ht="12.75" hidden="false" customHeight="false" outlineLevel="0" collapsed="false">
      <c r="C135" s="369"/>
      <c r="D135" s="75"/>
      <c r="E135" s="76"/>
      <c r="F135" s="76"/>
      <c r="G135" s="241"/>
      <c r="H135" s="78"/>
      <c r="I135" s="79"/>
      <c r="J135" s="243"/>
      <c r="K135" s="244"/>
      <c r="L135" s="82"/>
      <c r="M135" s="82"/>
      <c r="N135" s="82"/>
      <c r="O135" s="82"/>
      <c r="P135" s="82"/>
      <c r="Q135" s="82"/>
      <c r="R135" s="82"/>
      <c r="S135" s="246"/>
      <c r="T135" s="84"/>
      <c r="U135" s="85"/>
      <c r="V135" s="85"/>
      <c r="W135" s="85"/>
      <c r="X135" s="85"/>
      <c r="Y135" s="85"/>
      <c r="Z135" s="249"/>
      <c r="AB135" s="28" t="n">
        <f aca="false">K135</f>
        <v>0</v>
      </c>
      <c r="AC135" s="28" t="n">
        <f aca="false">SUMPRODUCT(L135:S135,$L$26:$S$26)/SUM($L$26:$S$26)</f>
        <v>0</v>
      </c>
      <c r="AD135" s="28" t="n">
        <f aca="false">SUMPRODUCT(T135:Z135,$T$26:$Z$26)/SUM($T$26:$Z$26)</f>
        <v>0</v>
      </c>
      <c r="AE135" s="28" t="n">
        <f aca="false">SUMPRODUCT(L135:Z135,$L$26:$Z$26)/SUM($L$26:$Z$26)</f>
        <v>0</v>
      </c>
    </row>
    <row r="136" customFormat="false" ht="12.75" hidden="false" customHeight="false" outlineLevel="0" collapsed="false">
      <c r="C136" s="369"/>
      <c r="D136" s="75"/>
      <c r="E136" s="76"/>
      <c r="F136" s="76"/>
      <c r="G136" s="241"/>
      <c r="H136" s="78"/>
      <c r="I136" s="79"/>
      <c r="J136" s="243"/>
      <c r="K136" s="244"/>
      <c r="L136" s="82"/>
      <c r="M136" s="82"/>
      <c r="N136" s="82"/>
      <c r="O136" s="82"/>
      <c r="P136" s="82"/>
      <c r="Q136" s="82"/>
      <c r="R136" s="82"/>
      <c r="S136" s="246"/>
      <c r="T136" s="84"/>
      <c r="U136" s="85"/>
      <c r="V136" s="85"/>
      <c r="W136" s="85"/>
      <c r="X136" s="85"/>
      <c r="Y136" s="85"/>
      <c r="Z136" s="249"/>
      <c r="AB136" s="28" t="n">
        <f aca="false">K136</f>
        <v>0</v>
      </c>
      <c r="AC136" s="28" t="n">
        <f aca="false">SUMPRODUCT(L136:S136,$L$26:$S$26)/SUM($L$26:$S$26)</f>
        <v>0</v>
      </c>
      <c r="AD136" s="28" t="n">
        <f aca="false">SUMPRODUCT(T136:Z136,$T$26:$Z$26)/SUM($T$26:$Z$26)</f>
        <v>0</v>
      </c>
      <c r="AE136" s="28" t="n">
        <f aca="false">SUMPRODUCT(L136:Z136,$L$26:$Z$26)/SUM($L$26:$Z$26)</f>
        <v>0</v>
      </c>
    </row>
    <row r="137" customFormat="false" ht="12.75" hidden="false" customHeight="false" outlineLevel="0" collapsed="false">
      <c r="A137" s="291" t="s">
        <v>110</v>
      </c>
      <c r="B137" s="292"/>
      <c r="C137" s="292"/>
      <c r="D137" s="293"/>
      <c r="E137" s="294"/>
      <c r="F137" s="240"/>
      <c r="G137" s="241"/>
      <c r="H137" s="242"/>
      <c r="I137" s="243"/>
      <c r="J137" s="243"/>
      <c r="K137" s="244"/>
      <c r="L137" s="245"/>
      <c r="M137" s="245"/>
      <c r="N137" s="245"/>
      <c r="O137" s="245"/>
      <c r="P137" s="245"/>
      <c r="Q137" s="245"/>
      <c r="R137" s="245"/>
      <c r="S137" s="246"/>
      <c r="T137" s="247"/>
      <c r="U137" s="248"/>
      <c r="V137" s="248"/>
      <c r="W137" s="248"/>
      <c r="X137" s="248"/>
      <c r="Y137" s="248"/>
      <c r="Z137" s="249"/>
      <c r="AB137" s="28" t="n">
        <f aca="false">K137</f>
        <v>0</v>
      </c>
      <c r="AC137" s="28" t="n">
        <f aca="false">SUMPRODUCT(L137:S137,$L$26:$S$26)/SUM($L$26:$S$26)</f>
        <v>0</v>
      </c>
      <c r="AD137" s="28" t="n">
        <f aca="false">SUMPRODUCT(T137:Z137,$T$26:$Z$26)/SUM($T$26:$Z$26)</f>
        <v>0</v>
      </c>
      <c r="AE137" s="28" t="n">
        <f aca="false">SUMPRODUCT(L137:Z137,$L$26:$Z$26)/SUM($L$26:$Z$26)</f>
        <v>0</v>
      </c>
    </row>
    <row r="138" customFormat="false" ht="13.5" hidden="false" customHeight="false" outlineLevel="0" collapsed="false">
      <c r="A138" s="335" t="s">
        <v>105</v>
      </c>
      <c r="B138" s="336"/>
      <c r="C138" s="337"/>
      <c r="D138" s="338" t="e">
        <f aca="false">#REF!*#REF!</f>
        <v>#REF!</v>
      </c>
      <c r="E138" s="339" t="e">
        <f aca="false">#REF!*#REF!</f>
        <v>#REF!</v>
      </c>
      <c r="F138" s="339" t="e">
        <f aca="false">#REF!*#REF!</f>
        <v>#REF!</v>
      </c>
      <c r="G138" s="340" t="e">
        <f aca="false">#REF!*#REF!</f>
        <v>#REF!</v>
      </c>
      <c r="H138" s="341" t="e">
        <f aca="false">#REF!*#REF!</f>
        <v>#REF!</v>
      </c>
      <c r="I138" s="342" t="e">
        <f aca="false">#REF!*#REF!</f>
        <v>#REF!</v>
      </c>
      <c r="J138" s="342" t="e">
        <f aca="false">#REF!*#REF!</f>
        <v>#REF!</v>
      </c>
      <c r="K138" s="343" t="n">
        <f aca="false">K133</f>
        <v>17487101.5040858</v>
      </c>
      <c r="L138" s="344" t="n">
        <f aca="false">L120</f>
        <v>14495671.3821252</v>
      </c>
      <c r="M138" s="344" t="n">
        <f aca="false">M120</f>
        <v>23484779.2775204</v>
      </c>
      <c r="N138" s="344" t="n">
        <f aca="false">N120</f>
        <v>1676664.64595214</v>
      </c>
      <c r="O138" s="344" t="n">
        <f aca="false">O120</f>
        <v>108951.207115541</v>
      </c>
      <c r="P138" s="344" t="n">
        <f aca="false">P120</f>
        <v>-215797.616832833</v>
      </c>
      <c r="Q138" s="344" t="n">
        <f aca="false">Q120</f>
        <v>-286879.534630173</v>
      </c>
      <c r="R138" s="344" t="n">
        <f aca="false">R120</f>
        <v>-4378928.57250634</v>
      </c>
      <c r="S138" s="345" t="n">
        <f aca="false">S120</f>
        <v>-5101592.42950637</v>
      </c>
      <c r="T138" s="346" t="n">
        <f aca="false">T93</f>
        <v>-3997921.85635544</v>
      </c>
      <c r="U138" s="347" t="n">
        <f aca="false">U93</f>
        <v>-4783679.54341194</v>
      </c>
      <c r="V138" s="347" t="n">
        <f aca="false">V93</f>
        <v>-4374782.8015456</v>
      </c>
      <c r="W138" s="347" t="n">
        <f aca="false">W93</f>
        <v>-4104730.85266729</v>
      </c>
      <c r="X138" s="347" t="n">
        <f aca="false">X93</f>
        <v>-3405603.22905328</v>
      </c>
      <c r="Y138" s="347" t="n">
        <f aca="false">Y93</f>
        <v>-3177623.64648171</v>
      </c>
      <c r="Z138" s="348" t="n">
        <f aca="false">Z93</f>
        <v>-3537613.87946962</v>
      </c>
      <c r="AB138" s="28" t="n">
        <f aca="false">K138</f>
        <v>17487101.5040858</v>
      </c>
      <c r="AC138" s="28" t="n">
        <f aca="false">SUMPRODUCT(L138:S138,$L$26:$S$26)/SUM($L$26:$S$26)</f>
        <v>11902644.7669856</v>
      </c>
      <c r="AD138" s="28" t="n">
        <f aca="false">SUMPRODUCT(T138:Z138,$T$26:$Z$26)/SUM($T$26:$Z$26)</f>
        <v>-3949827.99723435</v>
      </c>
      <c r="AE138" s="28" t="n">
        <f aca="false">SUMPRODUCT(L138:Z138,$L$26:$Z$26)/SUM($L$26:$Z$26)</f>
        <v>563253.02532106</v>
      </c>
    </row>
    <row r="139" customFormat="false" ht="13.5" hidden="false" customHeight="false" outlineLevel="0" collapsed="false">
      <c r="B139" s="112" t="s">
        <v>106</v>
      </c>
      <c r="C139" s="350" t="n">
        <f aca="false">SUM(K138:Z138)</f>
        <v>19888014.0543385</v>
      </c>
      <c r="D139" s="75"/>
      <c r="E139" s="76"/>
      <c r="F139" s="76"/>
      <c r="G139" s="241" t="e">
        <f aca="false">SUM(D138:G138)</f>
        <v>#REF!</v>
      </c>
      <c r="H139" s="78"/>
      <c r="I139" s="79"/>
      <c r="J139" s="79"/>
      <c r="K139" s="368" t="n">
        <f aca="false">K138</f>
        <v>17487101.5040858</v>
      </c>
      <c r="L139" s="82"/>
      <c r="M139" s="82"/>
      <c r="N139" s="82"/>
      <c r="O139" s="82"/>
      <c r="P139" s="82"/>
      <c r="Q139" s="82"/>
      <c r="R139" s="82"/>
      <c r="S139" s="246" t="n">
        <f aca="false">SUM(L138:S138)</f>
        <v>29782868.3592376</v>
      </c>
      <c r="T139" s="84"/>
      <c r="U139" s="85"/>
      <c r="V139" s="85"/>
      <c r="W139" s="85"/>
      <c r="X139" s="85"/>
      <c r="Y139" s="85"/>
      <c r="Z139" s="249" t="n">
        <f aca="false">SUM(T138:Z138)</f>
        <v>-27381955.8089849</v>
      </c>
      <c r="AB139" s="28" t="n">
        <f aca="false">K139</f>
        <v>17487101.5040858</v>
      </c>
      <c r="AC139" s="28" t="n">
        <f aca="false">SUMPRODUCT(L139:S139,$L$26:$S$26)/SUM($L$26:$S$26)</f>
        <v>4784337.08881799</v>
      </c>
      <c r="AD139" s="28" t="n">
        <f aca="false">SUMPRODUCT(T139:Z139,$T$26:$Z$26)/SUM($T$26:$Z$26)</f>
        <v>-3868397.65182039</v>
      </c>
      <c r="AE139" s="28" t="n">
        <f aca="false">SUMPRODUCT(L139:Z139,$L$26:$Z$26)/SUM($L$26:$Z$26)</f>
        <v>-1405028.46443908</v>
      </c>
    </row>
    <row r="140" customFormat="false" ht="12.75" hidden="false" customHeight="false" outlineLevel="0" collapsed="false">
      <c r="K140" s="244"/>
      <c r="AB140" s="28" t="n">
        <f aca="false">K140</f>
        <v>0</v>
      </c>
      <c r="AC140" s="28" t="n">
        <f aca="false">SUMPRODUCT(L140:S140,$L$26:$S$26)/SUM($L$26:$S$26)</f>
        <v>0</v>
      </c>
      <c r="AD140" s="28" t="n">
        <f aca="false">SUMPRODUCT(T140:Z140,$T$26:$Z$26)/SUM($T$26:$Z$26)</f>
        <v>0</v>
      </c>
      <c r="AE140" s="28" t="n">
        <f aca="false">SUMPRODUCT(L140:Z140,$L$26:$Z$26)/SUM($L$26:$Z$26)</f>
        <v>0</v>
      </c>
    </row>
    <row r="141" customFormat="false" ht="12.75" hidden="false" customHeight="false" outlineLevel="0" collapsed="false">
      <c r="A141" s="302" t="s">
        <v>102</v>
      </c>
      <c r="K141" s="370" t="n">
        <f aca="false">K128</f>
        <v>76.3011266740148</v>
      </c>
      <c r="L141" s="371" t="n">
        <f aca="false">L115</f>
        <v>76.3011266740148</v>
      </c>
      <c r="M141" s="371" t="n">
        <f aca="false">M115</f>
        <v>76.6975138840663</v>
      </c>
      <c r="N141" s="371" t="n">
        <f aca="false">N115</f>
        <v>77.1984457979271</v>
      </c>
      <c r="O141" s="371" t="n">
        <f aca="false">O115</f>
        <v>77.5874743702907</v>
      </c>
      <c r="P141" s="371" t="n">
        <f aca="false">P115</f>
        <v>77.9866713592812</v>
      </c>
      <c r="Q141" s="371" t="n">
        <f aca="false">Q115</f>
        <v>115.446400456295</v>
      </c>
      <c r="R141" s="371" t="n">
        <f aca="false">R115</f>
        <v>114.121521577153</v>
      </c>
      <c r="S141" s="371" t="n">
        <f aca="false">S115</f>
        <v>102.899959630663</v>
      </c>
      <c r="T141" s="372" t="n">
        <f aca="false">T88</f>
        <v>155.607935529283</v>
      </c>
      <c r="U141" s="372" t="n">
        <f aca="false">U88</f>
        <v>116.371077169244</v>
      </c>
      <c r="V141" s="372" t="n">
        <f aca="false">V88</f>
        <v>113.523141286821</v>
      </c>
      <c r="W141" s="372" t="n">
        <f aca="false">W88</f>
        <v>112.975073012031</v>
      </c>
      <c r="X141" s="372" t="n">
        <f aca="false">X88</f>
        <v>109.914488710824</v>
      </c>
      <c r="Y141" s="372" t="n">
        <f aca="false">Y88</f>
        <v>110.266809615693</v>
      </c>
      <c r="Z141" s="372" t="n">
        <f aca="false">Z88</f>
        <v>110.34497389398</v>
      </c>
      <c r="AB141" s="28" t="n">
        <f aca="false">K141</f>
        <v>76.3011266740148</v>
      </c>
      <c r="AC141" s="28" t="n">
        <f aca="false">SUMPRODUCT(L141:S141,$L$26:$S$26)/SUM($L$26:$S$26)</f>
        <v>85.5981646027462</v>
      </c>
      <c r="AD141" s="28" t="n">
        <f aca="false">SUMPRODUCT(T141:Z141,$T$26:$Z$26)/SUM($T$26:$Z$26)</f>
        <v>118.372613229991</v>
      </c>
      <c r="AE141" s="28" t="n">
        <f aca="false">SUMPRODUCT(L141:Z141,$L$26:$Z$26)/SUM($L$26:$Z$26)</f>
        <v>109.041971611846</v>
      </c>
    </row>
    <row r="142" customFormat="false" ht="12.75" hidden="false" customHeight="false" outlineLevel="0" collapsed="false">
      <c r="A142" s="316" t="s">
        <v>16</v>
      </c>
      <c r="K142" s="370" t="n">
        <f aca="false">K130</f>
        <v>195.402091117074</v>
      </c>
      <c r="L142" s="371" t="n">
        <f aca="false">L117</f>
        <v>213</v>
      </c>
      <c r="M142" s="371" t="n">
        <f aca="false">M117</f>
        <v>196</v>
      </c>
      <c r="N142" s="371" t="n">
        <f aca="false">N117</f>
        <v>159</v>
      </c>
      <c r="O142" s="371" t="n">
        <f aca="false">O117</f>
        <v>102</v>
      </c>
      <c r="P142" s="371" t="n">
        <f aca="false">P117</f>
        <v>40</v>
      </c>
      <c r="Q142" s="371" t="n">
        <f aca="false">Q117</f>
        <v>38</v>
      </c>
      <c r="R142" s="371" t="n">
        <f aca="false">R117</f>
        <v>35</v>
      </c>
      <c r="S142" s="371" t="n">
        <f aca="false">S117</f>
        <v>35</v>
      </c>
      <c r="T142" s="372" t="n">
        <f aca="false">T90</f>
        <v>130.967591432457</v>
      </c>
      <c r="U142" s="372" t="n">
        <f aca="false">U90</f>
        <v>91.7071413025052</v>
      </c>
      <c r="V142" s="372" t="n">
        <f aca="false">V90</f>
        <v>88.8603551360127</v>
      </c>
      <c r="W142" s="372" t="n">
        <f aca="false">W90</f>
        <v>88.3126217850365</v>
      </c>
      <c r="X142" s="372" t="n">
        <f aca="false">X90</f>
        <v>88.6089962868754</v>
      </c>
      <c r="Y142" s="372" t="n">
        <f aca="false">Y90</f>
        <v>88.9787737796207</v>
      </c>
      <c r="Z142" s="372" t="n">
        <f aca="false">Z90</f>
        <v>89.0368035328904</v>
      </c>
      <c r="AB142" s="28" t="n">
        <f aca="false">K142</f>
        <v>195.402091117074</v>
      </c>
      <c r="AC142" s="28" t="n">
        <f aca="false">SUMPRODUCT(L142:S142,$L$26:$S$26)/SUM($L$26:$S$26)</f>
        <v>149.275594675626</v>
      </c>
      <c r="AD142" s="28" t="n">
        <f aca="false">SUMPRODUCT(T142:Z142,$T$26:$Z$26)/SUM($T$26:$Z$26)</f>
        <v>95.0720272989498</v>
      </c>
      <c r="AE142" s="28" t="n">
        <f aca="false">SUMPRODUCT(L142:Z142,$L$26:$Z$26)/SUM($L$26:$Z$26)</f>
        <v>110.503379550481</v>
      </c>
    </row>
    <row r="143" customFormat="false" ht="12.75" hidden="false" customHeight="false" outlineLevel="0" collapsed="false">
      <c r="A143" s="317" t="s">
        <v>17</v>
      </c>
      <c r="K143" s="370" t="n">
        <f aca="false">K131</f>
        <v>-119.100964443059</v>
      </c>
      <c r="L143" s="371" t="n">
        <f aca="false">L118</f>
        <v>-136.698873325985</v>
      </c>
      <c r="M143" s="371" t="n">
        <f aca="false">M118</f>
        <v>-119.302486115934</v>
      </c>
      <c r="N143" s="371" t="n">
        <f aca="false">N118</f>
        <v>-81.801554202073</v>
      </c>
      <c r="O143" s="371" t="n">
        <f aca="false">O118</f>
        <v>-24.4125256297093</v>
      </c>
      <c r="P143" s="371" t="n">
        <f aca="false">P118</f>
        <v>37.9866713592812</v>
      </c>
      <c r="Q143" s="371" t="n">
        <f aca="false">Q118</f>
        <v>77.446400456295</v>
      </c>
      <c r="R143" s="371" t="n">
        <f aca="false">R118</f>
        <v>79.1215215771531</v>
      </c>
      <c r="S143" s="371" t="n">
        <f aca="false">S118</f>
        <v>67.8999596306634</v>
      </c>
      <c r="T143" s="372" t="n">
        <f aca="false">T91</f>
        <v>24.6403440968265</v>
      </c>
      <c r="U143" s="372" t="n">
        <f aca="false">U91</f>
        <v>24.6639358667385</v>
      </c>
      <c r="V143" s="372" t="n">
        <f aca="false">V91</f>
        <v>24.6627861508079</v>
      </c>
      <c r="W143" s="372" t="n">
        <f aca="false">W91</f>
        <v>24.6624512269941</v>
      </c>
      <c r="X143" s="372" t="n">
        <f aca="false">X91</f>
        <v>21.3054924239487</v>
      </c>
      <c r="Y143" s="372" t="n">
        <f aca="false">Y91</f>
        <v>21.2880358360722</v>
      </c>
      <c r="Z143" s="372" t="n">
        <f aca="false">Z91</f>
        <v>21.3081703610892</v>
      </c>
      <c r="AB143" s="28" t="n">
        <f aca="false">K143</f>
        <v>-119.100964443059</v>
      </c>
      <c r="AC143" s="28" t="n">
        <f aca="false">SUMPRODUCT(L143:S143,$L$26:$S$26)/SUM($L$26:$S$26)</f>
        <v>-63.6774300728802</v>
      </c>
      <c r="AD143" s="28" t="n">
        <f aca="false">SUMPRODUCT(T143:Z143,$T$26:$Z$26)/SUM($T$26:$Z$26)</f>
        <v>23.3005859310413</v>
      </c>
      <c r="AE143" s="28" t="n">
        <f aca="false">SUMPRODUCT(L143:Z143,$L$26:$Z$26)/SUM($L$26:$Z$26)</f>
        <v>-1.4614079386346</v>
      </c>
    </row>
    <row r="144" customFormat="false" ht="12.75" hidden="false" customHeight="false" outlineLevel="0" collapsed="false">
      <c r="AB144" s="28" t="n">
        <f aca="false">K144</f>
        <v>0</v>
      </c>
      <c r="AC144" s="28" t="n">
        <f aca="false">SUMPRODUCT(L144:S144,$L$26:$S$26)/SUM($L$26:$S$26)</f>
        <v>0</v>
      </c>
      <c r="AD144" s="28" t="n">
        <f aca="false">SUMPRODUCT(T144:Z144,$T$26:$Z$26)/SUM($T$26:$Z$26)</f>
        <v>0</v>
      </c>
      <c r="AE144" s="28" t="n">
        <f aca="false">SUMPRODUCT(L144:Z144,$L$26:$Z$26)/SUM($L$26:$Z$26)</f>
        <v>0</v>
      </c>
    </row>
    <row r="145" customFormat="false" ht="12.75" hidden="false" customHeight="false" outlineLevel="0" collapsed="false">
      <c r="AB145" s="28" t="n">
        <f aca="false">K145</f>
        <v>0</v>
      </c>
      <c r="AC145" s="28" t="n">
        <f aca="false">SUMPRODUCT(L145:S145,$L$26:$S$26)/SUM($L$26:$S$26)</f>
        <v>0</v>
      </c>
      <c r="AD145" s="28" t="n">
        <f aca="false">SUMPRODUCT(T145:Z145,$T$26:$Z$26)/SUM($T$26:$Z$26)</f>
        <v>0</v>
      </c>
      <c r="AE145" s="28" t="n">
        <f aca="false">SUMPRODUCT(L145:Z145,$L$26:$Z$26)/SUM($L$26:$Z$26)</f>
        <v>0</v>
      </c>
    </row>
    <row r="146" customFormat="false" ht="12.75" hidden="false" customHeight="false" outlineLevel="0" collapsed="false">
      <c r="AB146" s="28" t="n">
        <f aca="false">K146</f>
        <v>0</v>
      </c>
      <c r="AC146" s="28" t="n">
        <f aca="false">SUMPRODUCT(L146:S146,$L$26:$S$26)/SUM($L$26:$S$26)</f>
        <v>0</v>
      </c>
      <c r="AD146" s="28" t="n">
        <f aca="false">SUMPRODUCT(T146:Z146,$T$26:$Z$26)/SUM($T$26:$Z$26)</f>
        <v>0</v>
      </c>
      <c r="AE146" s="28" t="n">
        <f aca="false">SUMPRODUCT(L146:Z146,$L$26:$Z$26)/SUM($L$26:$Z$26)</f>
        <v>0</v>
      </c>
    </row>
    <row r="147" customFormat="false" ht="12.75" hidden="false" customHeight="false" outlineLevel="0" collapsed="false">
      <c r="AB147" s="28" t="n">
        <f aca="false">K147</f>
        <v>0</v>
      </c>
      <c r="AC147" s="28" t="n">
        <f aca="false">SUMPRODUCT(L147:S147,$L$26:$S$26)/SUM($L$26:$S$26)</f>
        <v>0</v>
      </c>
      <c r="AD147" s="28" t="n">
        <f aca="false">SUMPRODUCT(T147:Z147,$T$26:$Z$26)/SUM($T$26:$Z$26)</f>
        <v>0</v>
      </c>
      <c r="AE147" s="28" t="n">
        <f aca="false">SUMPRODUCT(L147:Z147,$L$26:$Z$26)/SUM($L$26:$Z$26)</f>
        <v>0</v>
      </c>
    </row>
    <row r="148" customFormat="false" ht="12.75" hidden="false" customHeight="false" outlineLevel="0" collapsed="false">
      <c r="K148" s="146" t="n">
        <v>146825.859772497</v>
      </c>
      <c r="L148" s="147" t="n">
        <f aca="false">252866.758497079-K148</f>
        <v>106040.898724582</v>
      </c>
      <c r="M148" s="147" t="n">
        <v>196850.711515758</v>
      </c>
      <c r="N148" s="147" t="n">
        <v>20496.7333726973</v>
      </c>
      <c r="O148" s="147" t="n">
        <v>4462.92238534103</v>
      </c>
      <c r="P148" s="147" t="n">
        <v>5680.87724222532</v>
      </c>
      <c r="Q148" s="147" t="n">
        <v>3704.2332883123</v>
      </c>
      <c r="R148" s="147" t="n">
        <v>55344.3422879116</v>
      </c>
      <c r="S148" s="148" t="n">
        <v>167970.359766191</v>
      </c>
      <c r="T148" s="149" t="n">
        <v>257011.174224307</v>
      </c>
      <c r="U148" s="147" t="n">
        <v>284926.739993843</v>
      </c>
      <c r="V148" s="147" t="n">
        <v>263621.288051416</v>
      </c>
      <c r="W148" s="147" t="n">
        <v>250121.044311075</v>
      </c>
      <c r="X148" s="147" t="n">
        <v>239454.829887417</v>
      </c>
      <c r="Y148" s="147" t="n">
        <v>227804.982934828</v>
      </c>
      <c r="Z148" s="148" t="n">
        <v>246980.221180743</v>
      </c>
      <c r="AB148" s="28" t="n">
        <f aca="false">K148</f>
        <v>146825.859772497</v>
      </c>
      <c r="AC148" s="28" t="n">
        <f aca="false">SUMPRODUCT(L148:S148,$L$26:$S$26)/SUM($L$26:$S$26)</f>
        <v>141462.690053369</v>
      </c>
      <c r="AD148" s="28" t="n">
        <f aca="false">SUMPRODUCT(T148:Z148,$T$26:$Z$26)/SUM($T$26:$Z$26)</f>
        <v>254125.51695211</v>
      </c>
      <c r="AE148" s="28" t="n">
        <f aca="false">SUMPRODUCT(L148:Z148,$L$26:$Z$26)/SUM($L$26:$Z$26)</f>
        <v>222051.248565933</v>
      </c>
    </row>
    <row r="149" customFormat="false" ht="12.75" hidden="false" customHeight="false" outlineLevel="0" collapsed="false">
      <c r="K149" s="118" t="n">
        <f aca="false">$B$27*K$148</f>
        <v>29365.1719544995</v>
      </c>
      <c r="L149" s="119" t="n">
        <f aca="false">$B$27*L$148</f>
        <v>21208.1797449163</v>
      </c>
      <c r="M149" s="119" t="n">
        <f aca="false">$B$27*M$148</f>
        <v>39370.1423031516</v>
      </c>
      <c r="N149" s="119" t="n">
        <f aca="false">$B$27*N$148</f>
        <v>4099.34667453946</v>
      </c>
      <c r="O149" s="119" t="n">
        <f aca="false">$B$27*O$148</f>
        <v>892.584477068206</v>
      </c>
      <c r="P149" s="119" t="n">
        <f aca="false">$B$27*P$148</f>
        <v>1136.17544844506</v>
      </c>
      <c r="Q149" s="119" t="n">
        <f aca="false">$B$27*Q$148</f>
        <v>740.84665766246</v>
      </c>
      <c r="R149" s="119" t="n">
        <f aca="false">$B$27*R$148</f>
        <v>11068.8684575823</v>
      </c>
      <c r="S149" s="120" t="n">
        <f aca="false">$B$27*S$148</f>
        <v>33594.0719532382</v>
      </c>
      <c r="T149" s="121" t="n">
        <f aca="false">$B$27*T$148</f>
        <v>51402.2348448614</v>
      </c>
      <c r="U149" s="122" t="n">
        <f aca="false">$B$27*U$148</f>
        <v>56985.3479987685</v>
      </c>
      <c r="V149" s="122" t="n">
        <f aca="false">$B$27*V$148</f>
        <v>52724.2576102833</v>
      </c>
      <c r="W149" s="122" t="n">
        <f aca="false">$B$27*W$148</f>
        <v>50024.208862215</v>
      </c>
      <c r="X149" s="122" t="n">
        <f aca="false">$B$27*X$148</f>
        <v>47890.9659774834</v>
      </c>
      <c r="Y149" s="122" t="n">
        <f aca="false">$B$27*Y$148</f>
        <v>45560.9965869655</v>
      </c>
      <c r="Z149" s="123" t="n">
        <f aca="false">$B$27*Z$148</f>
        <v>49396.0442361486</v>
      </c>
      <c r="AB149" s="28" t="n">
        <f aca="false">K149</f>
        <v>29365.1719544995</v>
      </c>
      <c r="AC149" s="28" t="n">
        <f aca="false">SUMPRODUCT(L149:S149,$L$26:$S$26)/SUM($L$26:$S$26)</f>
        <v>28292.5380106738</v>
      </c>
      <c r="AD149" s="28" t="n">
        <f aca="false">SUMPRODUCT(T149:Z149,$T$26:$Z$26)/SUM($T$26:$Z$26)</f>
        <v>50825.103390422</v>
      </c>
      <c r="AE149" s="28" t="n">
        <f aca="false">SUMPRODUCT(L149:Z149,$L$26:$Z$26)/SUM($L$26:$Z$26)</f>
        <v>44410.2497131866</v>
      </c>
    </row>
    <row r="150" customFormat="false" ht="12.75" hidden="false" customHeight="false" outlineLevel="0" collapsed="false">
      <c r="K150" s="118" t="n">
        <f aca="false">$B$28*K$148</f>
        <v>95436.8088521234</v>
      </c>
      <c r="L150" s="119" t="n">
        <f aca="false">$B$28*L$148</f>
        <v>68926.584170978</v>
      </c>
      <c r="M150" s="119" t="n">
        <f aca="false">$B$28*M$148</f>
        <v>127952.962485243</v>
      </c>
      <c r="N150" s="119" t="n">
        <f aca="false">$B$28*N$148</f>
        <v>13322.8766922532</v>
      </c>
      <c r="O150" s="119" t="n">
        <f aca="false">$B$28*O$148</f>
        <v>2900.89955047167</v>
      </c>
      <c r="P150" s="119" t="n">
        <f aca="false">$B$28*P$148</f>
        <v>3692.57020744646</v>
      </c>
      <c r="Q150" s="119" t="n">
        <f aca="false">$B$28*Q$148</f>
        <v>2407.75163740299</v>
      </c>
      <c r="R150" s="119" t="n">
        <f aca="false">$B$28*R$148</f>
        <v>35973.8224871425</v>
      </c>
      <c r="S150" s="120" t="n">
        <f aca="false">$B$28*S$148</f>
        <v>109180.733848024</v>
      </c>
      <c r="T150" s="121" t="n">
        <f aca="false">$B$28*T$148</f>
        <v>167057.2632458</v>
      </c>
      <c r="U150" s="122" t="n">
        <f aca="false">$B$28*U$148</f>
        <v>185202.380995998</v>
      </c>
      <c r="V150" s="122" t="n">
        <f aca="false">$B$28*V$148</f>
        <v>171353.837233421</v>
      </c>
      <c r="W150" s="122" t="n">
        <f aca="false">$B$28*W$148</f>
        <v>162578.678802199</v>
      </c>
      <c r="X150" s="122" t="n">
        <f aca="false">$B$28*X$148</f>
        <v>155645.639426821</v>
      </c>
      <c r="Y150" s="122" t="n">
        <f aca="false">$B$28*Y$148</f>
        <v>148073.238907638</v>
      </c>
      <c r="Z150" s="123" t="n">
        <f aca="false">$B$28*Z$148</f>
        <v>160537.143767483</v>
      </c>
      <c r="AB150" s="28" t="n">
        <f aca="false">K150</f>
        <v>95436.8088521234</v>
      </c>
      <c r="AC150" s="28" t="n">
        <f aca="false">SUMPRODUCT(L150:S150,$L$26:$S$26)/SUM($L$26:$S$26)</f>
        <v>91950.7485346898</v>
      </c>
      <c r="AD150" s="28" t="n">
        <f aca="false">SUMPRODUCT(T150:Z150,$T$26:$Z$26)/SUM($T$26:$Z$26)</f>
        <v>165181.586018871</v>
      </c>
      <c r="AE150" s="28" t="n">
        <f aca="false">SUMPRODUCT(L150:Z150,$L$26:$Z$26)/SUM($L$26:$Z$26)</f>
        <v>144333.311567856</v>
      </c>
    </row>
    <row r="151" customFormat="false" ht="12.75" hidden="false" customHeight="false" outlineLevel="0" collapsed="false">
      <c r="K151" s="118" t="n">
        <f aca="false">$B$29*K$148</f>
        <v>22023.8789658746</v>
      </c>
      <c r="L151" s="119" t="n">
        <f aca="false">$B$29*L$148</f>
        <v>15906.1348086872</v>
      </c>
      <c r="M151" s="119" t="n">
        <f aca="false">$B$29*M$148</f>
        <v>29527.6067273637</v>
      </c>
      <c r="N151" s="119" t="n">
        <f aca="false">$B$29*N$148</f>
        <v>3074.5100059046</v>
      </c>
      <c r="O151" s="119" t="n">
        <f aca="false">$B$29*O$148</f>
        <v>669.438357801155</v>
      </c>
      <c r="P151" s="119" t="n">
        <f aca="false">$B$29*P$148</f>
        <v>852.131586333799</v>
      </c>
      <c r="Q151" s="119" t="n">
        <f aca="false">$B$29*Q$148</f>
        <v>555.634993246845</v>
      </c>
      <c r="R151" s="119" t="n">
        <f aca="false">$B$29*R$148</f>
        <v>8301.65134318674</v>
      </c>
      <c r="S151" s="120" t="n">
        <f aca="false">$B$29*S$148</f>
        <v>25195.5539649286</v>
      </c>
      <c r="T151" s="121" t="n">
        <f aca="false">$B$29*T$148</f>
        <v>38551.676133646</v>
      </c>
      <c r="U151" s="122" t="n">
        <f aca="false">$B$29*U$148</f>
        <v>42739.0109990764</v>
      </c>
      <c r="V151" s="122" t="n">
        <f aca="false">$B$29*V$148</f>
        <v>39543.1932077125</v>
      </c>
      <c r="W151" s="122" t="n">
        <f aca="false">$B$29*W$148</f>
        <v>37518.1566466613</v>
      </c>
      <c r="X151" s="122" t="n">
        <f aca="false">$B$29*X$148</f>
        <v>35918.2244831125</v>
      </c>
      <c r="Y151" s="122" t="n">
        <f aca="false">$B$29*Y$148</f>
        <v>34170.7474402241</v>
      </c>
      <c r="Z151" s="123" t="n">
        <f aca="false">$B$29*Z$148</f>
        <v>37047.0331771115</v>
      </c>
      <c r="AB151" s="28" t="n">
        <f aca="false">K151</f>
        <v>22023.8789658746</v>
      </c>
      <c r="AC151" s="28" t="n">
        <f aca="false">SUMPRODUCT(L151:S151,$L$26:$S$26)/SUM($L$26:$S$26)</f>
        <v>21219.4035080053</v>
      </c>
      <c r="AD151" s="28" t="n">
        <f aca="false">SUMPRODUCT(T151:Z151,$T$26:$Z$26)/SUM($T$26:$Z$26)</f>
        <v>38118.8275428165</v>
      </c>
      <c r="AE151" s="28" t="n">
        <f aca="false">SUMPRODUCT(L151:Z151,$L$26:$Z$26)/SUM($L$26:$Z$26)</f>
        <v>33307.6872848899</v>
      </c>
    </row>
    <row r="152" customFormat="false" ht="12.75" hidden="false" customHeight="false" outlineLevel="0" collapsed="false">
      <c r="AB152" s="28" t="n">
        <f aca="false">K152</f>
        <v>0</v>
      </c>
      <c r="AC152" s="28" t="n">
        <f aca="false">SUMPRODUCT(L152:S152,$L$26:$S$26)/SUM($L$26:$S$26)</f>
        <v>0</v>
      </c>
      <c r="AD152" s="28" t="n">
        <f aca="false">SUMPRODUCT(T152:Z152,$T$26:$Z$26)/SUM($T$26:$Z$26)</f>
        <v>0</v>
      </c>
      <c r="AE152" s="28" t="n">
        <f aca="false">SUMPRODUCT(L152:Z152,$L$26:$Z$26)/SUM($L$26:$Z$26)</f>
        <v>0</v>
      </c>
    </row>
    <row r="153" customFormat="false" ht="12.75" hidden="false" customHeight="false" outlineLevel="0" collapsed="false">
      <c r="AB153" s="28" t="n">
        <f aca="false">K153</f>
        <v>0</v>
      </c>
      <c r="AC153" s="28" t="n">
        <f aca="false">SUMPRODUCT(L153:S153,$L$26:$S$26)/SUM($L$26:$S$26)</f>
        <v>0</v>
      </c>
      <c r="AD153" s="28" t="n">
        <f aca="false">SUMPRODUCT(T153:Z153,$T$26:$Z$26)/SUM($T$26:$Z$26)</f>
        <v>0</v>
      </c>
      <c r="AE153" s="28" t="n">
        <f aca="false">SUMPRODUCT(L153:Z153,$L$26:$Z$26)/SUM($L$26:$Z$26)</f>
        <v>0</v>
      </c>
    </row>
    <row r="154" customFormat="false" ht="12.75" hidden="false" customHeight="false" outlineLevel="0" collapsed="false">
      <c r="AB154" s="28" t="n">
        <f aca="false">K154</f>
        <v>0</v>
      </c>
      <c r="AC154" s="28" t="n">
        <f aca="false">SUMPRODUCT(L154:S154,$L$26:$S$26)/SUM($L$26:$S$26)</f>
        <v>0</v>
      </c>
      <c r="AD154" s="28" t="n">
        <f aca="false">SUMPRODUCT(T154:Z154,$T$26:$Z$26)/SUM($T$26:$Z$26)</f>
        <v>0</v>
      </c>
      <c r="AE154" s="28" t="n">
        <f aca="false">SUMPRODUCT(L154:Z154,$L$26:$Z$26)/SUM($L$26:$Z$26)</f>
        <v>0</v>
      </c>
    </row>
    <row r="155" customFormat="false" ht="12.75" hidden="false" customHeight="false" outlineLevel="0" collapsed="false">
      <c r="AB155" s="28" t="n">
        <f aca="false">K155</f>
        <v>0</v>
      </c>
      <c r="AC155" s="28" t="n">
        <f aca="false">SUMPRODUCT(L155:S155,$L$26:$S$26)/SUM($L$26:$S$26)</f>
        <v>0</v>
      </c>
      <c r="AD155" s="28" t="n">
        <f aca="false">SUMPRODUCT(T155:Z155,$T$26:$Z$26)/SUM($T$26:$Z$26)</f>
        <v>0</v>
      </c>
      <c r="AE155" s="28" t="n">
        <f aca="false">SUMPRODUCT(L155:Z155,$L$26:$Z$26)/SUM($L$26:$Z$26)</f>
        <v>0</v>
      </c>
    </row>
    <row r="156" customFormat="false" ht="12.75" hidden="false" customHeight="false" outlineLevel="0" collapsed="false">
      <c r="AB156" s="28" t="n">
        <f aca="false">K156</f>
        <v>0</v>
      </c>
      <c r="AC156" s="28" t="n">
        <f aca="false">SUMPRODUCT(L156:S156,$L$26:$S$26)/SUM($L$26:$S$26)</f>
        <v>0</v>
      </c>
      <c r="AD156" s="28" t="n">
        <f aca="false">SUMPRODUCT(T156:Z156,$T$26:$Z$26)/SUM($T$26:$Z$26)</f>
        <v>0</v>
      </c>
      <c r="AE156" s="28" t="n">
        <f aca="false">SUMPRODUCT(L156:Z156,$L$26:$Z$26)/SUM($L$26:$Z$26)</f>
        <v>0</v>
      </c>
    </row>
    <row r="157" customFormat="false" ht="12.75" hidden="false" customHeight="false" outlineLevel="0" collapsed="false">
      <c r="AB157" s="28" t="n">
        <f aca="false">K157</f>
        <v>0</v>
      </c>
      <c r="AC157" s="28" t="n">
        <f aca="false">SUMPRODUCT(L157:S157,$L$26:$S$26)/SUM($L$26:$S$26)</f>
        <v>0</v>
      </c>
      <c r="AD157" s="28" t="n">
        <f aca="false">SUMPRODUCT(T157:Z157,$T$26:$Z$26)/SUM($T$26:$Z$26)</f>
        <v>0</v>
      </c>
      <c r="AE157" s="28" t="n">
        <f aca="false">SUMPRODUCT(L157:Z157,$L$26:$Z$26)/SUM($L$26:$Z$26)</f>
        <v>0</v>
      </c>
    </row>
    <row r="158" customFormat="false" ht="12.75" hidden="false" customHeight="false" outlineLevel="0" collapsed="false">
      <c r="AB158" s="28" t="n">
        <f aca="false">K158</f>
        <v>0</v>
      </c>
      <c r="AC158" s="28" t="n">
        <f aca="false">SUMPRODUCT(L158:S158,$L$26:$S$26)/SUM($L$26:$S$26)</f>
        <v>0</v>
      </c>
      <c r="AD158" s="28" t="n">
        <f aca="false">SUMPRODUCT(T158:Z158,$T$26:$Z$26)/SUM($T$26:$Z$26)</f>
        <v>0</v>
      </c>
      <c r="AE158" s="28" t="n">
        <f aca="false">SUMPRODUCT(L158:Z158,$L$26:$Z$26)/SUM($L$26:$Z$26)</f>
        <v>0</v>
      </c>
    </row>
    <row r="159" customFormat="false" ht="12.75" hidden="false" customHeight="false" outlineLevel="0" collapsed="false">
      <c r="AB159" s="28" t="n">
        <f aca="false">K159</f>
        <v>0</v>
      </c>
      <c r="AC159" s="28" t="n">
        <f aca="false">SUMPRODUCT(L159:S159,$L$26:$S$26)/SUM($L$26:$S$26)</f>
        <v>0</v>
      </c>
      <c r="AD159" s="28" t="n">
        <f aca="false">SUMPRODUCT(T159:Z159,$T$26:$Z$26)/SUM($T$26:$Z$26)</f>
        <v>0</v>
      </c>
      <c r="AE159" s="28" t="n">
        <f aca="false">SUMPRODUCT(L159:Z159,$L$26:$Z$26)/SUM($L$26:$Z$26)</f>
        <v>0</v>
      </c>
    </row>
    <row r="160" customFormat="false" ht="12.75" hidden="false" customHeight="false" outlineLevel="0" collapsed="false">
      <c r="AB160" s="28" t="n">
        <f aca="false">K160</f>
        <v>0</v>
      </c>
      <c r="AC160" s="28" t="n">
        <f aca="false">SUMPRODUCT(L160:S160,$L$26:$S$26)/SUM($L$26:$S$26)</f>
        <v>0</v>
      </c>
      <c r="AD160" s="28" t="n">
        <f aca="false">SUMPRODUCT(T160:Z160,$T$26:$Z$26)/SUM($T$26:$Z$26)</f>
        <v>0</v>
      </c>
      <c r="AE160" s="28" t="n">
        <f aca="false">SUMPRODUCT(L160:Z160,$L$26:$Z$26)/SUM($L$26:$Z$26)</f>
        <v>0</v>
      </c>
    </row>
    <row r="161" customFormat="false" ht="12.75" hidden="false" customHeight="false" outlineLevel="0" collapsed="false">
      <c r="AB161" s="28" t="n">
        <f aca="false">K161</f>
        <v>0</v>
      </c>
      <c r="AC161" s="28" t="n">
        <f aca="false">SUMPRODUCT(L161:S161,$L$26:$S$26)/SUM($L$26:$S$26)</f>
        <v>0</v>
      </c>
      <c r="AD161" s="28" t="n">
        <f aca="false">SUMPRODUCT(T161:Z161,$T$26:$Z$26)/SUM($T$26:$Z$26)</f>
        <v>0</v>
      </c>
      <c r="AE161" s="28" t="n">
        <f aca="false">SUMPRODUCT(L161:Z161,$L$26:$Z$26)/SUM($L$26:$Z$26)</f>
        <v>0</v>
      </c>
    </row>
    <row r="162" customFormat="false" ht="12.75" hidden="false" customHeight="false" outlineLevel="0" collapsed="false">
      <c r="AB162" s="28" t="n">
        <f aca="false">K162</f>
        <v>0</v>
      </c>
      <c r="AC162" s="28" t="n">
        <f aca="false">SUMPRODUCT(L162:S162,$L$26:$S$26)/SUM($L$26:$S$26)</f>
        <v>0</v>
      </c>
      <c r="AD162" s="28" t="n">
        <f aca="false">SUMPRODUCT(T162:Z162,$T$26:$Z$26)/SUM($T$26:$Z$26)</f>
        <v>0</v>
      </c>
      <c r="AE162" s="28" t="n">
        <f aca="false">SUMPRODUCT(L162:Z162,$L$26:$Z$26)/SUM($L$26:$Z$26)</f>
        <v>0</v>
      </c>
    </row>
    <row r="163" customFormat="false" ht="12.75" hidden="false" customHeight="false" outlineLevel="0" collapsed="false">
      <c r="AB163" s="28" t="n">
        <f aca="false">K163</f>
        <v>0</v>
      </c>
      <c r="AC163" s="28" t="n">
        <f aca="false">SUMPRODUCT(L163:S163,$L$26:$S$26)/SUM($L$26:$S$26)</f>
        <v>0</v>
      </c>
      <c r="AD163" s="28" t="n">
        <f aca="false">SUMPRODUCT(T163:Z163,$T$26:$Z$26)/SUM($T$26:$Z$26)</f>
        <v>0</v>
      </c>
      <c r="AE163" s="28" t="n">
        <f aca="false">SUMPRODUCT(L163:Z163,$L$26:$Z$26)/SUM($L$26:$Z$26)</f>
        <v>0</v>
      </c>
    </row>
    <row r="164" customFormat="false" ht="12.75" hidden="false" customHeight="false" outlineLevel="0" collapsed="false">
      <c r="AB164" s="28" t="n">
        <f aca="false">K164</f>
        <v>0</v>
      </c>
      <c r="AC164" s="28" t="n">
        <f aca="false">SUMPRODUCT(L164:S164,$L$26:$S$26)/SUM($L$26:$S$26)</f>
        <v>0</v>
      </c>
      <c r="AD164" s="28" t="n">
        <f aca="false">SUMPRODUCT(T164:Z164,$T$26:$Z$26)/SUM($T$26:$Z$26)</f>
        <v>0</v>
      </c>
      <c r="AE164" s="28" t="n">
        <f aca="false">SUMPRODUCT(L164:Z164,$L$26:$Z$26)/SUM($L$26:$Z$26)</f>
        <v>0</v>
      </c>
    </row>
    <row r="165" customFormat="false" ht="12.75" hidden="false" customHeight="false" outlineLevel="0" collapsed="false">
      <c r="AB165" s="28" t="n">
        <f aca="false">K165</f>
        <v>0</v>
      </c>
      <c r="AC165" s="28" t="n">
        <f aca="false">SUMPRODUCT(L165:S165,$L$26:$S$26)/SUM($L$26:$S$26)</f>
        <v>0</v>
      </c>
      <c r="AD165" s="28" t="n">
        <f aca="false">SUMPRODUCT(T165:Z165,$T$26:$Z$26)/SUM($T$26:$Z$26)</f>
        <v>0</v>
      </c>
      <c r="AE165" s="28" t="n">
        <f aca="false">SUMPRODUCT(L165:Z165,$L$26:$Z$26)/SUM($L$26:$Z$26)</f>
        <v>0</v>
      </c>
    </row>
    <row r="166" customFormat="false" ht="12.75" hidden="false" customHeight="false" outlineLevel="0" collapsed="false">
      <c r="AB166" s="28" t="n">
        <f aca="false">K166</f>
        <v>0</v>
      </c>
      <c r="AC166" s="28" t="n">
        <f aca="false">SUMPRODUCT(L166:S166,$L$26:$S$26)/SUM($L$26:$S$26)</f>
        <v>0</v>
      </c>
      <c r="AD166" s="28" t="n">
        <f aca="false">SUMPRODUCT(T166:Z166,$T$26:$Z$26)/SUM($T$26:$Z$26)</f>
        <v>0</v>
      </c>
      <c r="AE166" s="28" t="n">
        <f aca="false">SUMPRODUCT(L166:Z166,$L$26:$Z$26)/SUM($L$26:$Z$26)</f>
        <v>0</v>
      </c>
    </row>
    <row r="167" customFormat="false" ht="12.75" hidden="false" customHeight="false" outlineLevel="0" collapsed="false">
      <c r="AB167" s="28" t="n">
        <f aca="false">K167</f>
        <v>0</v>
      </c>
      <c r="AC167" s="28" t="n">
        <f aca="false">SUMPRODUCT(L167:S167,$L$26:$S$26)/SUM($L$26:$S$26)</f>
        <v>0</v>
      </c>
      <c r="AD167" s="28" t="n">
        <f aca="false">SUMPRODUCT(T167:Z167,$T$26:$Z$26)/SUM($T$26:$Z$26)</f>
        <v>0</v>
      </c>
      <c r="AE167" s="28" t="n">
        <f aca="false">SUMPRODUCT(L167:Z167,$L$26:$Z$26)/SUM($L$26:$Z$26)</f>
        <v>0</v>
      </c>
    </row>
    <row r="168" customFormat="false" ht="12.75" hidden="false" customHeight="false" outlineLevel="0" collapsed="false">
      <c r="AB168" s="28" t="n">
        <f aca="false">K168</f>
        <v>0</v>
      </c>
      <c r="AC168" s="28" t="n">
        <f aca="false">SUMPRODUCT(L168:S168,$L$26:$S$26)/SUM($L$26:$S$26)</f>
        <v>0</v>
      </c>
      <c r="AD168" s="28" t="n">
        <f aca="false">SUMPRODUCT(T168:Z168,$T$26:$Z$26)/SUM($T$26:$Z$26)</f>
        <v>0</v>
      </c>
      <c r="AE168" s="28" t="n">
        <f aca="false">SUMPRODUCT(L168:Z168,$L$26:$Z$26)/SUM($L$26:$Z$26)</f>
        <v>0</v>
      </c>
    </row>
    <row r="169" customFormat="false" ht="12.75" hidden="false" customHeight="false" outlineLevel="0" collapsed="false">
      <c r="AB169" s="28" t="n">
        <f aca="false">K169</f>
        <v>0</v>
      </c>
      <c r="AC169" s="28" t="n">
        <f aca="false">SUMPRODUCT(L169:S169,$L$26:$S$26)/SUM($L$26:$S$26)</f>
        <v>0</v>
      </c>
      <c r="AD169" s="28" t="n">
        <f aca="false">SUMPRODUCT(T169:Z169,$T$26:$Z$26)/SUM($T$26:$Z$26)</f>
        <v>0</v>
      </c>
      <c r="AE169" s="28" t="n">
        <f aca="false">SUMPRODUCT(L169:Z169,$L$26:$Z$26)/SUM($L$26:$Z$26)</f>
        <v>0</v>
      </c>
    </row>
    <row r="170" customFormat="false" ht="12.75" hidden="false" customHeight="false" outlineLevel="0" collapsed="false">
      <c r="AE170" s="28" t="n">
        <f aca="false">SUMPRODUCT(L170:Z170,$L$26:$Z$26)/SUM($L$26:$Z$26)</f>
        <v>0</v>
      </c>
    </row>
    <row r="171" customFormat="false" ht="12.75" hidden="false" customHeight="false" outlineLevel="0" collapsed="false">
      <c r="AE171" s="28" t="n">
        <f aca="false">SUMPRODUCT(L171:Z171,$L$26:$Z$26)/SUM($L$26:$Z$26)</f>
        <v>0</v>
      </c>
    </row>
    <row r="172" customFormat="false" ht="12.75" hidden="false" customHeight="false" outlineLevel="0" collapsed="false">
      <c r="AE172" s="28" t="n">
        <f aca="false">SUMPRODUCT(L172:Z172,$L$26:$Z$26)/SUM($L$26:$Z$26)</f>
        <v>0</v>
      </c>
    </row>
    <row r="173" customFormat="false" ht="12.75" hidden="false" customHeight="false" outlineLevel="0" collapsed="false">
      <c r="AE173" s="28" t="n">
        <f aca="false">SUMPRODUCT(L173:Z173,$L$26:$Z$26)/SUM($L$26:$Z$26)</f>
        <v>0</v>
      </c>
    </row>
    <row r="174" customFormat="false" ht="12.75" hidden="false" customHeight="false" outlineLevel="0" collapsed="false">
      <c r="AE174" s="28" t="n">
        <f aca="false">SUMPRODUCT(L174:Z174,$L$26:$Z$26)/SUM($L$26:$Z$26)</f>
        <v>0</v>
      </c>
    </row>
    <row r="175" customFormat="false" ht="12.75" hidden="false" customHeight="false" outlineLevel="0" collapsed="false">
      <c r="AE175" s="28" t="n">
        <f aca="false">SUMPRODUCT(L175:Z175,$L$26:$Z$26)/SUM($L$26:$Z$26)</f>
        <v>0</v>
      </c>
    </row>
    <row r="176" customFormat="false" ht="12.75" hidden="false" customHeight="false" outlineLevel="0" collapsed="false">
      <c r="AE176" s="28" t="n">
        <f aca="false">SUMPRODUCT(L176:Z176,$L$26:$Z$26)/SUM($L$26:$Z$26)</f>
        <v>0</v>
      </c>
    </row>
    <row r="177" customFormat="false" ht="12.75" hidden="false" customHeight="false" outlineLevel="0" collapsed="false">
      <c r="AE177" s="28" t="n">
        <f aca="false">SUMPRODUCT(L177:Z177,$L$26:$Z$26)/SUM($L$26:$Z$26)</f>
        <v>0</v>
      </c>
    </row>
  </sheetData>
  <mergeCells count="2">
    <mergeCell ref="L4:S4"/>
    <mergeCell ref="T4:Z4"/>
  </mergeCells>
  <dataValidations count="1">
    <dataValidation allowBlank="true" errorStyle="stop" operator="between" showDropDown="false" showErrorMessage="true" showInputMessage="false" sqref="B7" type="list">
      <formula1>$AM$4:$AM$6</formula1>
      <formula2>0</formula2>
    </dataValidation>
  </dataValidations>
  <printOptions headings="false" gridLines="false" gridLinesSet="true" horizontalCentered="false" verticalCentered="false"/>
  <pageMargins left="0" right="0" top="0" bottom="0" header="0.511811023622047" footer="0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&amp;LDate:  &amp;D
Time:  &amp;T&amp;CPage &amp;P of &amp;N&amp;RFilename:  &amp;F
  Tab:  &amp;A</oddFooter>
  </headerFooter>
  <rowBreaks count="1" manualBreakCount="1">
    <brk id="82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6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F3" activeCellId="0" sqref="F3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35.56"/>
    <col collapsed="false" customWidth="true" hidden="false" outlineLevel="0" max="2" min="2" style="0" width="11.56"/>
    <col collapsed="false" customWidth="true" hidden="false" outlineLevel="0" max="3" min="3" style="0" width="5.56"/>
    <col collapsed="false" customWidth="true" hidden="true" outlineLevel="1" max="5" min="4" style="0" width="10.85"/>
    <col collapsed="false" customWidth="true" hidden="false" outlineLevel="0" max="22" min="6" style="0" width="10.85"/>
  </cols>
  <sheetData>
    <row r="1" customFormat="false" ht="12.75" hidden="false" customHeight="false" outlineLevel="0" collapsed="false">
      <c r="D1" s="6" t="s">
        <v>120</v>
      </c>
      <c r="E1" s="6" t="s">
        <v>121</v>
      </c>
    </row>
    <row r="2" customFormat="false" ht="12.75" hidden="false" customHeight="false" outlineLevel="0" collapsed="false">
      <c r="A2" s="376" t="s">
        <v>1</v>
      </c>
      <c r="B2" s="377"/>
      <c r="C2" s="377"/>
      <c r="D2" s="377"/>
      <c r="E2" s="377"/>
      <c r="F2" s="378" t="s">
        <v>122</v>
      </c>
      <c r="G2" s="378" t="s">
        <v>123</v>
      </c>
      <c r="H2" s="379" t="n">
        <v>36923</v>
      </c>
      <c r="I2" s="379" t="n">
        <v>36951</v>
      </c>
      <c r="J2" s="379" t="n">
        <v>36982</v>
      </c>
      <c r="K2" s="379" t="n">
        <v>37012</v>
      </c>
      <c r="L2" s="379" t="n">
        <v>37043</v>
      </c>
      <c r="M2" s="379" t="n">
        <v>37073</v>
      </c>
      <c r="N2" s="379" t="n">
        <v>37104</v>
      </c>
      <c r="O2" s="379" t="n">
        <v>37135</v>
      </c>
      <c r="P2" s="379" t="n">
        <v>37165</v>
      </c>
      <c r="Q2" s="379" t="n">
        <v>37196</v>
      </c>
      <c r="R2" s="379" t="n">
        <v>37226</v>
      </c>
      <c r="S2" s="379" t="n">
        <v>37257</v>
      </c>
      <c r="T2" s="379" t="n">
        <v>37288</v>
      </c>
      <c r="U2" s="379" t="n">
        <v>37316</v>
      </c>
      <c r="V2" s="378" t="s">
        <v>124</v>
      </c>
    </row>
    <row r="3" customFormat="false" ht="12.75" hidden="false" customHeight="false" outlineLevel="0" collapsed="false">
      <c r="A3" s="199" t="s">
        <v>125</v>
      </c>
      <c r="D3" s="151" t="n">
        <f aca="false">SUM('PG&amp;E'!D26:G26)</f>
        <v>607677.886721834</v>
      </c>
      <c r="E3" s="151" t="n">
        <f aca="false">SUM('PG&amp;E'!H26:J26)</f>
        <v>443736.329634525</v>
      </c>
      <c r="F3" s="151" t="n">
        <f aca="false">'PG&amp;E'!K26*(14/18)</f>
        <v>198582.687566738</v>
      </c>
      <c r="G3" s="151" t="n">
        <f aca="false">'PG&amp;E'!L26</f>
        <v>184398.2098834</v>
      </c>
      <c r="H3" s="151" t="n">
        <f aca="false">'PG&amp;E'!M26</f>
        <v>37746.091557</v>
      </c>
      <c r="I3" s="151" t="n">
        <f aca="false">'PG&amp;E'!N26</f>
        <v>41566.255478</v>
      </c>
      <c r="J3" s="151" t="n">
        <f aca="false">'PG&amp;E'!O26</f>
        <v>40028.6578834333</v>
      </c>
      <c r="K3" s="151" t="n">
        <f aca="false">'PG&amp;E'!P26</f>
        <v>42423.9142763019</v>
      </c>
      <c r="L3" s="151" t="n">
        <f aca="false">'PG&amp;E'!Q26</f>
        <v>34869.1736602567</v>
      </c>
      <c r="M3" s="151" t="n">
        <f aca="false">'PG&amp;E'!R26</f>
        <v>62822.9290469656</v>
      </c>
      <c r="N3" s="151" t="n">
        <f aca="false">'PG&amp;E'!S26</f>
        <v>239313.876077936</v>
      </c>
      <c r="O3" s="151" t="n">
        <f aca="false">'PG&amp;E'!T26</f>
        <v>356895.064083348</v>
      </c>
      <c r="P3" s="151" t="n">
        <f aca="false">'PG&amp;E'!U26</f>
        <v>413008.862067527</v>
      </c>
      <c r="Q3" s="151" t="n">
        <f aca="false">'PG&amp;E'!V26</f>
        <v>376420.627252339</v>
      </c>
      <c r="R3" s="151" t="n">
        <f aca="false">'PG&amp;E'!W26</f>
        <v>364678.486128773</v>
      </c>
      <c r="S3" s="151" t="n">
        <f aca="false">'PG&amp;E'!X26</f>
        <v>335139.353040204</v>
      </c>
      <c r="T3" s="151" t="n">
        <f aca="false">'PG&amp;E'!Y26</f>
        <v>309101.542271395</v>
      </c>
      <c r="U3" s="151" t="n">
        <f aca="false">'PG&amp;E'!Z26</f>
        <v>337141.673935113</v>
      </c>
      <c r="V3" s="151" t="n">
        <f aca="false">9208260.64774183-2177163</f>
        <v>7031097.64774183</v>
      </c>
    </row>
    <row r="4" customFormat="false" ht="6.75" hidden="false" customHeight="true" outlineLevel="0" collapsed="false">
      <c r="A4" s="199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</row>
    <row r="5" customFormat="false" ht="12.75" hidden="false" customHeight="false" outlineLevel="0" collapsed="false">
      <c r="A5" s="199" t="s">
        <v>126</v>
      </c>
      <c r="D5" s="40" t="n">
        <f aca="false">SUMPRODUCT('PG&amp;E'!D53:G53,'PG&amp;E'!$D$26:$G$26)/SUM('PG&amp;E'!$D$26:$G$26)</f>
        <v>97.6577985256173</v>
      </c>
      <c r="E5" s="40" t="n">
        <f aca="false">SUMPRODUCT('PG&amp;E'!H53:J53,'PG&amp;E'!$H$26:$J$26)/SUM('PG&amp;E'!$H$26:$J$26)</f>
        <v>65.4725480109361</v>
      </c>
      <c r="F5" s="40" t="n">
        <f aca="false">'PG&amp;E'!K53</f>
        <v>49.8727223890503</v>
      </c>
      <c r="G5" s="40" t="n">
        <f aca="false">'PG&amp;E'!L53</f>
        <v>49.8727223890503</v>
      </c>
      <c r="H5" s="40" t="n">
        <f aca="false">'PG&amp;E'!M53</f>
        <v>50.2474721305285</v>
      </c>
      <c r="I5" s="40" t="n">
        <f aca="false">'PG&amp;E'!N53</f>
        <v>53.0079586792176</v>
      </c>
      <c r="J5" s="40" t="n">
        <f aca="false">'PG&amp;E'!O53</f>
        <v>53.1700720703952</v>
      </c>
      <c r="K5" s="40" t="n">
        <f aca="false">'PG&amp;E'!P53</f>
        <v>83.1144079974633</v>
      </c>
      <c r="L5" s="40" t="n">
        <f aca="false">'PG&amp;E'!Q53</f>
        <v>82.5375292286855</v>
      </c>
      <c r="M5" s="40" t="n">
        <f aca="false">'PG&amp;E'!R53</f>
        <v>81.8173368266274</v>
      </c>
      <c r="N5" s="40" t="n">
        <f aca="false">'PG&amp;E'!S53</f>
        <v>77.7584594989054</v>
      </c>
      <c r="O5" s="40" t="n">
        <f aca="false">'PG&amp;E'!T53</f>
        <v>79.1626961882167</v>
      </c>
      <c r="P5" s="40" t="n">
        <f aca="false">'PG&amp;E'!U53</f>
        <v>68.9957137871131</v>
      </c>
      <c r="Q5" s="40" t="n">
        <f aca="false">'PG&amp;E'!V53</f>
        <v>51.7691130741102</v>
      </c>
      <c r="R5" s="40" t="n">
        <f aca="false">'PG&amp;E'!W53</f>
        <v>51.8459186421763</v>
      </c>
      <c r="S5" s="40" t="n">
        <f aca="false">'PG&amp;E'!X53</f>
        <v>48.4848988598679</v>
      </c>
      <c r="T5" s="40" t="n">
        <f aca="false">'PG&amp;E'!Y53</f>
        <v>48.7780645691975</v>
      </c>
      <c r="U5" s="40" t="n">
        <f aca="false">'PG&amp;E'!Z53</f>
        <v>51.3416819422922</v>
      </c>
      <c r="V5" s="40"/>
    </row>
    <row r="6" customFormat="false" ht="12.75" hidden="false" customHeight="false" outlineLevel="0" collapsed="false">
      <c r="A6" s="135" t="s">
        <v>10</v>
      </c>
      <c r="D6" s="40" t="n">
        <f aca="false">SUMPRODUCT('PG&amp;E'!D52:G52,'PG&amp;E'!$D$26:$G$26)/SUM('PG&amp;E'!$D$26:$G$26)</f>
        <v>11.6483222795454</v>
      </c>
      <c r="E6" s="40" t="n">
        <f aca="false">SUMPRODUCT('PG&amp;E'!H52:J52,'PG&amp;E'!$H$26:$J$26)/SUM('PG&amp;E'!$H$26:$J$26)</f>
        <v>11.6483222795454</v>
      </c>
      <c r="F6" s="40" t="n">
        <f aca="false">'PG&amp;E'!K52</f>
        <v>21.4097582030495</v>
      </c>
      <c r="G6" s="40" t="n">
        <f aca="false">'PG&amp;E'!L52</f>
        <v>21.4097582030495</v>
      </c>
      <c r="H6" s="40" t="n">
        <f aca="false">'PG&amp;E'!M52</f>
        <v>21.4097582030495</v>
      </c>
      <c r="I6" s="40" t="n">
        <f aca="false">'PG&amp;E'!N52</f>
        <v>21.4097582030495</v>
      </c>
      <c r="J6" s="40" t="n">
        <f aca="false">'PG&amp;E'!O52</f>
        <v>21.4097582030495</v>
      </c>
      <c r="K6" s="40" t="n">
        <f aca="false">'PG&amp;E'!P52</f>
        <v>21.4097582030495</v>
      </c>
      <c r="L6" s="40" t="n">
        <f aca="false">'PG&amp;E'!Q52</f>
        <v>21.4097582030495</v>
      </c>
      <c r="M6" s="40" t="n">
        <f aca="false">'PG&amp;E'!R52</f>
        <v>21.4097582030495</v>
      </c>
      <c r="N6" s="40" t="n">
        <f aca="false">'PG&amp;E'!S52</f>
        <v>18.9653336699569</v>
      </c>
      <c r="O6" s="40" t="n">
        <f aca="false">'PG&amp;E'!T52</f>
        <v>19.7301287111326</v>
      </c>
      <c r="P6" s="40" t="n">
        <f aca="false">'PG&amp;E'!U52</f>
        <v>20.0270585145713</v>
      </c>
      <c r="Q6" s="40" t="n">
        <f aca="false">'PG&amp;E'!V52</f>
        <v>19.9863841456634</v>
      </c>
      <c r="R6" s="40" t="n">
        <f aca="false">'PG&amp;E'!W52</f>
        <v>20.0028210094729</v>
      </c>
      <c r="S6" s="40" t="n">
        <f aca="false">'PG&amp;E'!X52</f>
        <v>19.2588054670158</v>
      </c>
      <c r="T6" s="40" t="n">
        <f aca="false">'PG&amp;E'!Y52</f>
        <v>19.1322104935515</v>
      </c>
      <c r="U6" s="40" t="n">
        <f aca="false">'PG&amp;E'!Z52</f>
        <v>19.2279534434001</v>
      </c>
      <c r="V6" s="40"/>
    </row>
    <row r="7" customFormat="false" ht="12.75" hidden="false" customHeight="false" outlineLevel="0" collapsed="false">
      <c r="A7" s="135" t="s">
        <v>127</v>
      </c>
      <c r="D7" s="40" t="n">
        <f aca="false">D5-D6</f>
        <v>86.0094762460719</v>
      </c>
      <c r="E7" s="40" t="n">
        <f aca="false">E5-E6</f>
        <v>53.8242257313907</v>
      </c>
      <c r="F7" s="40" t="n">
        <f aca="false">F5-F6</f>
        <v>28.4629641860008</v>
      </c>
      <c r="G7" s="40" t="n">
        <f aca="false">G5-G6</f>
        <v>28.4629641860008</v>
      </c>
      <c r="H7" s="40" t="n">
        <f aca="false">H5-H6</f>
        <v>28.8377139274789</v>
      </c>
      <c r="I7" s="40" t="n">
        <f aca="false">I5-I6</f>
        <v>31.5982004761681</v>
      </c>
      <c r="J7" s="40" t="n">
        <f aca="false">J5-J6</f>
        <v>31.7603138673457</v>
      </c>
      <c r="K7" s="40" t="n">
        <f aca="false">K5-K6</f>
        <v>61.7046497944138</v>
      </c>
      <c r="L7" s="40" t="n">
        <f aca="false">L5-L6</f>
        <v>61.127771025636</v>
      </c>
      <c r="M7" s="40" t="n">
        <f aca="false">M5-M6</f>
        <v>60.4075786235779</v>
      </c>
      <c r="N7" s="40" t="n">
        <f aca="false">N5-N6</f>
        <v>58.7931258289485</v>
      </c>
      <c r="O7" s="40" t="n">
        <f aca="false">O5-O6</f>
        <v>59.4325674770841</v>
      </c>
      <c r="P7" s="40" t="n">
        <f aca="false">P5-P6</f>
        <v>48.9686552725418</v>
      </c>
      <c r="Q7" s="40" t="n">
        <f aca="false">Q5-Q6</f>
        <v>31.7827289284468</v>
      </c>
      <c r="R7" s="40" t="n">
        <f aca="false">R5-R6</f>
        <v>31.8430976327034</v>
      </c>
      <c r="S7" s="40" t="n">
        <f aca="false">S5-S6</f>
        <v>29.226093392852</v>
      </c>
      <c r="T7" s="40" t="n">
        <f aca="false">T5-T6</f>
        <v>29.645854075646</v>
      </c>
      <c r="U7" s="40" t="n">
        <f aca="false">U5-U6</f>
        <v>32.1137284988921</v>
      </c>
      <c r="V7" s="40"/>
    </row>
    <row r="8" customFormat="false" ht="6.75" hidden="false" customHeight="true" outlineLevel="0" collapsed="false">
      <c r="A8" s="135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customFormat="false" ht="12.75" hidden="false" customHeight="false" outlineLevel="0" collapsed="false">
      <c r="A9" s="199" t="s">
        <v>128</v>
      </c>
      <c r="D9" s="40" t="n">
        <v>0</v>
      </c>
      <c r="E9" s="40" t="n">
        <v>0</v>
      </c>
      <c r="F9" s="40" t="n">
        <f aca="false">'PG&amp;E'!K36</f>
        <v>10</v>
      </c>
      <c r="G9" s="40" t="n">
        <f aca="false">'PG&amp;E'!L36</f>
        <v>10</v>
      </c>
      <c r="H9" s="40" t="n">
        <f aca="false">'PG&amp;E'!M36</f>
        <v>10</v>
      </c>
      <c r="I9" s="40" t="n">
        <f aca="false">'PG&amp;E'!N36</f>
        <v>10</v>
      </c>
      <c r="J9" s="40" t="n">
        <f aca="false">'PG&amp;E'!O36</f>
        <v>10</v>
      </c>
      <c r="K9" s="40" t="n">
        <f aca="false">'PG&amp;E'!P36</f>
        <v>10</v>
      </c>
      <c r="L9" s="40" t="n">
        <f aca="false">'PG&amp;E'!Q36</f>
        <v>10</v>
      </c>
      <c r="M9" s="40" t="n">
        <f aca="false">'PG&amp;E'!R36</f>
        <v>10</v>
      </c>
      <c r="N9" s="40" t="n">
        <f aca="false">'PG&amp;E'!S36</f>
        <v>10</v>
      </c>
      <c r="O9" s="40" t="n">
        <f aca="false">'PG&amp;E'!T36</f>
        <v>10</v>
      </c>
      <c r="P9" s="40" t="n">
        <f aca="false">'PG&amp;E'!U36</f>
        <v>10</v>
      </c>
      <c r="Q9" s="40" t="n">
        <f aca="false">'PG&amp;E'!V36</f>
        <v>10</v>
      </c>
      <c r="R9" s="40" t="n">
        <f aca="false">'PG&amp;E'!W36</f>
        <v>10</v>
      </c>
      <c r="S9" s="40" t="n">
        <f aca="false">'PG&amp;E'!X36</f>
        <v>10</v>
      </c>
      <c r="T9" s="40" t="n">
        <f aca="false">'PG&amp;E'!Y36</f>
        <v>10</v>
      </c>
      <c r="U9" s="40" t="n">
        <f aca="false">'PG&amp;E'!Z36</f>
        <v>10</v>
      </c>
      <c r="V9" s="40" t="n">
        <v>10</v>
      </c>
    </row>
    <row r="10" customFormat="false" ht="12.75" hidden="false" customHeight="false" outlineLevel="0" collapsed="false">
      <c r="A10" s="199" t="s">
        <v>129</v>
      </c>
      <c r="D10" s="40" t="n">
        <v>0</v>
      </c>
      <c r="E10" s="40" t="n">
        <v>0</v>
      </c>
      <c r="F10" s="40"/>
      <c r="G10" s="40"/>
      <c r="H10" s="40"/>
      <c r="I10" s="40"/>
      <c r="J10" s="40"/>
      <c r="K10" s="40"/>
      <c r="L10" s="40" t="n">
        <f aca="false">'PG&amp;E'!Q54-'PG&amp;E'!Q53-L9</f>
        <v>45.5839224002063</v>
      </c>
      <c r="M10" s="40" t="n">
        <f aca="false">'PG&amp;E'!R54-'PG&amp;E'!R53-M9</f>
        <v>44.5660023346207</v>
      </c>
      <c r="N10" s="40" t="n">
        <f aca="false">'PG&amp;E'!S54-'PG&amp;E'!S53-N9</f>
        <v>46.9425326716747</v>
      </c>
      <c r="O10" s="40" t="n">
        <f aca="false">'PG&amp;E'!T54-'PG&amp;E'!T53-O9</f>
        <v>44.9533430623859</v>
      </c>
      <c r="P10" s="40" t="n">
        <f aca="false">'PG&amp;E'!U54-'PG&amp;E'!U53-P9</f>
        <v>46.6134931361449</v>
      </c>
      <c r="Q10" s="40" t="n">
        <f aca="false">'PG&amp;E'!V54-'PG&amp;E'!V53-Q9</f>
        <v>34.9938759946483</v>
      </c>
      <c r="R10" s="40" t="n">
        <f aca="false">'PG&amp;E'!W54-'PG&amp;E'!W53-R9</f>
        <v>34.819276796374</v>
      </c>
      <c r="S10" s="40" t="n">
        <f aca="false">'PG&amp;E'!X54-'PG&amp;E'!X53-S9</f>
        <v>34.9455156308316</v>
      </c>
      <c r="T10" s="40" t="n">
        <f aca="false">'PG&amp;E'!Y54-'PG&amp;E'!Y53-T9</f>
        <v>34.9436576349431</v>
      </c>
      <c r="U10" s="40" t="n">
        <f aca="false">'PG&amp;E'!Z54-'PG&amp;E'!Z53-U9</f>
        <v>34.9078025794206</v>
      </c>
      <c r="V10" s="40"/>
    </row>
    <row r="11" customFormat="false" ht="6.75" hidden="false" customHeight="true" outlineLevel="0" collapsed="false">
      <c r="A11" s="19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Format="false" ht="12.75" hidden="false" customHeight="false" outlineLevel="0" collapsed="false">
      <c r="A12" s="199" t="s">
        <v>130</v>
      </c>
      <c r="D12" s="40" t="n">
        <f aca="false">D14</f>
        <v>136.910724323652</v>
      </c>
      <c r="E12" s="40" t="n">
        <f aca="false">E14</f>
        <v>149.842938717479</v>
      </c>
      <c r="F12" s="40" t="n">
        <f aca="false">'PG&amp;E'!K104</f>
        <v>56.7088299241336</v>
      </c>
      <c r="G12" s="40" t="n">
        <f aca="false">'PG&amp;E'!L104</f>
        <v>56.7088299241336</v>
      </c>
      <c r="H12" s="40" t="n">
        <f aca="false">'PG&amp;E'!M104</f>
        <v>51.7254187668831</v>
      </c>
      <c r="I12" s="40" t="n">
        <f aca="false">'PG&amp;E'!N104</f>
        <v>51.4264298360733</v>
      </c>
      <c r="J12" s="40" t="n">
        <f aca="false">'PG&amp;E'!O104</f>
        <v>51.5776365828478</v>
      </c>
      <c r="K12" s="40" t="n">
        <f aca="false">'PG&amp;E'!P104</f>
        <v>56.8204909233888</v>
      </c>
      <c r="L12" s="40" t="n">
        <f aca="false">'PG&amp;E'!Q104</f>
        <v>49.9192353071659</v>
      </c>
      <c r="M12" s="40" t="n">
        <f aca="false">'PG&amp;E'!R104</f>
        <v>49.5633755172537</v>
      </c>
      <c r="N12" s="40" t="n">
        <f aca="false">'PG&amp;E'!S104</f>
        <v>49.2058171703936</v>
      </c>
      <c r="O12" s="40" t="n">
        <f aca="false">'PG&amp;E'!T104</f>
        <v>51.4386862460644</v>
      </c>
      <c r="P12" s="40" t="n">
        <f aca="false">'PG&amp;E'!U104</f>
        <v>51.4715966375401</v>
      </c>
      <c r="Q12" s="40" t="n">
        <f aca="false">'PG&amp;E'!V104</f>
        <v>51.4593515972088</v>
      </c>
      <c r="R12" s="40" t="n">
        <f aca="false">'PG&amp;E'!W104</f>
        <v>51.412225452608</v>
      </c>
      <c r="S12" s="40" t="n">
        <f aca="false">'PG&amp;E'!X104</f>
        <v>51.056025347279</v>
      </c>
      <c r="T12" s="40" t="n">
        <f aca="false">'PG&amp;E'!Y104</f>
        <v>50.7968378549464</v>
      </c>
      <c r="U12" s="40" t="n">
        <f aca="false">'PG&amp;E'!Z104</f>
        <v>50.6146792763142</v>
      </c>
      <c r="V12" s="40"/>
    </row>
    <row r="13" customFormat="false" ht="12.75" hidden="false" customHeight="false" outlineLevel="0" collapsed="false">
      <c r="A13" s="199" t="s">
        <v>131</v>
      </c>
      <c r="D13" s="40" t="n">
        <f aca="false">D14</f>
        <v>136.910724323652</v>
      </c>
      <c r="E13" s="40" t="n">
        <f aca="false">E14</f>
        <v>149.842938717479</v>
      </c>
      <c r="F13" s="40" t="n">
        <f aca="false">'PG&amp;E'!K57</f>
        <v>200.212518585997</v>
      </c>
      <c r="G13" s="40" t="n">
        <f aca="false">'PG&amp;E'!L117</f>
        <v>213</v>
      </c>
      <c r="H13" s="40" t="n">
        <f aca="false">'PG&amp;E'!M117</f>
        <v>196</v>
      </c>
      <c r="I13" s="40" t="n">
        <f aca="false">'PG&amp;E'!N117</f>
        <v>159</v>
      </c>
      <c r="J13" s="40" t="n">
        <f aca="false">'PG&amp;E'!O117</f>
        <v>102</v>
      </c>
      <c r="K13" s="40" t="n">
        <f aca="false">'PG&amp;E'!P117</f>
        <v>40</v>
      </c>
      <c r="L13" s="40" t="n">
        <f aca="false">'PG&amp;E'!Q117</f>
        <v>38</v>
      </c>
      <c r="M13" s="40" t="n">
        <f aca="false">'PG&amp;E'!R117</f>
        <v>35</v>
      </c>
      <c r="N13" s="40" t="n">
        <f aca="false">'PG&amp;E'!S117</f>
        <v>35</v>
      </c>
      <c r="O13" s="40" t="n">
        <f aca="false">'PG&amp;E'!T117</f>
        <v>35</v>
      </c>
      <c r="P13" s="40" t="n">
        <f aca="false">'PG&amp;E'!U117</f>
        <v>51.4715966375401</v>
      </c>
      <c r="Q13" s="40" t="n">
        <f aca="false">'PG&amp;E'!V117</f>
        <v>51.4593515972088</v>
      </c>
      <c r="R13" s="40" t="n">
        <f aca="false">'PG&amp;E'!W117</f>
        <v>51.412225452608</v>
      </c>
      <c r="S13" s="40" t="n">
        <f aca="false">'PG&amp;E'!X117</f>
        <v>51.056025347279</v>
      </c>
      <c r="T13" s="40" t="n">
        <f aca="false">'PG&amp;E'!Y117</f>
        <v>50.7968378549464</v>
      </c>
      <c r="U13" s="40" t="n">
        <f aca="false">'PG&amp;E'!Z117</f>
        <v>50.6146792763142</v>
      </c>
      <c r="V13" s="40"/>
    </row>
    <row r="14" customFormat="false" ht="12.75" hidden="false" customHeight="false" outlineLevel="0" collapsed="false">
      <c r="A14" s="199" t="s">
        <v>132</v>
      </c>
      <c r="D14" s="40" t="n">
        <f aca="false">SUMPRODUCT('PG&amp;E'!D57:G57,'PG&amp;E'!$D$26:$G$26)/SUM('PG&amp;E'!$D$26:$G$26)</f>
        <v>136.910724323652</v>
      </c>
      <c r="E14" s="40" t="n">
        <f aca="false">SUMPRODUCT('PG&amp;E'!H57:J57,'PG&amp;E'!$H$26:$J$26)/SUM('PG&amp;E'!$H$26:$J$26)</f>
        <v>149.842938717479</v>
      </c>
      <c r="F14" s="40" t="n">
        <f aca="false">'PG&amp;E'!K57</f>
        <v>200.212518585997</v>
      </c>
      <c r="G14" s="40" t="n">
        <f aca="false">'PG&amp;E'!L57</f>
        <v>200.212518585997</v>
      </c>
      <c r="H14" s="40" t="n">
        <f aca="false">'PG&amp;E'!M57</f>
        <v>231.08596361159</v>
      </c>
      <c r="I14" s="40" t="n">
        <f aca="false">'PG&amp;E'!N57</f>
        <v>199.594363973908</v>
      </c>
      <c r="J14" s="40" t="n">
        <f aca="false">'PG&amp;E'!O57</f>
        <v>219.359991591557</v>
      </c>
      <c r="K14" s="40" t="n">
        <f aca="false">'PG&amp;E'!P57</f>
        <v>180.596242958393</v>
      </c>
      <c r="L14" s="40" t="n">
        <f aca="false">'PG&amp;E'!Q57</f>
        <v>55.1601806923468</v>
      </c>
      <c r="M14" s="40" t="n">
        <f aca="false">'PG&amp;E'!R57</f>
        <v>43.469306298739</v>
      </c>
      <c r="N14" s="40" t="n">
        <f aca="false">'PG&amp;E'!S57</f>
        <v>49.8225806451613</v>
      </c>
      <c r="O14" s="40" t="n">
        <f aca="false">'PG&amp;E'!T57</f>
        <v>45.9933333333333</v>
      </c>
      <c r="P14" s="40" t="n">
        <f aca="false">'PG&amp;E'!U57</f>
        <v>44.9612903225806</v>
      </c>
      <c r="Q14" s="40" t="n">
        <f aca="false">'PG&amp;E'!V57</f>
        <v>42.52</v>
      </c>
      <c r="R14" s="40" t="n">
        <f aca="false">'PG&amp;E'!W57</f>
        <v>51.0467741935484</v>
      </c>
      <c r="S14" s="40" t="n">
        <f aca="false">'PG&amp;E'!X57</f>
        <v>47.6244086021505</v>
      </c>
      <c r="T14" s="40" t="n">
        <f aca="false">'PG&amp;E'!Y57</f>
        <v>41.4414285714286</v>
      </c>
      <c r="U14" s="40" t="n">
        <f aca="false">'PG&amp;E'!Z57</f>
        <v>36.8882795698925</v>
      </c>
      <c r="V14" s="40"/>
    </row>
    <row r="15" customFormat="false" ht="6.75" hidden="false" customHeight="true" outlineLevel="0" collapsed="false">
      <c r="A15" s="19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Format="false" ht="12.75" hidden="false" customHeight="false" outlineLevel="0" collapsed="false">
      <c r="A16" s="199" t="s">
        <v>133</v>
      </c>
      <c r="D16" s="40" t="n">
        <f aca="false">D$7-D12</f>
        <v>-50.9012480775797</v>
      </c>
      <c r="E16" s="40" t="n">
        <f aca="false">E$7-E12</f>
        <v>-96.0187129860883</v>
      </c>
      <c r="F16" s="40" t="n">
        <f aca="false">F$7-F12</f>
        <v>-28.2458657381328</v>
      </c>
      <c r="G16" s="40" t="n">
        <f aca="false">G$7-G12</f>
        <v>-28.2458657381328</v>
      </c>
      <c r="H16" s="40" t="n">
        <f aca="false">H$7-H12</f>
        <v>-22.8877048394042</v>
      </c>
      <c r="I16" s="40" t="n">
        <f aca="false">I$7-I12</f>
        <v>-19.8282293599052</v>
      </c>
      <c r="J16" s="40" t="n">
        <f aca="false">J$7-J12</f>
        <v>-19.8173227155022</v>
      </c>
      <c r="K16" s="40" t="n">
        <f aca="false">K$7-K12</f>
        <v>4.88415887102504</v>
      </c>
      <c r="L16" s="40" t="n">
        <f aca="false">L$7-L12</f>
        <v>11.2085357184701</v>
      </c>
      <c r="M16" s="40" t="n">
        <f aca="false">M$7-M12</f>
        <v>10.8442031063242</v>
      </c>
      <c r="N16" s="40" t="n">
        <f aca="false">N$7-N12</f>
        <v>9.58730865855488</v>
      </c>
      <c r="O16" s="40" t="n">
        <f aca="false">O$7-O12</f>
        <v>7.9938812310197</v>
      </c>
      <c r="P16" s="40" t="n">
        <f aca="false">P$7-P12</f>
        <v>-2.50294136499828</v>
      </c>
      <c r="Q16" s="40" t="n">
        <f aca="false">Q$7-Q12</f>
        <v>-19.676622668762</v>
      </c>
      <c r="R16" s="40" t="n">
        <f aca="false">R$7-R12</f>
        <v>-19.5691278199045</v>
      </c>
      <c r="S16" s="40" t="n">
        <f aca="false">S$7-S12</f>
        <v>-21.829931954427</v>
      </c>
      <c r="T16" s="40" t="n">
        <f aca="false">T$7-T12</f>
        <v>-21.1509837793004</v>
      </c>
      <c r="U16" s="40" t="n">
        <f aca="false">U$7-U12</f>
        <v>-18.5009507774221</v>
      </c>
      <c r="V16" s="40"/>
    </row>
    <row r="17" customFormat="false" ht="12.75" hidden="false" customHeight="false" outlineLevel="0" collapsed="false">
      <c r="A17" s="199" t="s">
        <v>134</v>
      </c>
      <c r="D17" s="40" t="n">
        <f aca="false">D$7-D13</f>
        <v>-50.9012480775797</v>
      </c>
      <c r="E17" s="40" t="n">
        <f aca="false">E$7-E13</f>
        <v>-96.0187129860883</v>
      </c>
      <c r="F17" s="40" t="n">
        <f aca="false">F$7-F13</f>
        <v>-171.749554399996</v>
      </c>
      <c r="G17" s="40" t="n">
        <f aca="false">G$7-G13</f>
        <v>-184.537035813999</v>
      </c>
      <c r="H17" s="40" t="n">
        <f aca="false">H$7-H13</f>
        <v>-167.162286072521</v>
      </c>
      <c r="I17" s="40" t="n">
        <f aca="false">I$7-I13</f>
        <v>-127.401799523832</v>
      </c>
      <c r="J17" s="40" t="n">
        <f aca="false">J$7-J13</f>
        <v>-70.2396861326543</v>
      </c>
      <c r="K17" s="40" t="n">
        <f aca="false">K$7-K13</f>
        <v>21.7046497944138</v>
      </c>
      <c r="L17" s="40" t="n">
        <f aca="false">L$7-L13</f>
        <v>23.127771025636</v>
      </c>
      <c r="M17" s="40" t="n">
        <f aca="false">M$7-M13</f>
        <v>25.4075786235779</v>
      </c>
      <c r="N17" s="40" t="n">
        <f aca="false">N$7-N13</f>
        <v>23.7931258289484</v>
      </c>
      <c r="O17" s="40" t="n">
        <f aca="false">O$7-O13</f>
        <v>24.4325674770841</v>
      </c>
      <c r="P17" s="40" t="n">
        <f aca="false">P$7-P13</f>
        <v>-2.50294136499828</v>
      </c>
      <c r="Q17" s="40" t="n">
        <f aca="false">Q$7-Q13</f>
        <v>-19.676622668762</v>
      </c>
      <c r="R17" s="40" t="n">
        <f aca="false">R$7-R13</f>
        <v>-19.5691278199045</v>
      </c>
      <c r="S17" s="40" t="n">
        <f aca="false">S$7-S13</f>
        <v>-21.829931954427</v>
      </c>
      <c r="T17" s="40" t="n">
        <f aca="false">T$7-T13</f>
        <v>-21.1509837793004</v>
      </c>
      <c r="U17" s="40" t="n">
        <f aca="false">U$7-U13</f>
        <v>-18.5009507774221</v>
      </c>
      <c r="V17" s="40"/>
    </row>
    <row r="18" customFormat="false" ht="12.75" hidden="false" customHeight="false" outlineLevel="0" collapsed="false">
      <c r="A18" s="199" t="s">
        <v>135</v>
      </c>
      <c r="D18" s="40" t="n">
        <f aca="false">D$7-D14</f>
        <v>-50.9012480775797</v>
      </c>
      <c r="E18" s="40" t="n">
        <f aca="false">E$7-E14</f>
        <v>-96.0187129860883</v>
      </c>
      <c r="F18" s="40" t="n">
        <f aca="false">F$7-F14</f>
        <v>-171.749554399996</v>
      </c>
      <c r="G18" s="40" t="n">
        <f aca="false">G$7-G14</f>
        <v>-171.749554399996</v>
      </c>
      <c r="H18" s="40" t="n">
        <f aca="false">H$7-H14</f>
        <v>-202.248249684111</v>
      </c>
      <c r="I18" s="40" t="n">
        <f aca="false">I$7-I14</f>
        <v>-167.99616349774</v>
      </c>
      <c r="J18" s="40" t="n">
        <f aca="false">J$7-J14</f>
        <v>-187.599677724211</v>
      </c>
      <c r="K18" s="40" t="n">
        <f aca="false">K$7-K14</f>
        <v>-118.891593163979</v>
      </c>
      <c r="L18" s="40" t="n">
        <f aca="false">L$7-L14</f>
        <v>5.9675903332892</v>
      </c>
      <c r="M18" s="40" t="n">
        <f aca="false">M$7-M14</f>
        <v>16.9382723248388</v>
      </c>
      <c r="N18" s="40" t="n">
        <f aca="false">N$7-N14</f>
        <v>8.97054518378716</v>
      </c>
      <c r="O18" s="40" t="n">
        <f aca="false">O$7-O14</f>
        <v>13.4392341437508</v>
      </c>
      <c r="P18" s="40" t="n">
        <f aca="false">P$7-P14</f>
        <v>4.00736494996114</v>
      </c>
      <c r="Q18" s="40" t="n">
        <f aca="false">Q$7-Q14</f>
        <v>-10.7372710715532</v>
      </c>
      <c r="R18" s="40" t="n">
        <f aca="false">R$7-R14</f>
        <v>-19.203676560845</v>
      </c>
      <c r="S18" s="40" t="n">
        <f aca="false">S$7-S14</f>
        <v>-18.3983152092985</v>
      </c>
      <c r="T18" s="40" t="n">
        <f aca="false">T$7-T14</f>
        <v>-11.7955744957826</v>
      </c>
      <c r="U18" s="40" t="n">
        <f aca="false">U$7-U14</f>
        <v>-4.77455107100037</v>
      </c>
      <c r="V18" s="40"/>
    </row>
    <row r="19" customFormat="false" ht="12.75" hidden="false" customHeight="false" outlineLevel="0" collapsed="false">
      <c r="A19" s="19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customFormat="false" ht="12.75" hidden="false" customHeight="false" outlineLevel="0" collapsed="false">
      <c r="A20" s="19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customFormat="false" ht="13.5" hidden="false" customHeight="false" outlineLevel="0" collapsed="false">
      <c r="A21" s="380" t="s">
        <v>136</v>
      </c>
      <c r="B21" s="381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</row>
    <row r="22" customFormat="false" ht="12.75" hidden="false" customHeight="false" outlineLevel="0" collapsed="false">
      <c r="A22" s="135" t="s">
        <v>137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customFormat="false" ht="12.75" hidden="false" customHeight="false" outlineLevel="0" collapsed="false">
      <c r="A23" s="383" t="s">
        <v>138</v>
      </c>
      <c r="D23" s="40" t="n">
        <f aca="false">D7</f>
        <v>86.0094762460719</v>
      </c>
      <c r="E23" s="40" t="n">
        <f aca="false">E7</f>
        <v>53.8242257313907</v>
      </c>
      <c r="F23" s="40" t="n">
        <f aca="false">F7</f>
        <v>28.4629641860008</v>
      </c>
      <c r="G23" s="40" t="n">
        <f aca="false">G7</f>
        <v>28.4629641860008</v>
      </c>
      <c r="H23" s="40" t="n">
        <f aca="false">H7</f>
        <v>28.8377139274789</v>
      </c>
      <c r="I23" s="40" t="n">
        <f aca="false">I7</f>
        <v>31.5982004761681</v>
      </c>
      <c r="J23" s="40" t="n">
        <f aca="false">J7</f>
        <v>31.7603138673457</v>
      </c>
      <c r="K23" s="40" t="n">
        <f aca="false">K7</f>
        <v>61.7046497944138</v>
      </c>
      <c r="L23" s="40" t="n">
        <f aca="false">L7</f>
        <v>61.127771025636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customFormat="false" ht="12.75" hidden="false" customHeight="false" outlineLevel="0" collapsed="false">
      <c r="A24" s="383" t="s">
        <v>139</v>
      </c>
      <c r="D24" s="40" t="n">
        <f aca="false">D14</f>
        <v>136.910724323652</v>
      </c>
      <c r="E24" s="40" t="n">
        <f aca="false">E14</f>
        <v>149.842938717479</v>
      </c>
      <c r="F24" s="40" t="n">
        <f aca="false">F14</f>
        <v>200.212518585997</v>
      </c>
      <c r="G24" s="40" t="n">
        <f aca="false">G14</f>
        <v>200.212518585997</v>
      </c>
      <c r="H24" s="40" t="n">
        <f aca="false">H14</f>
        <v>231.08596361159</v>
      </c>
      <c r="I24" s="40" t="n">
        <f aca="false">I14</f>
        <v>199.594363973908</v>
      </c>
      <c r="J24" s="40" t="n">
        <f aca="false">J14</f>
        <v>219.359991591557</v>
      </c>
      <c r="K24" s="40" t="n">
        <f aca="false">K14</f>
        <v>180.596242958393</v>
      </c>
      <c r="L24" s="40" t="n">
        <f aca="false">L14</f>
        <v>55.1601806923468</v>
      </c>
      <c r="M24" s="40"/>
      <c r="N24" s="40"/>
      <c r="O24" s="40"/>
      <c r="P24" s="40"/>
      <c r="Q24" s="40"/>
      <c r="R24" s="40"/>
      <c r="S24" s="40"/>
      <c r="T24" s="40"/>
      <c r="U24" s="40"/>
      <c r="V24" s="40" t="n">
        <f aca="false">V14</f>
        <v>0</v>
      </c>
    </row>
    <row r="25" customFormat="false" ht="12.75" hidden="false" customHeight="false" outlineLevel="0" collapsed="false">
      <c r="A25" s="384" t="s">
        <v>137</v>
      </c>
      <c r="B25" s="377"/>
      <c r="C25" s="377"/>
      <c r="D25" s="385" t="n">
        <f aca="false">D23-D24</f>
        <v>-50.9012480775797</v>
      </c>
      <c r="E25" s="385" t="n">
        <f aca="false">E23-E24</f>
        <v>-96.0187129860883</v>
      </c>
      <c r="F25" s="385" t="n">
        <f aca="false">F23-F24</f>
        <v>-171.749554399996</v>
      </c>
      <c r="G25" s="385" t="n">
        <f aca="false">G23-G24</f>
        <v>-171.749554399996</v>
      </c>
      <c r="H25" s="385" t="n">
        <f aca="false">H23-H24</f>
        <v>-202.248249684111</v>
      </c>
      <c r="I25" s="385" t="n">
        <f aca="false">I23-I24</f>
        <v>-167.99616349774</v>
      </c>
      <c r="J25" s="385" t="n">
        <f aca="false">J23-J24</f>
        <v>-187.599677724211</v>
      </c>
      <c r="K25" s="385" t="n">
        <f aca="false">K23-K24</f>
        <v>-118.891593163979</v>
      </c>
      <c r="L25" s="385" t="n">
        <f aca="false">L23-L24</f>
        <v>5.9675903332892</v>
      </c>
      <c r="M25" s="386"/>
      <c r="N25" s="386"/>
      <c r="O25" s="386"/>
      <c r="P25" s="386"/>
      <c r="Q25" s="386"/>
      <c r="R25" s="386"/>
      <c r="S25" s="386"/>
      <c r="T25" s="386"/>
      <c r="U25" s="386"/>
      <c r="V25" s="385"/>
    </row>
    <row r="26" customFormat="false" ht="12.75" hidden="false" customHeight="false" outlineLevel="0" collapsed="false">
      <c r="A26" s="387" t="s">
        <v>140</v>
      </c>
      <c r="B26" s="10"/>
      <c r="C26" s="10"/>
      <c r="D26" s="388" t="n">
        <f aca="false">-D$3*D25/1000</f>
        <v>30931.5628632875</v>
      </c>
      <c r="E26" s="388" t="n">
        <f aca="false">-E$3*E25/1000</f>
        <v>42606.9912766778</v>
      </c>
      <c r="F26" s="388" t="n">
        <f aca="false">-F$3*F25/1000</f>
        <v>34106.4881011409</v>
      </c>
      <c r="G26" s="388" t="n">
        <f aca="false">-G$3*G25/1000</f>
        <v>31670.3103796308</v>
      </c>
      <c r="H26" s="388" t="n">
        <f aca="false">-H$3*H25/1000</f>
        <v>7634.08094981944</v>
      </c>
      <c r="I26" s="388" t="n">
        <f aca="false">-I$3*I25/1000</f>
        <v>6982.9714512709</v>
      </c>
      <c r="J26" s="388" t="n">
        <f aca="false">-J$3*J25/1000</f>
        <v>7509.36331866479</v>
      </c>
      <c r="K26" s="388" t="n">
        <f aca="false">-K$3*K25/1000</f>
        <v>5043.8467565616</v>
      </c>
      <c r="L26" s="388" t="n">
        <f aca="false">-L$3*L25/1000</f>
        <v>-208.08494366473</v>
      </c>
      <c r="M26" s="388"/>
      <c r="N26" s="388"/>
      <c r="O26" s="388"/>
      <c r="P26" s="388"/>
      <c r="Q26" s="388"/>
      <c r="R26" s="388"/>
      <c r="S26" s="388"/>
      <c r="T26" s="388"/>
      <c r="U26" s="388"/>
      <c r="V26" s="388" t="n">
        <f aca="false">-V$3*V25/1000</f>
        <v>-0</v>
      </c>
    </row>
    <row r="27" customFormat="false" ht="12.75" hidden="false" customHeight="false" outlineLevel="0" collapsed="false">
      <c r="A27" s="13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customFormat="false" ht="12.75" hidden="false" customHeight="false" outlineLevel="0" collapsed="false">
      <c r="A28" s="135" t="s">
        <v>141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customFormat="false" ht="12.75" hidden="false" customHeight="false" outlineLevel="0" collapsed="false">
      <c r="A29" s="384" t="s">
        <v>142</v>
      </c>
      <c r="B29" s="377"/>
      <c r="C29" s="377"/>
      <c r="D29" s="385" t="n">
        <v>0</v>
      </c>
      <c r="E29" s="385" t="n">
        <v>0</v>
      </c>
      <c r="F29" s="385" t="n">
        <f aca="false">F9</f>
        <v>10</v>
      </c>
      <c r="G29" s="385" t="n">
        <f aca="false">G9</f>
        <v>10</v>
      </c>
      <c r="H29" s="385" t="n">
        <f aca="false">H9</f>
        <v>10</v>
      </c>
      <c r="I29" s="385" t="n">
        <f aca="false">I9</f>
        <v>10</v>
      </c>
      <c r="J29" s="385" t="n">
        <f aca="false">J9</f>
        <v>10</v>
      </c>
      <c r="K29" s="385" t="n">
        <f aca="false">K9</f>
        <v>10</v>
      </c>
      <c r="L29" s="385" t="n">
        <f aca="false">L9</f>
        <v>10</v>
      </c>
      <c r="M29" s="385" t="n">
        <f aca="false">M9</f>
        <v>10</v>
      </c>
      <c r="N29" s="385" t="n">
        <f aca="false">N9</f>
        <v>10</v>
      </c>
      <c r="O29" s="385" t="n">
        <f aca="false">O9</f>
        <v>10</v>
      </c>
      <c r="P29" s="385" t="n">
        <f aca="false">P9</f>
        <v>10</v>
      </c>
      <c r="Q29" s="385" t="n">
        <f aca="false">Q9</f>
        <v>10</v>
      </c>
      <c r="R29" s="385" t="n">
        <f aca="false">R9</f>
        <v>10</v>
      </c>
      <c r="S29" s="385" t="n">
        <f aca="false">S9</f>
        <v>10</v>
      </c>
      <c r="T29" s="385" t="n">
        <f aca="false">T9</f>
        <v>10</v>
      </c>
      <c r="U29" s="385" t="n">
        <f aca="false">U9</f>
        <v>10</v>
      </c>
      <c r="V29" s="385" t="n">
        <f aca="false">V9</f>
        <v>10</v>
      </c>
    </row>
    <row r="30" customFormat="false" ht="12.75" hidden="false" customHeight="false" outlineLevel="0" collapsed="false">
      <c r="A30" s="387" t="s">
        <v>140</v>
      </c>
      <c r="B30" s="10"/>
      <c r="C30" s="10"/>
      <c r="D30" s="388" t="n">
        <f aca="false">-D$3*D29/1000</f>
        <v>-0</v>
      </c>
      <c r="E30" s="388" t="n">
        <f aca="false">-E$3*E29/1000</f>
        <v>-0</v>
      </c>
      <c r="F30" s="388" t="n">
        <f aca="false">-F$3*F29/1000</f>
        <v>-1985.82687566738</v>
      </c>
      <c r="G30" s="388" t="n">
        <f aca="false">-G$3*G29/1000</f>
        <v>-1843.982098834</v>
      </c>
      <c r="H30" s="388" t="n">
        <f aca="false">-H$3*H29/1000</f>
        <v>-377.46091557</v>
      </c>
      <c r="I30" s="388" t="n">
        <f aca="false">-I$3*I29/1000</f>
        <v>-415.66255478</v>
      </c>
      <c r="J30" s="388" t="n">
        <f aca="false">-J$3*J29/1000</f>
        <v>-400.286578834333</v>
      </c>
      <c r="K30" s="388" t="n">
        <f aca="false">-K$3*K29/1000</f>
        <v>-424.239142763019</v>
      </c>
      <c r="L30" s="388" t="n">
        <f aca="false">-L$3*L29/1000</f>
        <v>-348.691736602567</v>
      </c>
      <c r="M30" s="388" t="n">
        <f aca="false">-M$3*M29/1000</f>
        <v>-628.229290469656</v>
      </c>
      <c r="N30" s="388" t="n">
        <f aca="false">-N$3*N29/1000</f>
        <v>-2393.13876077936</v>
      </c>
      <c r="O30" s="388" t="n">
        <f aca="false">-O$3*O29/1000</f>
        <v>-3568.95064083348</v>
      </c>
      <c r="P30" s="388" t="n">
        <f aca="false">-P$3*P29/1000</f>
        <v>-4130.08862067527</v>
      </c>
      <c r="Q30" s="388" t="n">
        <f aca="false">-Q$3*Q29/1000</f>
        <v>-3764.20627252339</v>
      </c>
      <c r="R30" s="388" t="n">
        <f aca="false">-R$3*R29/1000</f>
        <v>-3646.78486128773</v>
      </c>
      <c r="S30" s="388" t="n">
        <f aca="false">-S$3*S29/1000</f>
        <v>-3351.39353040204</v>
      </c>
      <c r="T30" s="388" t="n">
        <f aca="false">-T$3*T29/1000</f>
        <v>-3091.01542271395</v>
      </c>
      <c r="U30" s="388" t="n">
        <f aca="false">-U$3*U29/1000</f>
        <v>-3371.41673935113</v>
      </c>
      <c r="V30" s="388" t="n">
        <f aca="false">-V$3*V29/1000</f>
        <v>-70310.9764774183</v>
      </c>
    </row>
    <row r="31" customFormat="false" ht="12.75" hidden="false" customHeight="false" outlineLevel="0" collapsed="false">
      <c r="A31" s="19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customFormat="false" ht="12.75" hidden="false" customHeight="false" outlineLevel="0" collapsed="false">
      <c r="A32" s="19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customFormat="false" ht="13.5" hidden="false" customHeight="false" outlineLevel="0" collapsed="false">
      <c r="A33" s="380" t="s">
        <v>143</v>
      </c>
      <c r="B33" s="381"/>
      <c r="C33" s="381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</row>
    <row r="34" customFormat="false" ht="12.75" hidden="false" customHeight="false" outlineLevel="0" collapsed="false">
      <c r="A34" s="27" t="s">
        <v>144</v>
      </c>
      <c r="B34" s="389" t="n">
        <f aca="false">SUM(D34:V34)</f>
        <v>-92738.9760134237</v>
      </c>
      <c r="D34" s="40" t="n">
        <v>0</v>
      </c>
      <c r="E34" s="40" t="n">
        <v>0</v>
      </c>
      <c r="F34" s="40" t="n">
        <f aca="false">-F26</f>
        <v>-34106.4881011409</v>
      </c>
      <c r="G34" s="40" t="n">
        <f aca="false">-G26</f>
        <v>-31670.3103796308</v>
      </c>
      <c r="H34" s="40" t="n">
        <f aca="false">-H26</f>
        <v>-7634.08094981944</v>
      </c>
      <c r="I34" s="40" t="n">
        <f aca="false">-I26</f>
        <v>-6982.9714512709</v>
      </c>
      <c r="J34" s="40" t="n">
        <f aca="false">-J26</f>
        <v>-7509.36331866479</v>
      </c>
      <c r="K34" s="40" t="n">
        <f aca="false">-K26</f>
        <v>-5043.8467565616</v>
      </c>
      <c r="L34" s="40" t="n">
        <f aca="false">-L26</f>
        <v>208.08494366473</v>
      </c>
      <c r="M34" s="40" t="n">
        <f aca="false">-M26</f>
        <v>-0</v>
      </c>
      <c r="N34" s="40" t="n">
        <f aca="false">-N26</f>
        <v>-0</v>
      </c>
      <c r="O34" s="40" t="n">
        <f aca="false">-O26</f>
        <v>-0</v>
      </c>
      <c r="P34" s="40" t="n">
        <f aca="false">-P26</f>
        <v>-0</v>
      </c>
      <c r="Q34" s="40" t="n">
        <f aca="false">-Q26</f>
        <v>-0</v>
      </c>
      <c r="R34" s="40" t="n">
        <f aca="false">-R26</f>
        <v>-0</v>
      </c>
      <c r="S34" s="40" t="n">
        <f aca="false">-S26</f>
        <v>-0</v>
      </c>
      <c r="T34" s="40" t="n">
        <f aca="false">-T26</f>
        <v>-0</v>
      </c>
      <c r="U34" s="40" t="n">
        <f aca="false">-U26</f>
        <v>-0</v>
      </c>
      <c r="V34" s="40" t="n">
        <f aca="false">-V26</f>
        <v>0</v>
      </c>
    </row>
    <row r="35" customFormat="false" ht="12.75" hidden="false" customHeight="false" outlineLevel="0" collapsed="false">
      <c r="A35" s="135" t="s">
        <v>145</v>
      </c>
      <c r="B35" s="390" t="n">
        <f aca="false">SUM(D35:V35)</f>
        <v>-58632.4879122828</v>
      </c>
      <c r="C35" s="40"/>
      <c r="D35" s="40" t="n">
        <v>0</v>
      </c>
      <c r="E35" s="40" t="n">
        <v>0</v>
      </c>
      <c r="F35" s="40" t="n">
        <v>0</v>
      </c>
      <c r="G35" s="40" t="n">
        <f aca="false">-G26</f>
        <v>-31670.3103796308</v>
      </c>
      <c r="H35" s="40" t="n">
        <f aca="false">-H26</f>
        <v>-7634.08094981944</v>
      </c>
      <c r="I35" s="40" t="n">
        <f aca="false">-I26</f>
        <v>-6982.9714512709</v>
      </c>
      <c r="J35" s="40" t="n">
        <f aca="false">-J26</f>
        <v>-7509.36331866479</v>
      </c>
      <c r="K35" s="40" t="n">
        <f aca="false">-K26</f>
        <v>-5043.8467565616</v>
      </c>
      <c r="L35" s="40" t="n">
        <f aca="false">-L26</f>
        <v>208.08494366473</v>
      </c>
      <c r="M35" s="40" t="n">
        <f aca="false">-M26</f>
        <v>-0</v>
      </c>
      <c r="N35" s="40" t="n">
        <f aca="false">-N26</f>
        <v>-0</v>
      </c>
      <c r="O35" s="40" t="n">
        <f aca="false">-O26</f>
        <v>-0</v>
      </c>
      <c r="P35" s="40" t="n">
        <f aca="false">-P26</f>
        <v>-0</v>
      </c>
      <c r="Q35" s="40" t="n">
        <f aca="false">-Q26</f>
        <v>-0</v>
      </c>
      <c r="R35" s="40" t="n">
        <f aca="false">-R26</f>
        <v>-0</v>
      </c>
      <c r="S35" s="40" t="n">
        <f aca="false">-S26</f>
        <v>-0</v>
      </c>
      <c r="T35" s="40" t="n">
        <f aca="false">-T26</f>
        <v>-0</v>
      </c>
      <c r="U35" s="40" t="n">
        <f aca="false">-U26</f>
        <v>-0</v>
      </c>
      <c r="V35" s="40" t="n">
        <f aca="false">-V26</f>
        <v>0</v>
      </c>
    </row>
    <row r="36" customFormat="false" ht="12.75" hidden="false" customHeight="false" outlineLevel="0" collapsed="false">
      <c r="A36" s="135" t="s">
        <v>146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customFormat="false" ht="12.75" hidden="false" customHeight="false" outlineLevel="0" collapsed="false">
      <c r="A37" s="383" t="s">
        <v>147</v>
      </c>
      <c r="B37" s="390" t="n">
        <f aca="false">SUM(D37:V37)</f>
        <v>-63002.7268632922</v>
      </c>
      <c r="C37" s="40"/>
      <c r="D37" s="40" t="n">
        <v>0</v>
      </c>
      <c r="E37" s="40" t="n">
        <v>0</v>
      </c>
      <c r="F37" s="40" t="n">
        <f aca="false">(F18-F16)*F3/1000</f>
        <v>-28497.3481702132</v>
      </c>
      <c r="G37" s="40" t="n">
        <f aca="false">(G18-G16)*G3/1000</f>
        <v>-26461.8233009123</v>
      </c>
      <c r="H37" s="40" t="n">
        <f aca="false">(H18-H16)*H3/1000</f>
        <v>-6770.15954742169</v>
      </c>
      <c r="I37" s="40" t="n">
        <f aca="false">(I18-I16)*I3/1000</f>
        <v>-6158.7862040207</v>
      </c>
      <c r="J37" s="40" t="n">
        <f aca="false">(J18-J16)*J3/1000</f>
        <v>-6716.10248752036</v>
      </c>
      <c r="K37" s="40" t="n">
        <f aca="false">(K18-K16)*K3/1000</f>
        <v>-5251.05189381781</v>
      </c>
      <c r="L37" s="40" t="n">
        <f aca="false">(L18-L16)*L3/1000</f>
        <v>-182.747434779793</v>
      </c>
      <c r="M37" s="40" t="n">
        <f aca="false">(M18-M16)*M3/1000</f>
        <v>382.84727812204</v>
      </c>
      <c r="N37" s="40" t="n">
        <f aca="false">(N18-N16)*N3/1000</f>
        <v>-147.600057769958</v>
      </c>
      <c r="O37" s="40" t="n">
        <f aca="false">(O18-O16)*O3/1000</f>
        <v>1943.41957674561</v>
      </c>
      <c r="P37" s="40" t="n">
        <f aca="false">(P18-P16)*P3/1000</f>
        <v>2688.81420285243</v>
      </c>
      <c r="Q37" s="40" t="n">
        <f aca="false">(Q18-Q16)*Q3/1000</f>
        <v>3364.95633545053</v>
      </c>
      <c r="R37" s="40" t="n">
        <f aca="false">(R18-R16)*R3/1000</f>
        <v>133.272211907695</v>
      </c>
      <c r="S37" s="40" t="n">
        <f aca="false">(S18-S16)*S3/1000</f>
        <v>1150.0698158443</v>
      </c>
      <c r="T37" s="40" t="n">
        <f aca="false">(T18-T16)*T3/1000</f>
        <v>2891.77143811548</v>
      </c>
      <c r="U37" s="40" t="n">
        <f aca="false">(U18-U16)*U3/1000</f>
        <v>4627.74137412546</v>
      </c>
      <c r="V37" s="40"/>
    </row>
    <row r="38" customFormat="false" ht="12.75" hidden="false" customHeight="false" outlineLevel="0" collapsed="false">
      <c r="A38" s="383" t="s">
        <v>148</v>
      </c>
      <c r="B38" s="390" t="n">
        <f aca="false">SUM(D38:V38)</f>
        <v>-5060.64913170408</v>
      </c>
      <c r="C38" s="40"/>
      <c r="D38" s="40" t="n">
        <v>0</v>
      </c>
      <c r="E38" s="40" t="n">
        <v>0</v>
      </c>
      <c r="F38" s="40" t="n">
        <f aca="false">(F18-F17)*F3/1000</f>
        <v>0</v>
      </c>
      <c r="G38" s="40" t="n">
        <f aca="false">(G18-G17)*G3/1000</f>
        <v>2357.98868165949</v>
      </c>
      <c r="H38" s="40" t="n">
        <f aca="false">(H18-H17)*H3/1000</f>
        <v>-1324.35799484863</v>
      </c>
      <c r="I38" s="40" t="n">
        <f aca="false">(I18-I17)*I3/1000</f>
        <v>-1687.35570390637</v>
      </c>
      <c r="J38" s="40" t="n">
        <f aca="false">(J18-J17)*J3/1000</f>
        <v>-4697.76295262103</v>
      </c>
      <c r="K38" s="40" t="n">
        <f aca="false">(K18-K17)*K3/1000</f>
        <v>-5964.64295883697</v>
      </c>
      <c r="L38" s="40" t="n">
        <f aca="false">(L18-L17)*L3/1000</f>
        <v>-598.361320602825</v>
      </c>
      <c r="M38" s="40" t="n">
        <f aca="false">(M18-M17)*M3/1000</f>
        <v>-532.066628682701</v>
      </c>
      <c r="N38" s="40" t="n">
        <f aca="false">(N18-N17)*N3/1000</f>
        <v>-3547.24922767134</v>
      </c>
      <c r="O38" s="40" t="n">
        <f aca="false">(O18-O17)*O3/1000</f>
        <v>-3923.46640448961</v>
      </c>
      <c r="P38" s="40" t="n">
        <f aca="false">(P18-P17)*P3/1000</f>
        <v>2688.81420285243</v>
      </c>
      <c r="Q38" s="40" t="n">
        <f aca="false">(Q18-Q17)*Q3/1000</f>
        <v>3364.95633545053</v>
      </c>
      <c r="R38" s="40" t="n">
        <f aca="false">(R18-R17)*R3/1000</f>
        <v>133.272211907695</v>
      </c>
      <c r="S38" s="40" t="n">
        <f aca="false">(S18-S17)*S3/1000</f>
        <v>1150.0698158443</v>
      </c>
      <c r="T38" s="40" t="n">
        <f aca="false">(T18-T17)*T3/1000</f>
        <v>2891.77143811548</v>
      </c>
      <c r="U38" s="40" t="n">
        <f aca="false">(U18-U17)*U3/1000</f>
        <v>4627.74137412546</v>
      </c>
      <c r="V38" s="40"/>
    </row>
    <row r="39" customFormat="false" ht="12.75" hidden="false" customHeight="false" outlineLevel="0" collapsed="false">
      <c r="A39" s="135" t="s">
        <v>149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</row>
    <row r="40" customFormat="false" ht="12.75" hidden="false" customHeight="false" outlineLevel="0" collapsed="false">
      <c r="A40" s="383" t="s">
        <v>147</v>
      </c>
      <c r="B40" s="390" t="n">
        <f aca="false">SUM(D40:V40)</f>
        <v>-34505.378693079</v>
      </c>
      <c r="C40" s="40"/>
      <c r="D40" s="40"/>
      <c r="E40" s="40"/>
      <c r="F40" s="40"/>
      <c r="G40" s="40" t="n">
        <f aca="false">G37</f>
        <v>-26461.8233009123</v>
      </c>
      <c r="H40" s="40" t="n">
        <f aca="false">H37</f>
        <v>-6770.15954742169</v>
      </c>
      <c r="I40" s="40" t="n">
        <f aca="false">I37</f>
        <v>-6158.7862040207</v>
      </c>
      <c r="J40" s="40" t="n">
        <f aca="false">J37</f>
        <v>-6716.10248752036</v>
      </c>
      <c r="K40" s="40" t="n">
        <f aca="false">K37</f>
        <v>-5251.05189381781</v>
      </c>
      <c r="L40" s="40" t="n">
        <f aca="false">L37</f>
        <v>-182.747434779793</v>
      </c>
      <c r="M40" s="40" t="n">
        <f aca="false">M37</f>
        <v>382.84727812204</v>
      </c>
      <c r="N40" s="40" t="n">
        <f aca="false">N37</f>
        <v>-147.600057769958</v>
      </c>
      <c r="O40" s="40" t="n">
        <f aca="false">O37</f>
        <v>1943.41957674561</v>
      </c>
      <c r="P40" s="40" t="n">
        <f aca="false">P37</f>
        <v>2688.81420285243</v>
      </c>
      <c r="Q40" s="40" t="n">
        <f aca="false">Q37</f>
        <v>3364.95633545053</v>
      </c>
      <c r="R40" s="40" t="n">
        <f aca="false">R37</f>
        <v>133.272211907695</v>
      </c>
      <c r="S40" s="40" t="n">
        <f aca="false">S37</f>
        <v>1150.0698158443</v>
      </c>
      <c r="T40" s="40" t="n">
        <f aca="false">T37</f>
        <v>2891.77143811548</v>
      </c>
      <c r="U40" s="40" t="n">
        <f aca="false">U37</f>
        <v>4627.74137412546</v>
      </c>
      <c r="V40" s="40"/>
    </row>
    <row r="41" customFormat="false" ht="12.75" hidden="false" customHeight="false" outlineLevel="0" collapsed="false">
      <c r="A41" s="383" t="s">
        <v>148</v>
      </c>
      <c r="B41" s="390" t="n">
        <f aca="false">SUM(D41:V41)</f>
        <v>-5060.64913170408</v>
      </c>
      <c r="C41" s="40"/>
      <c r="D41" s="40"/>
      <c r="E41" s="40"/>
      <c r="F41" s="40"/>
      <c r="G41" s="40" t="n">
        <f aca="false">G38</f>
        <v>2357.98868165949</v>
      </c>
      <c r="H41" s="40" t="n">
        <f aca="false">H38</f>
        <v>-1324.35799484863</v>
      </c>
      <c r="I41" s="40" t="n">
        <f aca="false">I38</f>
        <v>-1687.35570390637</v>
      </c>
      <c r="J41" s="40" t="n">
        <f aca="false">J38</f>
        <v>-4697.76295262103</v>
      </c>
      <c r="K41" s="40" t="n">
        <f aca="false">K38</f>
        <v>-5964.64295883697</v>
      </c>
      <c r="L41" s="40" t="n">
        <f aca="false">L38</f>
        <v>-598.361320602825</v>
      </c>
      <c r="M41" s="40" t="n">
        <f aca="false">M38</f>
        <v>-532.066628682701</v>
      </c>
      <c r="N41" s="40" t="n">
        <f aca="false">N38</f>
        <v>-3547.24922767134</v>
      </c>
      <c r="O41" s="40" t="n">
        <f aca="false">O38</f>
        <v>-3923.46640448961</v>
      </c>
      <c r="P41" s="40" t="n">
        <f aca="false">P38</f>
        <v>2688.81420285243</v>
      </c>
      <c r="Q41" s="40" t="n">
        <f aca="false">Q38</f>
        <v>3364.95633545053</v>
      </c>
      <c r="R41" s="40" t="n">
        <f aca="false">R38</f>
        <v>133.272211907695</v>
      </c>
      <c r="S41" s="40" t="n">
        <f aca="false">S38</f>
        <v>1150.0698158443</v>
      </c>
      <c r="T41" s="40" t="n">
        <f aca="false">T38</f>
        <v>2891.77143811548</v>
      </c>
      <c r="U41" s="40" t="n">
        <f aca="false">U38</f>
        <v>4627.74137412546</v>
      </c>
      <c r="V41" s="40"/>
    </row>
    <row r="42" customFormat="false" ht="12.75" hidden="false" customHeight="false" outlineLevel="0" collapsed="false">
      <c r="A42" s="13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</row>
    <row r="43" customFormat="false" ht="12.75" hidden="false" customHeight="false" outlineLevel="0" collapsed="false">
      <c r="A43" s="135" t="s">
        <v>150</v>
      </c>
      <c r="B43" s="390" t="n">
        <f aca="false">SUM(D43:V43)</f>
        <v>104052.350519506</v>
      </c>
      <c r="C43" s="40"/>
      <c r="D43" s="40" t="n">
        <f aca="false">-D30</f>
        <v>0</v>
      </c>
      <c r="E43" s="40" t="n">
        <f aca="false">-E30</f>
        <v>0</v>
      </c>
      <c r="F43" s="40" t="n">
        <f aca="false">-F30</f>
        <v>1985.82687566738</v>
      </c>
      <c r="G43" s="40" t="n">
        <f aca="false">-G30</f>
        <v>1843.982098834</v>
      </c>
      <c r="H43" s="40" t="n">
        <f aca="false">-H30</f>
        <v>377.46091557</v>
      </c>
      <c r="I43" s="40" t="n">
        <f aca="false">-I30</f>
        <v>415.66255478</v>
      </c>
      <c r="J43" s="40" t="n">
        <f aca="false">-J30</f>
        <v>400.286578834333</v>
      </c>
      <c r="K43" s="40" t="n">
        <f aca="false">-K30</f>
        <v>424.239142763019</v>
      </c>
      <c r="L43" s="40" t="n">
        <f aca="false">-L30</f>
        <v>348.691736602567</v>
      </c>
      <c r="M43" s="40" t="n">
        <f aca="false">-M30</f>
        <v>628.229290469656</v>
      </c>
      <c r="N43" s="40" t="n">
        <f aca="false">-N30</f>
        <v>2393.13876077936</v>
      </c>
      <c r="O43" s="40" t="n">
        <f aca="false">-O30</f>
        <v>3568.95064083348</v>
      </c>
      <c r="P43" s="40" t="n">
        <f aca="false">-P30</f>
        <v>4130.08862067527</v>
      </c>
      <c r="Q43" s="40" t="n">
        <f aca="false">-Q30</f>
        <v>3764.20627252339</v>
      </c>
      <c r="R43" s="40" t="n">
        <f aca="false">-R30</f>
        <v>3646.78486128773</v>
      </c>
      <c r="S43" s="40" t="n">
        <f aca="false">-S30</f>
        <v>3351.39353040204</v>
      </c>
      <c r="T43" s="40" t="n">
        <f aca="false">-T30</f>
        <v>3091.01542271395</v>
      </c>
      <c r="U43" s="40" t="n">
        <f aca="false">-U30</f>
        <v>3371.41673935113</v>
      </c>
      <c r="V43" s="40" t="n">
        <f aca="false">-V30</f>
        <v>70310.9764774183</v>
      </c>
    </row>
    <row r="44" customFormat="false" ht="12.75" hidden="false" customHeight="false" outlineLevel="0" collapsed="false">
      <c r="A44" s="135" t="s">
        <v>151</v>
      </c>
      <c r="B44" s="390" t="n">
        <f aca="false">SUM(D44:V44)</f>
        <v>95234.8325652053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 t="n">
        <f aca="false">-O30</f>
        <v>3568.95064083348</v>
      </c>
      <c r="P44" s="40" t="n">
        <f aca="false">-P30</f>
        <v>4130.08862067527</v>
      </c>
      <c r="Q44" s="40" t="n">
        <f aca="false">-Q30</f>
        <v>3764.20627252339</v>
      </c>
      <c r="R44" s="40" t="n">
        <f aca="false">-R30</f>
        <v>3646.78486128773</v>
      </c>
      <c r="S44" s="40" t="n">
        <f aca="false">-S30</f>
        <v>3351.39353040204</v>
      </c>
      <c r="T44" s="40" t="n">
        <f aca="false">-T30</f>
        <v>3091.01542271395</v>
      </c>
      <c r="U44" s="40" t="n">
        <f aca="false">-U30</f>
        <v>3371.41673935113</v>
      </c>
      <c r="V44" s="40" t="n">
        <f aca="false">-V30</f>
        <v>70310.9764774183</v>
      </c>
    </row>
    <row r="45" customFormat="false" ht="12.75" hidden="false" customHeight="false" outlineLevel="0" collapsed="false">
      <c r="A45" s="135" t="s">
        <v>152</v>
      </c>
      <c r="B45" s="390" t="n">
        <f aca="false">SUM(D45:V45)</f>
        <v>-95447.3008750192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 t="n">
        <f aca="false">-O10*O3/1000</f>
        <v>-16043.6262530109</v>
      </c>
      <c r="P45" s="40" t="n">
        <f aca="false">-P10*P3/1000</f>
        <v>-19251.7857571517</v>
      </c>
      <c r="Q45" s="40" t="n">
        <f aca="false">-Q10*Q3/1000</f>
        <v>-13172.4167518961</v>
      </c>
      <c r="R45" s="40" t="n">
        <f aca="false">-R10*R3/1000</f>
        <v>-12697.8411502004</v>
      </c>
      <c r="S45" s="40" t="n">
        <f aca="false">-S10*S3/1000</f>
        <v>-11711.6175001732</v>
      </c>
      <c r="T45" s="40" t="n">
        <f aca="false">-T10*T3/1000</f>
        <v>-10801.1384675645</v>
      </c>
      <c r="U45" s="40" t="n">
        <f aca="false">-U10*U3/1000</f>
        <v>-11768.8749950223</v>
      </c>
      <c r="V45" s="40"/>
    </row>
    <row r="46" customFormat="false" ht="12.75" hidden="false" customHeight="false" outlineLevel="0" collapsed="false">
      <c r="A46" s="13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</row>
    <row r="47" customFormat="false" ht="12.75" hidden="false" customHeight="false" outlineLevel="0" collapsed="false">
      <c r="A47" s="13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</row>
    <row r="48" customFormat="false" ht="12.75" hidden="false" customHeight="false" outlineLevel="0" collapsed="false">
      <c r="A48" s="391"/>
      <c r="B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49" customFormat="false" ht="12.75" hidden="false" customHeight="false" outlineLevel="0" collapsed="false">
      <c r="A49" s="19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0" customFormat="false" ht="12.75" hidden="false" customHeight="false" outlineLevel="0" collapsed="false">
      <c r="A50" s="19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</row>
    <row r="51" customFormat="false" ht="12.75" hidden="false" customHeight="false" outlineLevel="0" collapsed="false">
      <c r="A51" s="19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</row>
    <row r="52" customFormat="false" ht="12.75" hidden="false" customHeight="false" outlineLevel="0" collapsed="false">
      <c r="A52" s="19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</row>
    <row r="53" customFormat="false" ht="12.75" hidden="false" customHeight="false" outlineLevel="0" collapsed="false">
      <c r="A53" s="199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</row>
    <row r="54" customFormat="false" ht="12.75" hidden="false" customHeight="false" outlineLevel="0" collapsed="false">
      <c r="A54" s="19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</row>
    <row r="55" customFormat="false" ht="12.75" hidden="false" customHeight="false" outlineLevel="0" collapsed="false">
      <c r="A55" s="19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56" customFormat="false" ht="12.75" hidden="false" customHeight="false" outlineLevel="0" collapsed="false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</row>
    <row r="57" customFormat="false" ht="12.75" hidden="false" customHeight="false" outlineLevel="0" collapsed="false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customFormat="false" ht="12.75" hidden="false" customHeight="false" outlineLevel="0" collapsed="false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</row>
    <row r="59" customFormat="false" ht="12.75" hidden="false" customHeight="false" outlineLevel="0" collapsed="false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</row>
    <row r="60" customFormat="false" ht="12.75" hidden="false" customHeight="false" outlineLevel="0" collapsed="false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</row>
    <row r="61" customFormat="false" ht="12.75" hidden="false" customHeight="false" outlineLevel="0" collapsed="false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</row>
    <row r="62" customFormat="false" ht="12.75" hidden="false" customHeight="false" outlineLevel="0" collapsed="false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</row>
    <row r="63" customFormat="false" ht="12.75" hidden="false" customHeight="false" outlineLevel="0" collapsed="false"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customFormat="false" ht="12.75" hidden="false" customHeight="false" outlineLevel="0" collapsed="false"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</row>
    <row r="65" customFormat="false" ht="12.75" hidden="false" customHeight="false" outlineLevel="0" collapsed="false"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</row>
    <row r="66" customFormat="false" ht="12.75" hidden="false" customHeight="false" outlineLevel="0" collapsed="false"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</row>
    <row r="67" customFormat="false" ht="12.75" hidden="false" customHeight="false" outlineLevel="0" collapsed="false"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</row>
    <row r="68" customFormat="false" ht="12.75" hidden="false" customHeight="false" outlineLevel="0" collapsed="false"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</row>
    <row r="69" customFormat="false" ht="12.75" hidden="false" customHeight="false" outlineLevel="0" collapsed="false"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</row>
    <row r="70" customFormat="false" ht="12.75" hidden="false" customHeight="false" outlineLevel="0" collapsed="false"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</row>
    <row r="71" customFormat="false" ht="12.75" hidden="false" customHeight="false" outlineLevel="0" collapsed="false"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</row>
    <row r="72" customFormat="false" ht="12.75" hidden="false" customHeight="false" outlineLevel="0" collapsed="false"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</row>
    <row r="73" customFormat="false" ht="12.75" hidden="false" customHeight="false" outlineLevel="0" collapsed="false"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</row>
    <row r="74" customFormat="false" ht="12.75" hidden="false" customHeight="false" outlineLevel="0" collapsed="false"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</row>
    <row r="75" customFormat="false" ht="12.75" hidden="false" customHeight="false" outlineLevel="0" collapsed="false"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</row>
    <row r="76" customFormat="false" ht="12.75" hidden="false" customHeight="false" outlineLevel="0" collapsed="false"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</row>
    <row r="77" customFormat="false" ht="12.75" hidden="false" customHeight="false" outlineLevel="0" collapsed="false"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</row>
    <row r="78" customFormat="false" ht="12.75" hidden="false" customHeight="false" outlineLevel="0" collapsed="false"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</row>
    <row r="79" customFormat="false" ht="12.75" hidden="false" customHeight="false" outlineLevel="0" collapsed="false"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</row>
    <row r="80" customFormat="false" ht="12.75" hidden="false" customHeight="false" outlineLevel="0" collapsed="false"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</row>
    <row r="81" customFormat="false" ht="12.75" hidden="false" customHeight="false" outlineLevel="0" collapsed="false"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</row>
    <row r="82" customFormat="false" ht="12.75" hidden="false" customHeight="false" outlineLevel="0" collapsed="false"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</row>
    <row r="83" customFormat="false" ht="12.75" hidden="false" customHeight="false" outlineLevel="0" collapsed="false"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</row>
    <row r="84" customFormat="false" ht="12.75" hidden="false" customHeight="false" outlineLevel="0" collapsed="false"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</row>
    <row r="85" customFormat="false" ht="12.75" hidden="false" customHeight="false" outlineLevel="0" collapsed="false"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</row>
    <row r="86" customFormat="false" ht="12.75" hidden="false" customHeight="false" outlineLevel="0" collapsed="false"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</row>
    <row r="87" customFormat="false" ht="12.75" hidden="false" customHeight="false" outlineLevel="0" collapsed="false"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</row>
    <row r="88" customFormat="false" ht="12.75" hidden="false" customHeight="false" outlineLevel="0" collapsed="false"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</row>
    <row r="89" customFormat="false" ht="12.75" hidden="false" customHeight="false" outlineLevel="0" collapsed="false"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</row>
    <row r="90" customFormat="false" ht="12.75" hidden="false" customHeight="false" outlineLevel="0" collapsed="false"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</row>
    <row r="91" customFormat="false" ht="12.75" hidden="false" customHeight="false" outlineLevel="0" collapsed="false"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</row>
    <row r="92" customFormat="false" ht="12.75" hidden="false" customHeight="false" outlineLevel="0" collapsed="false"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</row>
    <row r="93" customFormat="false" ht="12.75" hidden="false" customHeight="false" outlineLevel="0" collapsed="false"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</row>
    <row r="94" customFormat="false" ht="12.75" hidden="false" customHeight="false" outlineLevel="0" collapsed="false"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</row>
    <row r="95" customFormat="false" ht="12.75" hidden="false" customHeight="false" outlineLevel="0" collapsed="false"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</row>
    <row r="96" customFormat="false" ht="12.75" hidden="false" customHeight="false" outlineLevel="0" collapsed="false"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</row>
    <row r="97" customFormat="false" ht="12.75" hidden="false" customHeight="false" outlineLevel="0" collapsed="false"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</row>
    <row r="98" customFormat="false" ht="12.75" hidden="false" customHeight="false" outlineLevel="0" collapsed="false"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</row>
    <row r="99" customFormat="false" ht="12.75" hidden="false" customHeight="false" outlineLevel="0" collapsed="false"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</row>
    <row r="100" customFormat="false" ht="12.75" hidden="false" customHeight="false" outlineLevel="0" collapsed="false"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</row>
    <row r="101" customFormat="false" ht="12.75" hidden="false" customHeight="false" outlineLevel="0" collapsed="false"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</row>
    <row r="102" customFormat="false" ht="12.75" hidden="false" customHeight="false" outlineLevel="0" collapsed="false"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</row>
    <row r="103" customFormat="false" ht="12.75" hidden="false" customHeight="false" outlineLevel="0" collapsed="false"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</row>
    <row r="104" customFormat="false" ht="12.75" hidden="false" customHeight="false" outlineLevel="0" collapsed="false"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</row>
    <row r="105" customFormat="false" ht="12.75" hidden="false" customHeight="false" outlineLevel="0" collapsed="false"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</row>
    <row r="106" customFormat="false" ht="12.75" hidden="false" customHeight="false" outlineLevel="0" collapsed="false"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</row>
    <row r="107" customFormat="false" ht="12.75" hidden="false" customHeight="false" outlineLevel="0" collapsed="false"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</row>
    <row r="108" customFormat="false" ht="12.75" hidden="false" customHeight="false" outlineLevel="0" collapsed="false"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</row>
    <row r="109" customFormat="false" ht="12.75" hidden="false" customHeight="false" outlineLevel="0" collapsed="false"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</row>
    <row r="110" customFormat="false" ht="12.75" hidden="false" customHeight="false" outlineLevel="0" collapsed="false"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</row>
    <row r="111" customFormat="false" ht="12.75" hidden="false" customHeight="false" outlineLevel="0" collapsed="false"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</row>
    <row r="112" customFormat="false" ht="12.75" hidden="false" customHeight="false" outlineLevel="0" collapsed="false"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</row>
    <row r="113" customFormat="false" ht="12.75" hidden="false" customHeight="false" outlineLevel="0" collapsed="false"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</row>
    <row r="114" customFormat="false" ht="12.75" hidden="false" customHeight="false" outlineLevel="0" collapsed="false"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</row>
    <row r="115" customFormat="false" ht="12.75" hidden="false" customHeight="false" outlineLevel="0" collapsed="false"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</row>
    <row r="116" customFormat="false" ht="12.75" hidden="false" customHeight="false" outlineLevel="0" collapsed="false"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</row>
    <row r="117" customFormat="false" ht="12.75" hidden="false" customHeight="false" outlineLevel="0" collapsed="false"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</row>
    <row r="118" customFormat="false" ht="12.75" hidden="false" customHeight="false" outlineLevel="0" collapsed="false"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</row>
    <row r="119" customFormat="false" ht="12.75" hidden="false" customHeight="false" outlineLevel="0" collapsed="false"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</row>
    <row r="120" customFormat="false" ht="12.75" hidden="false" customHeight="false" outlineLevel="0" collapsed="false"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</row>
    <row r="121" customFormat="false" ht="12.75" hidden="false" customHeight="false" outlineLevel="0" collapsed="false"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</row>
    <row r="122" customFormat="false" ht="12.75" hidden="false" customHeight="false" outlineLevel="0" collapsed="false"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</row>
    <row r="123" customFormat="false" ht="12.75" hidden="false" customHeight="false" outlineLevel="0" collapsed="false">
      <c r="D123" s="151"/>
    </row>
    <row r="124" customFormat="false" ht="12.75" hidden="false" customHeight="false" outlineLevel="0" collapsed="false">
      <c r="D124" s="151"/>
    </row>
    <row r="125" customFormat="false" ht="12.75" hidden="false" customHeight="false" outlineLevel="0" collapsed="false">
      <c r="D125" s="151"/>
    </row>
    <row r="126" customFormat="false" ht="12.75" hidden="false" customHeight="false" outlineLevel="0" collapsed="false">
      <c r="D126" s="151"/>
    </row>
    <row r="127" customFormat="false" ht="12.75" hidden="false" customHeight="false" outlineLevel="0" collapsed="false">
      <c r="D127" s="151"/>
    </row>
    <row r="128" customFormat="false" ht="12.75" hidden="false" customHeight="false" outlineLevel="0" collapsed="false">
      <c r="D128" s="151"/>
    </row>
    <row r="129" customFormat="false" ht="12.75" hidden="false" customHeight="false" outlineLevel="0" collapsed="false">
      <c r="D129" s="151"/>
    </row>
    <row r="130" customFormat="false" ht="12.75" hidden="false" customHeight="false" outlineLevel="0" collapsed="false">
      <c r="D130" s="151"/>
    </row>
    <row r="131" customFormat="false" ht="12.75" hidden="false" customHeight="false" outlineLevel="0" collapsed="false">
      <c r="D131" s="151"/>
    </row>
    <row r="132" customFormat="false" ht="12.75" hidden="false" customHeight="false" outlineLevel="0" collapsed="false">
      <c r="D132" s="151"/>
    </row>
    <row r="133" customFormat="false" ht="12.75" hidden="false" customHeight="false" outlineLevel="0" collapsed="false">
      <c r="D133" s="151"/>
    </row>
    <row r="134" customFormat="false" ht="12.75" hidden="false" customHeight="false" outlineLevel="0" collapsed="false">
      <c r="D134" s="151"/>
    </row>
    <row r="135" customFormat="false" ht="12.75" hidden="false" customHeight="false" outlineLevel="0" collapsed="false">
      <c r="D135" s="151"/>
    </row>
    <row r="136" customFormat="false" ht="12.75" hidden="false" customHeight="false" outlineLevel="0" collapsed="false">
      <c r="D136" s="151"/>
    </row>
    <row r="137" customFormat="false" ht="12.75" hidden="false" customHeight="false" outlineLevel="0" collapsed="false">
      <c r="D137" s="151"/>
    </row>
    <row r="138" customFormat="false" ht="12.75" hidden="false" customHeight="false" outlineLevel="0" collapsed="false">
      <c r="D138" s="151"/>
    </row>
    <row r="139" customFormat="false" ht="12.75" hidden="false" customHeight="false" outlineLevel="0" collapsed="false">
      <c r="D139" s="151"/>
    </row>
    <row r="140" customFormat="false" ht="12.75" hidden="false" customHeight="false" outlineLevel="0" collapsed="false">
      <c r="D140" s="151"/>
    </row>
    <row r="141" customFormat="false" ht="12.75" hidden="false" customHeight="false" outlineLevel="0" collapsed="false">
      <c r="D141" s="151"/>
    </row>
    <row r="142" customFormat="false" ht="12.75" hidden="false" customHeight="false" outlineLevel="0" collapsed="false">
      <c r="D142" s="151"/>
    </row>
    <row r="143" customFormat="false" ht="12.75" hidden="false" customHeight="false" outlineLevel="0" collapsed="false">
      <c r="D143" s="151"/>
    </row>
    <row r="144" customFormat="false" ht="12.75" hidden="false" customHeight="false" outlineLevel="0" collapsed="false">
      <c r="D144" s="151"/>
    </row>
    <row r="145" customFormat="false" ht="12.75" hidden="false" customHeight="false" outlineLevel="0" collapsed="false">
      <c r="D145" s="151"/>
    </row>
    <row r="146" customFormat="false" ht="12.75" hidden="false" customHeight="false" outlineLevel="0" collapsed="false">
      <c r="D146" s="151"/>
    </row>
    <row r="147" customFormat="false" ht="12.75" hidden="false" customHeight="false" outlineLevel="0" collapsed="false">
      <c r="D147" s="151"/>
    </row>
    <row r="148" customFormat="false" ht="12.75" hidden="false" customHeight="false" outlineLevel="0" collapsed="false">
      <c r="D148" s="151"/>
    </row>
    <row r="149" customFormat="false" ht="12.75" hidden="false" customHeight="false" outlineLevel="0" collapsed="false">
      <c r="D149" s="151"/>
    </row>
    <row r="150" customFormat="false" ht="12.75" hidden="false" customHeight="false" outlineLevel="0" collapsed="false">
      <c r="D150" s="151"/>
    </row>
    <row r="151" customFormat="false" ht="12.75" hidden="false" customHeight="false" outlineLevel="0" collapsed="false">
      <c r="D151" s="151"/>
    </row>
    <row r="152" customFormat="false" ht="12.75" hidden="false" customHeight="false" outlineLevel="0" collapsed="false">
      <c r="D152" s="151"/>
    </row>
    <row r="153" customFormat="false" ht="12.75" hidden="false" customHeight="false" outlineLevel="0" collapsed="false">
      <c r="D153" s="151"/>
    </row>
    <row r="154" customFormat="false" ht="12.75" hidden="false" customHeight="false" outlineLevel="0" collapsed="false">
      <c r="D154" s="151"/>
    </row>
    <row r="155" customFormat="false" ht="12.75" hidden="false" customHeight="false" outlineLevel="0" collapsed="false">
      <c r="D155" s="151"/>
    </row>
    <row r="156" customFormat="false" ht="12.75" hidden="false" customHeight="false" outlineLevel="0" collapsed="false">
      <c r="D156" s="151"/>
    </row>
    <row r="157" customFormat="false" ht="12.75" hidden="false" customHeight="false" outlineLevel="0" collapsed="false">
      <c r="D157" s="151"/>
    </row>
    <row r="158" customFormat="false" ht="12.75" hidden="false" customHeight="false" outlineLevel="0" collapsed="false">
      <c r="D158" s="151"/>
    </row>
    <row r="159" customFormat="false" ht="12.75" hidden="false" customHeight="false" outlineLevel="0" collapsed="false">
      <c r="D159" s="151"/>
    </row>
    <row r="160" customFormat="false" ht="12.75" hidden="false" customHeight="false" outlineLevel="0" collapsed="false">
      <c r="D160" s="151"/>
    </row>
    <row r="161" customFormat="false" ht="12.75" hidden="false" customHeight="false" outlineLevel="0" collapsed="false">
      <c r="D161" s="151"/>
    </row>
    <row r="162" customFormat="false" ht="12.75" hidden="false" customHeight="false" outlineLevel="0" collapsed="false">
      <c r="D162" s="151"/>
    </row>
    <row r="163" customFormat="false" ht="12.75" hidden="false" customHeight="false" outlineLevel="0" collapsed="false">
      <c r="D163" s="151"/>
    </row>
    <row r="164" customFormat="false" ht="12.75" hidden="false" customHeight="false" outlineLevel="0" collapsed="false">
      <c r="D164" s="151"/>
    </row>
    <row r="165" customFormat="false" ht="12.75" hidden="false" customHeight="false" outlineLevel="0" collapsed="false">
      <c r="D165" s="151"/>
    </row>
    <row r="166" customFormat="false" ht="12.75" hidden="false" customHeight="false" outlineLevel="0" collapsed="false">
      <c r="D166" s="151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acro1">
                <anchor moveWithCells="true" sizeWithCells="false">
                  <from>
                    <xdr:col>1</xdr:col>
                    <xdr:colOff>513360</xdr:colOff>
                    <xdr:row>2</xdr:row>
                    <xdr:rowOff>0</xdr:rowOff>
                  </from>
                  <to>
                    <xdr:col>2</xdr:col>
                    <xdr:colOff>-19080</xdr:colOff>
                    <xdr:row>3</xdr:row>
                    <xdr:rowOff>47520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6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F3" activeCellId="0" sqref="F3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35.56"/>
    <col collapsed="false" customWidth="true" hidden="false" outlineLevel="0" max="2" min="2" style="0" width="11.56"/>
    <col collapsed="false" customWidth="true" hidden="false" outlineLevel="0" max="3" min="3" style="0" width="5.56"/>
    <col collapsed="false" customWidth="true" hidden="true" outlineLevel="1" max="5" min="4" style="0" width="10.85"/>
    <col collapsed="false" customWidth="true" hidden="false" outlineLevel="0" max="22" min="6" style="0" width="10.85"/>
  </cols>
  <sheetData>
    <row r="1" customFormat="false" ht="12.75" hidden="false" customHeight="false" outlineLevel="0" collapsed="false">
      <c r="D1" s="6" t="s">
        <v>120</v>
      </c>
      <c r="E1" s="6" t="s">
        <v>121</v>
      </c>
    </row>
    <row r="2" customFormat="false" ht="12.75" hidden="false" customHeight="false" outlineLevel="0" collapsed="false">
      <c r="A2" s="376" t="s">
        <v>2</v>
      </c>
      <c r="B2" s="377"/>
      <c r="C2" s="377"/>
      <c r="D2" s="377"/>
      <c r="E2" s="377"/>
      <c r="F2" s="378" t="s">
        <v>122</v>
      </c>
      <c r="G2" s="378" t="s">
        <v>123</v>
      </c>
      <c r="H2" s="379" t="n">
        <v>36923</v>
      </c>
      <c r="I2" s="379" t="n">
        <v>36951</v>
      </c>
      <c r="J2" s="379" t="n">
        <v>36982</v>
      </c>
      <c r="K2" s="379" t="n">
        <v>37012</v>
      </c>
      <c r="L2" s="379" t="n">
        <v>37043</v>
      </c>
      <c r="M2" s="379" t="n">
        <v>37073</v>
      </c>
      <c r="N2" s="379" t="n">
        <v>37104</v>
      </c>
      <c r="O2" s="379" t="n">
        <v>37135</v>
      </c>
      <c r="P2" s="379" t="n">
        <v>37165</v>
      </c>
      <c r="Q2" s="379" t="n">
        <v>37196</v>
      </c>
      <c r="R2" s="379" t="n">
        <v>37226</v>
      </c>
      <c r="S2" s="379" t="n">
        <v>37257</v>
      </c>
      <c r="T2" s="379" t="n">
        <v>37288</v>
      </c>
      <c r="U2" s="379" t="n">
        <v>37316</v>
      </c>
      <c r="V2" s="378" t="s">
        <v>124</v>
      </c>
    </row>
    <row r="3" customFormat="false" ht="12.75" hidden="false" customHeight="false" outlineLevel="0" collapsed="false">
      <c r="A3" s="199" t="s">
        <v>125</v>
      </c>
      <c r="D3" s="151" t="n">
        <f aca="false">SUM('PG&amp;E'!D26:G26)</f>
        <v>607677.886721834</v>
      </c>
      <c r="E3" s="151" t="n">
        <f aca="false">SUM('PG&amp;E'!H26:J26)</f>
        <v>443736.329634525</v>
      </c>
      <c r="F3" s="151" t="n">
        <f aca="false">SCE!K26*(14/18)</f>
        <v>114197.890934165</v>
      </c>
      <c r="G3" s="151" t="n">
        <f aca="false">SCE!L26</f>
        <v>106040.898724582</v>
      </c>
      <c r="H3" s="151" t="n">
        <f aca="false">SCE!M26</f>
        <v>196850.711515758</v>
      </c>
      <c r="I3" s="151" t="n">
        <f aca="false">SCE!N26</f>
        <v>20496.7333726973</v>
      </c>
      <c r="J3" s="151" t="n">
        <f aca="false">SCE!O26</f>
        <v>4462.92238534103</v>
      </c>
      <c r="K3" s="151" t="n">
        <f aca="false">SCE!P26</f>
        <v>5680.87724222532</v>
      </c>
      <c r="L3" s="151" t="n">
        <f aca="false">SCE!Q26</f>
        <v>3704.2332883123</v>
      </c>
      <c r="M3" s="151" t="n">
        <f aca="false">SCE!R26</f>
        <v>55344.3422879116</v>
      </c>
      <c r="N3" s="151" t="n">
        <f aca="false">SCE!S26</f>
        <v>75133.9537940242</v>
      </c>
      <c r="O3" s="151" t="n">
        <f aca="false">SCE!T26</f>
        <v>162251.05626144</v>
      </c>
      <c r="P3" s="151" t="n">
        <f aca="false">SCE!U26</f>
        <v>193954.42678973</v>
      </c>
      <c r="Q3" s="151" t="n">
        <f aca="false">SCE!V26</f>
        <v>177383.965250102</v>
      </c>
      <c r="R3" s="151" t="n">
        <f aca="false">SCE!W26</f>
        <v>166436.450898056</v>
      </c>
      <c r="S3" s="151" t="n">
        <f aca="false">SCE!X26</f>
        <v>159846.257541796</v>
      </c>
      <c r="T3" s="151" t="n">
        <f aca="false">SCE!Y26</f>
        <v>149268.052297116</v>
      </c>
      <c r="U3" s="151" t="n">
        <f aca="false">SCE!Z26</f>
        <v>166021.475308347</v>
      </c>
      <c r="V3" s="151" t="n">
        <f aca="false">4142064-2622627</f>
        <v>1519437</v>
      </c>
    </row>
    <row r="4" customFormat="false" ht="6.75" hidden="false" customHeight="true" outlineLevel="0" collapsed="false">
      <c r="A4" s="199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</row>
    <row r="5" customFormat="false" ht="12.75" hidden="false" customHeight="false" outlineLevel="0" collapsed="false">
      <c r="A5" s="199" t="s">
        <v>126</v>
      </c>
      <c r="D5" s="40" t="n">
        <f aca="false">SUMPRODUCT('PG&amp;E'!D53:G53,'PG&amp;E'!$D$26:$G$26)/SUM('PG&amp;E'!$D$26:$G$26)</f>
        <v>97.6577985256173</v>
      </c>
      <c r="E5" s="40" t="n">
        <f aca="false">SUMPRODUCT('PG&amp;E'!H53:J53,'PG&amp;E'!$H$26:$J$26)/SUM('PG&amp;E'!$H$26:$J$26)</f>
        <v>65.4725480109361</v>
      </c>
      <c r="F5" s="40" t="n">
        <f aca="false">SCE!K53</f>
        <v>66.3011266740148</v>
      </c>
      <c r="G5" s="40" t="n">
        <f aca="false">SCE!L53</f>
        <v>66.3011266740148</v>
      </c>
      <c r="H5" s="40" t="n">
        <f aca="false">SCE!M53</f>
        <v>66.6975138840663</v>
      </c>
      <c r="I5" s="40" t="n">
        <f aca="false">SCE!N53</f>
        <v>67.1984457979271</v>
      </c>
      <c r="J5" s="40" t="n">
        <f aca="false">SCE!O53</f>
        <v>67.5874743702907</v>
      </c>
      <c r="K5" s="40" t="n">
        <f aca="false">SCE!P53</f>
        <v>67.9866713592812</v>
      </c>
      <c r="L5" s="40" t="n">
        <f aca="false">SCE!Q53</f>
        <v>105.446400456295</v>
      </c>
      <c r="M5" s="40" t="n">
        <f aca="false">SCE!R53</f>
        <v>104.121521577153</v>
      </c>
      <c r="N5" s="40" t="n">
        <f aca="false">SCE!S53</f>
        <v>92.8999596306634</v>
      </c>
      <c r="O5" s="40" t="n">
        <f aca="false">SCE!T53</f>
        <v>98.4555411293007</v>
      </c>
      <c r="P5" s="40" t="n">
        <f aca="false">SCE!U53</f>
        <v>67.1215429156832</v>
      </c>
      <c r="Q5" s="40" t="n">
        <f aca="false">SCE!V53</f>
        <v>66.4328837040394</v>
      </c>
      <c r="R5" s="40" t="n">
        <f aca="false">SCE!W53</f>
        <v>65.8244253782278</v>
      </c>
      <c r="S5" s="40" t="n">
        <f aca="false">SCE!X53</f>
        <v>62.8181171911702</v>
      </c>
      <c r="T5" s="40" t="n">
        <f aca="false">SCE!Y53</f>
        <v>63.1694408888695</v>
      </c>
      <c r="U5" s="40" t="n">
        <f aca="false">SCE!Z53</f>
        <v>63.2278559523259</v>
      </c>
      <c r="V5" s="40"/>
    </row>
    <row r="6" customFormat="false" ht="12.75" hidden="false" customHeight="false" outlineLevel="0" collapsed="false">
      <c r="A6" s="135" t="s">
        <v>10</v>
      </c>
      <c r="D6" s="40" t="n">
        <f aca="false">SUMPRODUCT('PG&amp;E'!D52:G52,'PG&amp;E'!$D$26:$G$26)/SUM('PG&amp;E'!$D$26:$G$26)</f>
        <v>11.6483222795454</v>
      </c>
      <c r="E6" s="40" t="n">
        <f aca="false">SUMPRODUCT('PG&amp;E'!H52:J52,'PG&amp;E'!$H$26:$J$26)/SUM('PG&amp;E'!$H$26:$J$26)</f>
        <v>11.6483222795454</v>
      </c>
      <c r="F6" s="40" t="n">
        <f aca="false">SCE!K52</f>
        <v>24.7524648857122</v>
      </c>
      <c r="G6" s="40" t="n">
        <f aca="false">SCE!L52</f>
        <v>24.7524648857122</v>
      </c>
      <c r="H6" s="40" t="n">
        <f aca="false">SCE!M52</f>
        <v>24.7524648857122</v>
      </c>
      <c r="I6" s="40" t="n">
        <f aca="false">SCE!N52</f>
        <v>24.7524648857122</v>
      </c>
      <c r="J6" s="40" t="n">
        <f aca="false">SCE!O52</f>
        <v>24.7524648857122</v>
      </c>
      <c r="K6" s="40" t="n">
        <f aca="false">SCE!P52</f>
        <v>24.7524648857122</v>
      </c>
      <c r="L6" s="40" t="n">
        <f aca="false">SCE!Q52</f>
        <v>24.7524648857122</v>
      </c>
      <c r="M6" s="40" t="n">
        <f aca="false">SCE!R52</f>
        <v>24.7524648857122</v>
      </c>
      <c r="N6" s="40" t="n">
        <f aca="false">SCE!S52</f>
        <v>24.5172887528084</v>
      </c>
      <c r="O6" s="40" t="n">
        <f aca="false">SCE!T52</f>
        <v>24.6403440968265</v>
      </c>
      <c r="P6" s="40" t="n">
        <f aca="false">SCE!U52</f>
        <v>24.6639358667385</v>
      </c>
      <c r="Q6" s="40" t="n">
        <f aca="false">SCE!V52</f>
        <v>24.6627861508079</v>
      </c>
      <c r="R6" s="40" t="n">
        <f aca="false">SCE!W52</f>
        <v>24.6624512269941</v>
      </c>
      <c r="S6" s="40" t="n">
        <f aca="false">SCE!X52</f>
        <v>21.3054924239487</v>
      </c>
      <c r="T6" s="40" t="n">
        <f aca="false">SCE!Y52</f>
        <v>21.2880358360722</v>
      </c>
      <c r="U6" s="40" t="n">
        <f aca="false">SCE!Z52</f>
        <v>21.3081703610892</v>
      </c>
      <c r="V6" s="40"/>
    </row>
    <row r="7" customFormat="false" ht="12.75" hidden="false" customHeight="false" outlineLevel="0" collapsed="false">
      <c r="A7" s="135" t="s">
        <v>127</v>
      </c>
      <c r="D7" s="40" t="n">
        <f aca="false">D5-D6</f>
        <v>86.0094762460719</v>
      </c>
      <c r="E7" s="40" t="n">
        <f aca="false">E5-E6</f>
        <v>53.8242257313907</v>
      </c>
      <c r="F7" s="40" t="n">
        <f aca="false">F5-F6</f>
        <v>41.5486617883027</v>
      </c>
      <c r="G7" s="40" t="n">
        <f aca="false">G5-G6</f>
        <v>41.5486617883027</v>
      </c>
      <c r="H7" s="40" t="n">
        <f aca="false">H5-H6</f>
        <v>41.9450489983541</v>
      </c>
      <c r="I7" s="40" t="n">
        <f aca="false">I5-I6</f>
        <v>42.4459809122149</v>
      </c>
      <c r="J7" s="40" t="n">
        <f aca="false">J5-J6</f>
        <v>42.8350094845786</v>
      </c>
      <c r="K7" s="40" t="n">
        <f aca="false">K5-K6</f>
        <v>43.234206473569</v>
      </c>
      <c r="L7" s="40" t="n">
        <f aca="false">L5-L6</f>
        <v>80.6939355705829</v>
      </c>
      <c r="M7" s="40" t="n">
        <f aca="false">M5-M6</f>
        <v>79.369056691441</v>
      </c>
      <c r="N7" s="40" t="n">
        <f aca="false">N5-N6</f>
        <v>68.382670877855</v>
      </c>
      <c r="O7" s="40" t="n">
        <f aca="false">O5-O6</f>
        <v>73.8151970324742</v>
      </c>
      <c r="P7" s="40" t="n">
        <f aca="false">P5-P6</f>
        <v>42.4576070489447</v>
      </c>
      <c r="Q7" s="40" t="n">
        <f aca="false">Q5-Q6</f>
        <v>41.7700975532316</v>
      </c>
      <c r="R7" s="40" t="n">
        <f aca="false">R5-R6</f>
        <v>41.1619741512337</v>
      </c>
      <c r="S7" s="40" t="n">
        <f aca="false">S5-S6</f>
        <v>41.5126247672215</v>
      </c>
      <c r="T7" s="40" t="n">
        <f aca="false">T5-T6</f>
        <v>41.8814050527973</v>
      </c>
      <c r="U7" s="40" t="n">
        <f aca="false">U5-U6</f>
        <v>41.9196855912367</v>
      </c>
      <c r="V7" s="40"/>
    </row>
    <row r="8" customFormat="false" ht="6.75" hidden="false" customHeight="true" outlineLevel="0" collapsed="false">
      <c r="A8" s="135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customFormat="false" ht="12.75" hidden="false" customHeight="false" outlineLevel="0" collapsed="false">
      <c r="A9" s="199" t="s">
        <v>128</v>
      </c>
      <c r="D9" s="40" t="n">
        <v>0</v>
      </c>
      <c r="E9" s="40" t="n">
        <v>0</v>
      </c>
      <c r="F9" s="40" t="n">
        <f aca="false">SCE!K36</f>
        <v>10</v>
      </c>
      <c r="G9" s="40" t="n">
        <f aca="false">SCE!L36</f>
        <v>10</v>
      </c>
      <c r="H9" s="40" t="n">
        <f aca="false">SCE!M36</f>
        <v>10</v>
      </c>
      <c r="I9" s="40" t="n">
        <f aca="false">SCE!N36</f>
        <v>10</v>
      </c>
      <c r="J9" s="40" t="n">
        <f aca="false">SCE!O36</f>
        <v>10</v>
      </c>
      <c r="K9" s="40" t="n">
        <f aca="false">SCE!P36</f>
        <v>10</v>
      </c>
      <c r="L9" s="40" t="n">
        <f aca="false">SCE!Q36</f>
        <v>10</v>
      </c>
      <c r="M9" s="40" t="n">
        <f aca="false">SCE!R36</f>
        <v>10</v>
      </c>
      <c r="N9" s="40" t="n">
        <f aca="false">SCE!S36</f>
        <v>10</v>
      </c>
      <c r="O9" s="40" t="n">
        <f aca="false">SCE!T36</f>
        <v>10</v>
      </c>
      <c r="P9" s="40" t="n">
        <f aca="false">SCE!U36</f>
        <v>10</v>
      </c>
      <c r="Q9" s="40" t="n">
        <f aca="false">SCE!V36</f>
        <v>10</v>
      </c>
      <c r="R9" s="40" t="n">
        <f aca="false">SCE!W36</f>
        <v>10</v>
      </c>
      <c r="S9" s="40" t="n">
        <f aca="false">SCE!X36</f>
        <v>10</v>
      </c>
      <c r="T9" s="40" t="n">
        <f aca="false">SCE!Y36</f>
        <v>10</v>
      </c>
      <c r="U9" s="40" t="n">
        <f aca="false">SCE!Z36</f>
        <v>10</v>
      </c>
      <c r="V9" s="40" t="n">
        <v>10</v>
      </c>
    </row>
    <row r="10" customFormat="false" ht="12.75" hidden="false" customHeight="false" outlineLevel="0" collapsed="false">
      <c r="A10" s="199" t="s">
        <v>129</v>
      </c>
      <c r="D10" s="40" t="n">
        <v>0</v>
      </c>
      <c r="E10" s="40" t="n">
        <v>0</v>
      </c>
      <c r="F10" s="40"/>
      <c r="G10" s="40"/>
      <c r="H10" s="40"/>
      <c r="I10" s="40"/>
      <c r="J10" s="40"/>
      <c r="K10" s="40"/>
      <c r="L10" s="40" t="n">
        <f aca="false">SCE!Q54-SCE!Q53-L9</f>
        <v>46.7915024395397</v>
      </c>
      <c r="M10" s="40" t="n">
        <f aca="false">SCE!R54-SCE!R53-M9</f>
        <v>46.2015602541666</v>
      </c>
      <c r="N10" s="40" t="n">
        <f aca="false">SCE!S54-SCE!S53-N9</f>
        <v>45.3356026268725</v>
      </c>
      <c r="O10" s="40" t="n">
        <f aca="false">SCE!T54-SCE!T53-O9</f>
        <v>45.3880601882842</v>
      </c>
      <c r="P10" s="40" t="n">
        <f aca="false">SCE!U54-SCE!U53-P9</f>
        <v>38.3044745916879</v>
      </c>
      <c r="Q10" s="40" t="n">
        <f aca="false">SCE!V54-SCE!V53-Q9</f>
        <v>38.3394243994089</v>
      </c>
      <c r="R10" s="40" t="n">
        <f aca="false">SCE!W54-SCE!W53-R9</f>
        <v>38.3930205810015</v>
      </c>
      <c r="S10" s="40" t="n">
        <f aca="false">SCE!X54-SCE!X53-S9</f>
        <v>38.3426314104332</v>
      </c>
      <c r="T10" s="40" t="n">
        <f aca="false">SCE!Y54-SCE!Y53-T9</f>
        <v>38.370150564542</v>
      </c>
      <c r="U10" s="40" t="n">
        <f aca="false">SCE!Z54-SCE!Z53-U9</f>
        <v>38.3562268129424</v>
      </c>
      <c r="V10" s="40"/>
    </row>
    <row r="11" customFormat="false" ht="6.75" hidden="false" customHeight="true" outlineLevel="0" collapsed="false">
      <c r="A11" s="19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Format="false" ht="12.75" hidden="false" customHeight="false" outlineLevel="0" collapsed="false">
      <c r="A12" s="199" t="s">
        <v>130</v>
      </c>
      <c r="D12" s="40" t="n">
        <f aca="false">D14</f>
        <v>136.910724323652</v>
      </c>
      <c r="E12" s="40" t="n">
        <f aca="false">E14</f>
        <v>149.842938717479</v>
      </c>
      <c r="F12" s="40" t="n">
        <f aca="false">SCE!K104</f>
        <v>71.1487720949765</v>
      </c>
      <c r="G12" s="40" t="n">
        <f aca="false">SCE!L104</f>
        <v>71.1487720949765</v>
      </c>
      <c r="H12" s="40" t="n">
        <f aca="false">SCE!M104</f>
        <v>62.4152853560225</v>
      </c>
      <c r="I12" s="40" t="n">
        <f aca="false">SCE!N104</f>
        <v>62.1102748535673</v>
      </c>
      <c r="J12" s="40" t="n">
        <f aca="false">SCE!O104</f>
        <v>61.9456831625099</v>
      </c>
      <c r="K12" s="40" t="n">
        <f aca="false">SCE!P104</f>
        <v>64.8725565578926</v>
      </c>
      <c r="L12" s="40" t="n">
        <f aca="false">SCE!Q104</f>
        <v>58.0279225979969</v>
      </c>
      <c r="M12" s="40" t="n">
        <f aca="false">SCE!R104</f>
        <v>57.3925230717283</v>
      </c>
      <c r="N12" s="40" t="n">
        <f aca="false">SCE!S104</f>
        <v>56.8546265931667</v>
      </c>
      <c r="O12" s="40" t="n">
        <f aca="false">SCE!T104</f>
        <v>59.5348348099486</v>
      </c>
      <c r="P12" s="40" t="n">
        <f aca="false">SCE!U104</f>
        <v>59.5010984180874</v>
      </c>
      <c r="Q12" s="40" t="n">
        <f aca="false">SCE!V104</f>
        <v>59.404585347278</v>
      </c>
      <c r="R12" s="40" t="n">
        <f aca="false">SCE!W104</f>
        <v>59.3885069256384</v>
      </c>
      <c r="S12" s="40" t="n">
        <f aca="false">SCE!X104</f>
        <v>59.292976789625</v>
      </c>
      <c r="T12" s="40" t="n">
        <f aca="false">SCE!Y104</f>
        <v>59.1773971274816</v>
      </c>
      <c r="U12" s="40" t="n">
        <f aca="false">SCE!Z104</f>
        <v>59.104983424465</v>
      </c>
      <c r="V12" s="40"/>
    </row>
    <row r="13" customFormat="false" ht="12.75" hidden="false" customHeight="false" outlineLevel="0" collapsed="false">
      <c r="A13" s="199" t="s">
        <v>131</v>
      </c>
      <c r="D13" s="40" t="n">
        <f aca="false">D14</f>
        <v>136.910724323652</v>
      </c>
      <c r="E13" s="40" t="n">
        <f aca="false">E14</f>
        <v>149.842938717479</v>
      </c>
      <c r="F13" s="40" t="n">
        <f aca="false">SCE!K57</f>
        <v>169.554201126686</v>
      </c>
      <c r="G13" s="40" t="n">
        <f aca="false">SCE!L117</f>
        <v>213</v>
      </c>
      <c r="H13" s="40" t="n">
        <f aca="false">SCE!M117</f>
        <v>196</v>
      </c>
      <c r="I13" s="40" t="n">
        <f aca="false">SCE!N117</f>
        <v>159</v>
      </c>
      <c r="J13" s="40" t="n">
        <f aca="false">SCE!O117</f>
        <v>102</v>
      </c>
      <c r="K13" s="40" t="n">
        <f aca="false">SCE!P117</f>
        <v>40</v>
      </c>
      <c r="L13" s="40" t="n">
        <f aca="false">SCE!Q117</f>
        <v>38</v>
      </c>
      <c r="M13" s="40" t="n">
        <f aca="false">SCE!R117</f>
        <v>35</v>
      </c>
      <c r="N13" s="40" t="n">
        <f aca="false">SCE!S117</f>
        <v>35</v>
      </c>
      <c r="O13" s="40" t="n">
        <f aca="false">SCE!T117</f>
        <v>35</v>
      </c>
      <c r="P13" s="40" t="n">
        <f aca="false">SCE!U117</f>
        <v>59.5010984180874</v>
      </c>
      <c r="Q13" s="40" t="n">
        <f aca="false">SCE!V117</f>
        <v>59.404585347278</v>
      </c>
      <c r="R13" s="40" t="n">
        <f aca="false">SCE!W117</f>
        <v>59.3885069256384</v>
      </c>
      <c r="S13" s="40" t="n">
        <f aca="false">SCE!X117</f>
        <v>59.292976789625</v>
      </c>
      <c r="T13" s="40" t="n">
        <f aca="false">SCE!Y117</f>
        <v>59.1773971274816</v>
      </c>
      <c r="U13" s="40" t="n">
        <f aca="false">SCE!Z117</f>
        <v>59.104983424465</v>
      </c>
      <c r="V13" s="40"/>
    </row>
    <row r="14" customFormat="false" ht="12.75" hidden="false" customHeight="false" outlineLevel="0" collapsed="false">
      <c r="A14" s="199" t="s">
        <v>132</v>
      </c>
      <c r="D14" s="40" t="n">
        <f aca="false">SUMPRODUCT('PG&amp;E'!D57:G57,'PG&amp;E'!$D$26:$G$26)/SUM('PG&amp;E'!$D$26:$G$26)</f>
        <v>136.910724323652</v>
      </c>
      <c r="E14" s="40" t="n">
        <f aca="false">SUMPRODUCT('PG&amp;E'!H57:J57,'PG&amp;E'!$H$26:$J$26)/SUM('PG&amp;E'!$H$26:$J$26)</f>
        <v>149.842938717479</v>
      </c>
      <c r="F14" s="40" t="n">
        <f aca="false">SCE!K57</f>
        <v>169.554201126686</v>
      </c>
      <c r="G14" s="40" t="n">
        <f aca="false">SCE!L57</f>
        <v>169.554201126686</v>
      </c>
      <c r="H14" s="40" t="n">
        <f aca="false">SCE!M57</f>
        <v>186.518686973694</v>
      </c>
      <c r="I14" s="40" t="n">
        <f aca="false">SCE!N57</f>
        <v>187.562838684904</v>
      </c>
      <c r="J14" s="40" t="n">
        <f aca="false">SCE!O57</f>
        <v>140.529208377362</v>
      </c>
      <c r="K14" s="40" t="n">
        <f aca="false">SCE!P57</f>
        <v>137.59442235464</v>
      </c>
      <c r="L14" s="40" t="n">
        <f aca="false">SCE!Q57</f>
        <v>46.2148835357502</v>
      </c>
      <c r="M14" s="40" t="n">
        <f aca="false">SCE!R57</f>
        <v>34.2568748130321</v>
      </c>
      <c r="N14" s="40" t="n">
        <f aca="false">SCE!S57</f>
        <v>38.0717491311286</v>
      </c>
      <c r="O14" s="40" t="n">
        <f aca="false">SCE!T57</f>
        <v>42.739</v>
      </c>
      <c r="P14" s="40" t="n">
        <f aca="false">SCE!U57</f>
        <v>37.21135</v>
      </c>
      <c r="Q14" s="40" t="n">
        <f aca="false">SCE!V57</f>
        <v>37.2511</v>
      </c>
      <c r="R14" s="40" t="n">
        <f aca="false">SCE!W57</f>
        <v>37.2168</v>
      </c>
      <c r="S14" s="40" t="n">
        <f aca="false">SCE!X57</f>
        <v>38.47855</v>
      </c>
      <c r="T14" s="40" t="n">
        <f aca="false">SCE!Y57</f>
        <v>38.5125</v>
      </c>
      <c r="U14" s="40" t="n">
        <f aca="false">SCE!Z57</f>
        <v>35.9347</v>
      </c>
      <c r="V14" s="40"/>
    </row>
    <row r="15" customFormat="false" ht="6.75" hidden="false" customHeight="true" outlineLevel="0" collapsed="false">
      <c r="A15" s="19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Format="false" ht="12.75" hidden="false" customHeight="false" outlineLevel="0" collapsed="false">
      <c r="A16" s="199" t="s">
        <v>133</v>
      </c>
      <c r="D16" s="40" t="n">
        <f aca="false">D$7-D12</f>
        <v>-50.9012480775797</v>
      </c>
      <c r="E16" s="40" t="n">
        <f aca="false">E$7-E12</f>
        <v>-96.0187129860883</v>
      </c>
      <c r="F16" s="40" t="n">
        <f aca="false">F$7-F12</f>
        <v>-29.6001103066738</v>
      </c>
      <c r="G16" s="40" t="n">
        <f aca="false">G$7-G12</f>
        <v>-29.6001103066738</v>
      </c>
      <c r="H16" s="40" t="n">
        <f aca="false">H$7-H12</f>
        <v>-20.4702363576684</v>
      </c>
      <c r="I16" s="40" t="n">
        <f aca="false">I$7-I12</f>
        <v>-19.6642939413525</v>
      </c>
      <c r="J16" s="40" t="n">
        <f aca="false">J$7-J12</f>
        <v>-19.1106736779313</v>
      </c>
      <c r="K16" s="40" t="n">
        <f aca="false">K$7-K12</f>
        <v>-21.6383500843236</v>
      </c>
      <c r="L16" s="40" t="n">
        <f aca="false">L$7-L12</f>
        <v>22.666012972586</v>
      </c>
      <c r="M16" s="40" t="n">
        <f aca="false">M$7-M12</f>
        <v>21.9765336197127</v>
      </c>
      <c r="N16" s="40" t="n">
        <f aca="false">N$7-N12</f>
        <v>11.5280442846882</v>
      </c>
      <c r="O16" s="40" t="n">
        <f aca="false">O$7-O12</f>
        <v>14.2803622225256</v>
      </c>
      <c r="P16" s="40" t="n">
        <f aca="false">P$7-P12</f>
        <v>-17.0434913691427</v>
      </c>
      <c r="Q16" s="40" t="n">
        <f aca="false">Q$7-Q12</f>
        <v>-17.6344877940465</v>
      </c>
      <c r="R16" s="40" t="n">
        <f aca="false">R$7-R12</f>
        <v>-18.2265327744047</v>
      </c>
      <c r="S16" s="40" t="n">
        <f aca="false">S$7-S12</f>
        <v>-17.7803520224035</v>
      </c>
      <c r="T16" s="40" t="n">
        <f aca="false">T$7-T12</f>
        <v>-17.2959920746844</v>
      </c>
      <c r="U16" s="40" t="n">
        <f aca="false">U$7-U12</f>
        <v>-17.1852978332283</v>
      </c>
      <c r="V16" s="40"/>
    </row>
    <row r="17" customFormat="false" ht="12.75" hidden="false" customHeight="false" outlineLevel="0" collapsed="false">
      <c r="A17" s="199" t="s">
        <v>134</v>
      </c>
      <c r="D17" s="40" t="n">
        <f aca="false">D$7-D13</f>
        <v>-50.9012480775797</v>
      </c>
      <c r="E17" s="40" t="n">
        <f aca="false">E$7-E13</f>
        <v>-96.0187129860883</v>
      </c>
      <c r="F17" s="40" t="n">
        <f aca="false">F$7-F13</f>
        <v>-128.005539338384</v>
      </c>
      <c r="G17" s="40" t="n">
        <f aca="false">G$7-G13</f>
        <v>-171.451338211697</v>
      </c>
      <c r="H17" s="40" t="n">
        <f aca="false">H$7-H13</f>
        <v>-154.054951001646</v>
      </c>
      <c r="I17" s="40" t="n">
        <f aca="false">I$7-I13</f>
        <v>-116.554019087785</v>
      </c>
      <c r="J17" s="40" t="n">
        <f aca="false">J$7-J13</f>
        <v>-59.1649905154215</v>
      </c>
      <c r="K17" s="40" t="n">
        <f aca="false">K$7-K13</f>
        <v>3.23420647356902</v>
      </c>
      <c r="L17" s="40" t="n">
        <f aca="false">L$7-L13</f>
        <v>42.6939355705829</v>
      </c>
      <c r="M17" s="40" t="n">
        <f aca="false">M$7-M13</f>
        <v>44.369056691441</v>
      </c>
      <c r="N17" s="40" t="n">
        <f aca="false">N$7-N13</f>
        <v>33.382670877855</v>
      </c>
      <c r="O17" s="40" t="n">
        <f aca="false">O$7-O13</f>
        <v>38.8151970324742</v>
      </c>
      <c r="P17" s="40" t="n">
        <f aca="false">P$7-P13</f>
        <v>-17.0434913691427</v>
      </c>
      <c r="Q17" s="40" t="n">
        <f aca="false">Q$7-Q13</f>
        <v>-17.6344877940465</v>
      </c>
      <c r="R17" s="40" t="n">
        <f aca="false">R$7-R13</f>
        <v>-18.2265327744047</v>
      </c>
      <c r="S17" s="40" t="n">
        <f aca="false">S$7-S13</f>
        <v>-17.7803520224035</v>
      </c>
      <c r="T17" s="40" t="n">
        <f aca="false">T$7-T13</f>
        <v>-17.2959920746844</v>
      </c>
      <c r="U17" s="40" t="n">
        <f aca="false">U$7-U13</f>
        <v>-17.1852978332283</v>
      </c>
      <c r="V17" s="40"/>
    </row>
    <row r="18" customFormat="false" ht="12.75" hidden="false" customHeight="false" outlineLevel="0" collapsed="false">
      <c r="A18" s="199" t="s">
        <v>135</v>
      </c>
      <c r="D18" s="40" t="n">
        <f aca="false">D$7-D14</f>
        <v>-50.9012480775797</v>
      </c>
      <c r="E18" s="40" t="n">
        <f aca="false">E$7-E14</f>
        <v>-96.0187129860883</v>
      </c>
      <c r="F18" s="40" t="n">
        <f aca="false">F$7-F14</f>
        <v>-128.005539338384</v>
      </c>
      <c r="G18" s="40" t="n">
        <f aca="false">G$7-G14</f>
        <v>-128.005539338384</v>
      </c>
      <c r="H18" s="40" t="n">
        <f aca="false">H$7-H14</f>
        <v>-144.57363797534</v>
      </c>
      <c r="I18" s="40" t="n">
        <f aca="false">I$7-I14</f>
        <v>-145.116857772689</v>
      </c>
      <c r="J18" s="40" t="n">
        <f aca="false">J$7-J14</f>
        <v>-97.6941988927836</v>
      </c>
      <c r="K18" s="40" t="n">
        <f aca="false">K$7-K14</f>
        <v>-94.3602158810711</v>
      </c>
      <c r="L18" s="40" t="n">
        <f aca="false">L$7-L14</f>
        <v>34.4790520348327</v>
      </c>
      <c r="M18" s="40" t="n">
        <f aca="false">M$7-M14</f>
        <v>45.1121818784088</v>
      </c>
      <c r="N18" s="40" t="n">
        <f aca="false">N$7-N14</f>
        <v>30.3109217467264</v>
      </c>
      <c r="O18" s="40" t="n">
        <f aca="false">O$7-O14</f>
        <v>31.0761970324742</v>
      </c>
      <c r="P18" s="40" t="n">
        <f aca="false">P$7-P14</f>
        <v>5.24625704894467</v>
      </c>
      <c r="Q18" s="40" t="n">
        <f aca="false">Q$7-Q14</f>
        <v>4.51899755323155</v>
      </c>
      <c r="R18" s="40" t="n">
        <f aca="false">R$7-R14</f>
        <v>3.9451741512337</v>
      </c>
      <c r="S18" s="40" t="n">
        <f aca="false">S$7-S14</f>
        <v>3.03407476722149</v>
      </c>
      <c r="T18" s="40" t="n">
        <f aca="false">T$7-T14</f>
        <v>3.36890505279726</v>
      </c>
      <c r="U18" s="40" t="n">
        <f aca="false">U$7-U14</f>
        <v>5.98498559123667</v>
      </c>
      <c r="V18" s="40"/>
    </row>
    <row r="19" customFormat="false" ht="12.75" hidden="false" customHeight="false" outlineLevel="0" collapsed="false">
      <c r="A19" s="19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customFormat="false" ht="12.75" hidden="false" customHeight="false" outlineLevel="0" collapsed="false">
      <c r="A20" s="19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customFormat="false" ht="13.5" hidden="false" customHeight="false" outlineLevel="0" collapsed="false">
      <c r="A21" s="380" t="s">
        <v>136</v>
      </c>
      <c r="B21" s="381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</row>
    <row r="22" customFormat="false" ht="12.75" hidden="false" customHeight="false" outlineLevel="0" collapsed="false">
      <c r="A22" s="135" t="s">
        <v>137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customFormat="false" ht="12.75" hidden="false" customHeight="false" outlineLevel="0" collapsed="false">
      <c r="A23" s="383" t="s">
        <v>138</v>
      </c>
      <c r="D23" s="40" t="n">
        <f aca="false">D7</f>
        <v>86.0094762460719</v>
      </c>
      <c r="E23" s="40" t="n">
        <f aca="false">E7</f>
        <v>53.8242257313907</v>
      </c>
      <c r="F23" s="40" t="n">
        <f aca="false">F7</f>
        <v>41.5486617883027</v>
      </c>
      <c r="G23" s="40" t="n">
        <f aca="false">G7</f>
        <v>41.5486617883027</v>
      </c>
      <c r="H23" s="40" t="n">
        <f aca="false">H7</f>
        <v>41.9450489983541</v>
      </c>
      <c r="I23" s="40" t="n">
        <f aca="false">I7</f>
        <v>42.4459809122149</v>
      </c>
      <c r="J23" s="40" t="n">
        <f aca="false">J7</f>
        <v>42.8350094845786</v>
      </c>
      <c r="K23" s="40" t="n">
        <f aca="false">K7</f>
        <v>43.234206473569</v>
      </c>
      <c r="L23" s="40" t="n">
        <f aca="false">L7</f>
        <v>80.6939355705829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customFormat="false" ht="12.75" hidden="false" customHeight="false" outlineLevel="0" collapsed="false">
      <c r="A24" s="383" t="s">
        <v>139</v>
      </c>
      <c r="D24" s="40" t="n">
        <f aca="false">D14</f>
        <v>136.910724323652</v>
      </c>
      <c r="E24" s="40" t="n">
        <f aca="false">E14</f>
        <v>149.842938717479</v>
      </c>
      <c r="F24" s="40" t="n">
        <f aca="false">F14</f>
        <v>169.554201126686</v>
      </c>
      <c r="G24" s="40" t="n">
        <f aca="false">G14</f>
        <v>169.554201126686</v>
      </c>
      <c r="H24" s="40" t="n">
        <f aca="false">H14</f>
        <v>186.518686973694</v>
      </c>
      <c r="I24" s="40" t="n">
        <f aca="false">I14</f>
        <v>187.562838684904</v>
      </c>
      <c r="J24" s="40" t="n">
        <f aca="false">J14</f>
        <v>140.529208377362</v>
      </c>
      <c r="K24" s="40" t="n">
        <f aca="false">K14</f>
        <v>137.59442235464</v>
      </c>
      <c r="L24" s="40" t="n">
        <f aca="false">L14</f>
        <v>46.2148835357502</v>
      </c>
      <c r="M24" s="40"/>
      <c r="N24" s="40"/>
      <c r="O24" s="40"/>
      <c r="P24" s="40"/>
      <c r="Q24" s="40"/>
      <c r="R24" s="40"/>
      <c r="S24" s="40"/>
      <c r="T24" s="40"/>
      <c r="U24" s="40"/>
      <c r="V24" s="40" t="n">
        <f aca="false">V14</f>
        <v>0</v>
      </c>
    </row>
    <row r="25" customFormat="false" ht="12.75" hidden="false" customHeight="false" outlineLevel="0" collapsed="false">
      <c r="A25" s="384" t="s">
        <v>137</v>
      </c>
      <c r="B25" s="377"/>
      <c r="C25" s="377"/>
      <c r="D25" s="385" t="n">
        <f aca="false">D23-D24</f>
        <v>-50.9012480775797</v>
      </c>
      <c r="E25" s="385" t="n">
        <f aca="false">E23-E24</f>
        <v>-96.0187129860883</v>
      </c>
      <c r="F25" s="385" t="n">
        <f aca="false">F23-F24</f>
        <v>-128.005539338384</v>
      </c>
      <c r="G25" s="385" t="n">
        <f aca="false">G23-G24</f>
        <v>-128.005539338384</v>
      </c>
      <c r="H25" s="385" t="n">
        <f aca="false">H23-H24</f>
        <v>-144.57363797534</v>
      </c>
      <c r="I25" s="385" t="n">
        <f aca="false">I23-I24</f>
        <v>-145.116857772689</v>
      </c>
      <c r="J25" s="385" t="n">
        <f aca="false">J23-J24</f>
        <v>-97.6941988927836</v>
      </c>
      <c r="K25" s="385" t="n">
        <f aca="false">K23-K24</f>
        <v>-94.3602158810711</v>
      </c>
      <c r="L25" s="385" t="n">
        <f aca="false">L23-L24</f>
        <v>34.4790520348327</v>
      </c>
      <c r="M25" s="386"/>
      <c r="N25" s="386"/>
      <c r="O25" s="386"/>
      <c r="P25" s="386"/>
      <c r="Q25" s="386"/>
      <c r="R25" s="386"/>
      <c r="S25" s="386"/>
      <c r="T25" s="386"/>
      <c r="U25" s="386"/>
      <c r="V25" s="385"/>
    </row>
    <row r="26" customFormat="false" ht="12.75" hidden="false" customHeight="false" outlineLevel="0" collapsed="false">
      <c r="A26" s="387" t="s">
        <v>140</v>
      </c>
      <c r="B26" s="10"/>
      <c r="C26" s="10"/>
      <c r="D26" s="388" t="n">
        <f aca="false">-D$3*D25/1000</f>
        <v>30931.5628632875</v>
      </c>
      <c r="E26" s="388" t="n">
        <f aca="false">-E$3*E25/1000</f>
        <v>42606.9912766778</v>
      </c>
      <c r="F26" s="388" t="n">
        <f aca="false">-F$3*F25/1000</f>
        <v>14617.9626203337</v>
      </c>
      <c r="G26" s="388" t="n">
        <f aca="false">-G$3*G25/1000</f>
        <v>13573.822433167</v>
      </c>
      <c r="H26" s="388" t="n">
        <f aca="false">-H$3*H25/1000</f>
        <v>28459.4235018672</v>
      </c>
      <c r="I26" s="388" t="n">
        <f aca="false">-I$3*I25/1000</f>
        <v>2974.42154165045</v>
      </c>
      <c r="J26" s="388" t="n">
        <f aca="false">-J$3*J25/1000</f>
        <v>436.001627156563</v>
      </c>
      <c r="K26" s="388" t="n">
        <f aca="false">-K$3*K25/1000</f>
        <v>536.048802970246</v>
      </c>
      <c r="L26" s="388" t="n">
        <f aca="false">-L$3*L25/1000</f>
        <v>-127.718452296879</v>
      </c>
      <c r="M26" s="388"/>
      <c r="N26" s="388"/>
      <c r="O26" s="388"/>
      <c r="P26" s="388"/>
      <c r="Q26" s="388"/>
      <c r="R26" s="388"/>
      <c r="S26" s="388"/>
      <c r="T26" s="388"/>
      <c r="U26" s="388"/>
      <c r="V26" s="388" t="n">
        <f aca="false">-V$3*V25/1000</f>
        <v>-0</v>
      </c>
    </row>
    <row r="27" customFormat="false" ht="12.75" hidden="false" customHeight="false" outlineLevel="0" collapsed="false">
      <c r="A27" s="13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customFormat="false" ht="12.75" hidden="false" customHeight="false" outlineLevel="0" collapsed="false">
      <c r="A28" s="135" t="s">
        <v>141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customFormat="false" ht="12.75" hidden="false" customHeight="false" outlineLevel="0" collapsed="false">
      <c r="A29" s="384" t="s">
        <v>142</v>
      </c>
      <c r="B29" s="377"/>
      <c r="C29" s="377"/>
      <c r="D29" s="385" t="n">
        <v>0</v>
      </c>
      <c r="E29" s="385" t="n">
        <v>0</v>
      </c>
      <c r="F29" s="385" t="n">
        <f aca="false">F9</f>
        <v>10</v>
      </c>
      <c r="G29" s="385" t="n">
        <f aca="false">G9</f>
        <v>10</v>
      </c>
      <c r="H29" s="385" t="n">
        <f aca="false">H9</f>
        <v>10</v>
      </c>
      <c r="I29" s="385" t="n">
        <f aca="false">I9</f>
        <v>10</v>
      </c>
      <c r="J29" s="385" t="n">
        <f aca="false">J9</f>
        <v>10</v>
      </c>
      <c r="K29" s="385" t="n">
        <f aca="false">K9</f>
        <v>10</v>
      </c>
      <c r="L29" s="385" t="n">
        <f aca="false">L9</f>
        <v>10</v>
      </c>
      <c r="M29" s="385" t="n">
        <f aca="false">M9</f>
        <v>10</v>
      </c>
      <c r="N29" s="385" t="n">
        <f aca="false">N9</f>
        <v>10</v>
      </c>
      <c r="O29" s="385" t="n">
        <f aca="false">O9</f>
        <v>10</v>
      </c>
      <c r="P29" s="385" t="n">
        <f aca="false">P9</f>
        <v>10</v>
      </c>
      <c r="Q29" s="385" t="n">
        <f aca="false">Q9</f>
        <v>10</v>
      </c>
      <c r="R29" s="385" t="n">
        <f aca="false">R9</f>
        <v>10</v>
      </c>
      <c r="S29" s="385" t="n">
        <f aca="false">S9</f>
        <v>10</v>
      </c>
      <c r="T29" s="385" t="n">
        <f aca="false">T9</f>
        <v>10</v>
      </c>
      <c r="U29" s="385" t="n">
        <f aca="false">U9</f>
        <v>10</v>
      </c>
      <c r="V29" s="385" t="n">
        <f aca="false">V9</f>
        <v>10</v>
      </c>
    </row>
    <row r="30" customFormat="false" ht="12.75" hidden="false" customHeight="false" outlineLevel="0" collapsed="false">
      <c r="A30" s="387" t="s">
        <v>140</v>
      </c>
      <c r="B30" s="10"/>
      <c r="C30" s="10"/>
      <c r="D30" s="388" t="n">
        <f aca="false">-D$3*D29/1000</f>
        <v>-0</v>
      </c>
      <c r="E30" s="388" t="n">
        <f aca="false">-E$3*E29/1000</f>
        <v>-0</v>
      </c>
      <c r="F30" s="388" t="n">
        <f aca="false">-F$3*F29/1000</f>
        <v>-1141.97890934165</v>
      </c>
      <c r="G30" s="388" t="n">
        <f aca="false">-G$3*G29/1000</f>
        <v>-1060.40898724582</v>
      </c>
      <c r="H30" s="388" t="n">
        <f aca="false">-H$3*H29/1000</f>
        <v>-1968.50711515758</v>
      </c>
      <c r="I30" s="388" t="n">
        <f aca="false">-I$3*I29/1000</f>
        <v>-204.967333726973</v>
      </c>
      <c r="J30" s="388" t="n">
        <f aca="false">-J$3*J29/1000</f>
        <v>-44.6292238534103</v>
      </c>
      <c r="K30" s="388" t="n">
        <f aca="false">-K$3*K29/1000</f>
        <v>-56.8087724222532</v>
      </c>
      <c r="L30" s="388" t="n">
        <f aca="false">-L$3*L29/1000</f>
        <v>-37.042332883123</v>
      </c>
      <c r="M30" s="388" t="n">
        <f aca="false">-M$3*M29/1000</f>
        <v>-553.443422879116</v>
      </c>
      <c r="N30" s="388" t="n">
        <f aca="false">-N$3*N29/1000</f>
        <v>-751.339537940242</v>
      </c>
      <c r="O30" s="388" t="n">
        <f aca="false">-O$3*O29/1000</f>
        <v>-1622.5105626144</v>
      </c>
      <c r="P30" s="388" t="n">
        <f aca="false">-P$3*P29/1000</f>
        <v>-1939.5442678973</v>
      </c>
      <c r="Q30" s="388" t="n">
        <f aca="false">-Q$3*Q29/1000</f>
        <v>-1773.83965250102</v>
      </c>
      <c r="R30" s="388" t="n">
        <f aca="false">-R$3*R29/1000</f>
        <v>-1664.36450898056</v>
      </c>
      <c r="S30" s="388" t="n">
        <f aca="false">-S$3*S29/1000</f>
        <v>-1598.46257541796</v>
      </c>
      <c r="T30" s="388" t="n">
        <f aca="false">-T$3*T29/1000</f>
        <v>-1492.68052297116</v>
      </c>
      <c r="U30" s="388" t="n">
        <f aca="false">-U$3*U29/1000</f>
        <v>-1660.21475308347</v>
      </c>
      <c r="V30" s="388" t="n">
        <f aca="false">-V$3*V29/1000</f>
        <v>-15194.37</v>
      </c>
    </row>
    <row r="31" customFormat="false" ht="12.75" hidden="false" customHeight="false" outlineLevel="0" collapsed="false">
      <c r="A31" s="19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customFormat="false" ht="12.75" hidden="false" customHeight="false" outlineLevel="0" collapsed="false">
      <c r="A32" s="19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customFormat="false" ht="13.5" hidden="false" customHeight="false" outlineLevel="0" collapsed="false">
      <c r="A33" s="380" t="s">
        <v>143</v>
      </c>
      <c r="B33" s="381"/>
      <c r="C33" s="381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</row>
    <row r="34" customFormat="false" ht="12.75" hidden="false" customHeight="false" outlineLevel="0" collapsed="false">
      <c r="A34" s="27" t="s">
        <v>144</v>
      </c>
      <c r="B34" s="389" t="n">
        <f aca="false">SUM(D34:V34)</f>
        <v>-60469.9620748482</v>
      </c>
      <c r="D34" s="40" t="n">
        <v>0</v>
      </c>
      <c r="E34" s="40" t="n">
        <v>0</v>
      </c>
      <c r="F34" s="40" t="n">
        <f aca="false">-F26</f>
        <v>-14617.9626203337</v>
      </c>
      <c r="G34" s="40" t="n">
        <f aca="false">-G26</f>
        <v>-13573.822433167</v>
      </c>
      <c r="H34" s="40" t="n">
        <f aca="false">-H26</f>
        <v>-28459.4235018672</v>
      </c>
      <c r="I34" s="40" t="n">
        <f aca="false">-I26</f>
        <v>-2974.42154165045</v>
      </c>
      <c r="J34" s="40" t="n">
        <f aca="false">-J26</f>
        <v>-436.001627156563</v>
      </c>
      <c r="K34" s="40" t="n">
        <f aca="false">-K26</f>
        <v>-536.048802970246</v>
      </c>
      <c r="L34" s="40" t="n">
        <f aca="false">-L26</f>
        <v>127.718452296879</v>
      </c>
      <c r="M34" s="40" t="n">
        <f aca="false">-M26</f>
        <v>-0</v>
      </c>
      <c r="N34" s="40" t="n">
        <f aca="false">-N26</f>
        <v>-0</v>
      </c>
      <c r="O34" s="40" t="n">
        <f aca="false">-O26</f>
        <v>-0</v>
      </c>
      <c r="P34" s="40" t="n">
        <f aca="false">-P26</f>
        <v>-0</v>
      </c>
      <c r="Q34" s="40" t="n">
        <f aca="false">-Q26</f>
        <v>-0</v>
      </c>
      <c r="R34" s="40" t="n">
        <f aca="false">-R26</f>
        <v>-0</v>
      </c>
      <c r="S34" s="40" t="n">
        <f aca="false">-S26</f>
        <v>-0</v>
      </c>
      <c r="T34" s="40" t="n">
        <f aca="false">-T26</f>
        <v>-0</v>
      </c>
      <c r="U34" s="40" t="n">
        <f aca="false">-U26</f>
        <v>-0</v>
      </c>
      <c r="V34" s="40" t="n">
        <f aca="false">-V26</f>
        <v>0</v>
      </c>
    </row>
    <row r="35" customFormat="false" ht="12.75" hidden="false" customHeight="false" outlineLevel="0" collapsed="false">
      <c r="A35" s="135" t="s">
        <v>145</v>
      </c>
      <c r="B35" s="390" t="n">
        <f aca="false">SUM(D35:V35)</f>
        <v>-45851.9994545146</v>
      </c>
      <c r="C35" s="40"/>
      <c r="D35" s="40" t="n">
        <v>0</v>
      </c>
      <c r="E35" s="40" t="n">
        <v>0</v>
      </c>
      <c r="F35" s="40" t="n">
        <v>0</v>
      </c>
      <c r="G35" s="40" t="n">
        <f aca="false">-G26</f>
        <v>-13573.822433167</v>
      </c>
      <c r="H35" s="40" t="n">
        <f aca="false">-H26</f>
        <v>-28459.4235018672</v>
      </c>
      <c r="I35" s="40" t="n">
        <f aca="false">-I26</f>
        <v>-2974.42154165045</v>
      </c>
      <c r="J35" s="40" t="n">
        <f aca="false">-J26</f>
        <v>-436.001627156563</v>
      </c>
      <c r="K35" s="40" t="n">
        <f aca="false">-K26</f>
        <v>-536.048802970246</v>
      </c>
      <c r="L35" s="40" t="n">
        <f aca="false">-L26</f>
        <v>127.718452296879</v>
      </c>
      <c r="M35" s="40" t="n">
        <f aca="false">-M26</f>
        <v>-0</v>
      </c>
      <c r="N35" s="40" t="n">
        <f aca="false">-N26</f>
        <v>-0</v>
      </c>
      <c r="O35" s="40" t="n">
        <f aca="false">-O26</f>
        <v>-0</v>
      </c>
      <c r="P35" s="40" t="n">
        <f aca="false">-P26</f>
        <v>-0</v>
      </c>
      <c r="Q35" s="40" t="n">
        <f aca="false">-Q26</f>
        <v>-0</v>
      </c>
      <c r="R35" s="40" t="n">
        <f aca="false">-R26</f>
        <v>-0</v>
      </c>
      <c r="S35" s="40" t="n">
        <f aca="false">-S26</f>
        <v>-0</v>
      </c>
      <c r="T35" s="40" t="n">
        <f aca="false">-T26</f>
        <v>-0</v>
      </c>
      <c r="U35" s="40" t="n">
        <f aca="false">-U26</f>
        <v>-0</v>
      </c>
      <c r="V35" s="40" t="n">
        <f aca="false">-V26</f>
        <v>0</v>
      </c>
    </row>
    <row r="36" customFormat="false" ht="12.75" hidden="false" customHeight="false" outlineLevel="0" collapsed="false">
      <c r="A36" s="135" t="s">
        <v>146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customFormat="false" ht="12.75" hidden="false" customHeight="false" outlineLevel="0" collapsed="false">
      <c r="A37" s="383" t="s">
        <v>147</v>
      </c>
      <c r="B37" s="390" t="n">
        <f aca="false">SUM(D37:V37)</f>
        <v>-21775.6496673128</v>
      </c>
      <c r="C37" s="40"/>
      <c r="D37" s="40" t="n">
        <v>0</v>
      </c>
      <c r="E37" s="40" t="n">
        <v>0</v>
      </c>
      <c r="F37" s="40" t="n">
        <f aca="false">(F18-F16)*F3/1000</f>
        <v>-11237.6924518929</v>
      </c>
      <c r="G37" s="40" t="n">
        <f aca="false">(G18-G16)*G3/1000</f>
        <v>-10435.0001339005</v>
      </c>
      <c r="H37" s="40" t="n">
        <f aca="false">(H18-H16)*H3/1000</f>
        <v>-24429.8429099645</v>
      </c>
      <c r="I37" s="40" t="n">
        <f aca="false">(I18-I16)*I3/1000</f>
        <v>-2571.3677517722</v>
      </c>
      <c r="J37" s="40" t="n">
        <f aca="false">(J18-J16)*J3/1000</f>
        <v>-350.712173800375</v>
      </c>
      <c r="K37" s="40" t="n">
        <f aca="false">(K18-K16)*K3/1000</f>
        <v>-413.123992416907</v>
      </c>
      <c r="L37" s="40" t="n">
        <f aca="false">(L18-L16)*L3/1000</f>
        <v>43.7582525305076</v>
      </c>
      <c r="M37" s="40" t="n">
        <f aca="false">(M18-M16)*M3/1000</f>
        <v>1280.42723628201</v>
      </c>
      <c r="N37" s="40" t="n">
        <f aca="false">(N18-N16)*N3/1000</f>
        <v>1411.23184735159</v>
      </c>
      <c r="O37" s="40" t="n">
        <f aca="false">(O18-O16)*O3/1000</f>
        <v>2725.14193870682</v>
      </c>
      <c r="P37" s="40" t="n">
        <f aca="false">(P18-P16)*P3/1000</f>
        <v>4323.19537771744</v>
      </c>
      <c r="Q37" s="40" t="n">
        <f aca="false">(Q18-Q16)*Q3/1000</f>
        <v>3929.6730750102</v>
      </c>
      <c r="R37" s="40" t="n">
        <f aca="false">(R18-R16)*R3/1000</f>
        <v>3690.18021105509</v>
      </c>
      <c r="S37" s="40" t="n">
        <f aca="false">(S18-S16)*S3/1000</f>
        <v>3327.10822519925</v>
      </c>
      <c r="T37" s="40" t="n">
        <f aca="false">(T18-T16)*T3/1000</f>
        <v>3084.60894513945</v>
      </c>
      <c r="U37" s="40" t="n">
        <f aca="false">(U18-U16)*U3/1000</f>
        <v>3846.76463744221</v>
      </c>
      <c r="V37" s="40"/>
    </row>
    <row r="38" customFormat="false" ht="12.75" hidden="false" customHeight="false" outlineLevel="0" collapsed="false">
      <c r="A38" s="383" t="s">
        <v>148</v>
      </c>
      <c r="B38" s="390" t="n">
        <f aca="false">SUM(D38:V38)</f>
        <v>25887.3899048233</v>
      </c>
      <c r="C38" s="40"/>
      <c r="D38" s="40" t="n">
        <v>0</v>
      </c>
      <c r="E38" s="40" t="n">
        <v>0</v>
      </c>
      <c r="F38" s="40" t="n">
        <f aca="false">(F18-F17)*F3/1000</f>
        <v>0</v>
      </c>
      <c r="G38" s="40" t="n">
        <f aca="false">(G18-G17)*G3/1000</f>
        <v>4607.03155833359</v>
      </c>
      <c r="H38" s="40" t="n">
        <f aca="false">(H18-H17)*H3/1000</f>
        <v>1866.40321533203</v>
      </c>
      <c r="I38" s="40" t="n">
        <f aca="false">(I18-I17)*I3/1000</f>
        <v>-585.444888891842</v>
      </c>
      <c r="J38" s="40" t="n">
        <f aca="false">(J18-J17)*J3/1000</f>
        <v>-171.952866556798</v>
      </c>
      <c r="K38" s="40" t="n">
        <f aca="false">(K18-K17)*K3/1000</f>
        <v>-554.421932922602</v>
      </c>
      <c r="L38" s="40" t="n">
        <f aca="false">(L18-L17)*L3/1000</f>
        <v>-30.4298450527345</v>
      </c>
      <c r="M38" s="40" t="n">
        <f aca="false">(M18-M17)*M3/1000</f>
        <v>41.1277747103179</v>
      </c>
      <c r="N38" s="40" t="n">
        <f aca="false">(N18-N17)*N3/1000</f>
        <v>-230.792657285048</v>
      </c>
      <c r="O38" s="40" t="n">
        <f aca="false">(O18-O17)*O3/1000</f>
        <v>-1255.66092440729</v>
      </c>
      <c r="P38" s="40" t="n">
        <f aca="false">(P18-P17)*P3/1000</f>
        <v>4323.19537771744</v>
      </c>
      <c r="Q38" s="40" t="n">
        <f aca="false">(Q18-Q17)*Q3/1000</f>
        <v>3929.6730750102</v>
      </c>
      <c r="R38" s="40" t="n">
        <f aca="false">(R18-R17)*R3/1000</f>
        <v>3690.18021105509</v>
      </c>
      <c r="S38" s="40" t="n">
        <f aca="false">(S18-S17)*S3/1000</f>
        <v>3327.10822519925</v>
      </c>
      <c r="T38" s="40" t="n">
        <f aca="false">(T18-T17)*T3/1000</f>
        <v>3084.60894513945</v>
      </c>
      <c r="U38" s="40" t="n">
        <f aca="false">(U18-U17)*U3/1000</f>
        <v>3846.76463744221</v>
      </c>
      <c r="V38" s="40"/>
    </row>
    <row r="39" customFormat="false" ht="12.75" hidden="false" customHeight="false" outlineLevel="0" collapsed="false">
      <c r="A39" s="135" t="s">
        <v>149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</row>
    <row r="40" customFormat="false" ht="12.75" hidden="false" customHeight="false" outlineLevel="0" collapsed="false">
      <c r="A40" s="383" t="s">
        <v>147</v>
      </c>
      <c r="B40" s="390" t="n">
        <f aca="false">SUM(D40:V40)</f>
        <v>-10537.9572154199</v>
      </c>
      <c r="C40" s="40"/>
      <c r="D40" s="40"/>
      <c r="E40" s="40"/>
      <c r="F40" s="40"/>
      <c r="G40" s="40" t="n">
        <f aca="false">G37</f>
        <v>-10435.0001339005</v>
      </c>
      <c r="H40" s="40" t="n">
        <f aca="false">H37</f>
        <v>-24429.8429099645</v>
      </c>
      <c r="I40" s="40" t="n">
        <f aca="false">I37</f>
        <v>-2571.3677517722</v>
      </c>
      <c r="J40" s="40" t="n">
        <f aca="false">J37</f>
        <v>-350.712173800375</v>
      </c>
      <c r="K40" s="40" t="n">
        <f aca="false">K37</f>
        <v>-413.123992416907</v>
      </c>
      <c r="L40" s="40" t="n">
        <f aca="false">L37</f>
        <v>43.7582525305076</v>
      </c>
      <c r="M40" s="40" t="n">
        <f aca="false">M37</f>
        <v>1280.42723628201</v>
      </c>
      <c r="N40" s="40" t="n">
        <f aca="false">N37</f>
        <v>1411.23184735159</v>
      </c>
      <c r="O40" s="40" t="n">
        <f aca="false">O37</f>
        <v>2725.14193870682</v>
      </c>
      <c r="P40" s="40" t="n">
        <f aca="false">P37</f>
        <v>4323.19537771744</v>
      </c>
      <c r="Q40" s="40" t="n">
        <f aca="false">Q37</f>
        <v>3929.6730750102</v>
      </c>
      <c r="R40" s="40" t="n">
        <f aca="false">R37</f>
        <v>3690.18021105509</v>
      </c>
      <c r="S40" s="40" t="n">
        <f aca="false">S37</f>
        <v>3327.10822519925</v>
      </c>
      <c r="T40" s="40" t="n">
        <f aca="false">T37</f>
        <v>3084.60894513945</v>
      </c>
      <c r="U40" s="40" t="n">
        <f aca="false">U37</f>
        <v>3846.76463744221</v>
      </c>
      <c r="V40" s="40"/>
    </row>
    <row r="41" customFormat="false" ht="12.75" hidden="false" customHeight="false" outlineLevel="0" collapsed="false">
      <c r="A41" s="383" t="s">
        <v>148</v>
      </c>
      <c r="B41" s="390" t="n">
        <f aca="false">SUM(D41:V41)</f>
        <v>25887.3899048233</v>
      </c>
      <c r="C41" s="40"/>
      <c r="D41" s="40"/>
      <c r="E41" s="40"/>
      <c r="F41" s="40"/>
      <c r="G41" s="40" t="n">
        <f aca="false">G38</f>
        <v>4607.03155833359</v>
      </c>
      <c r="H41" s="40" t="n">
        <f aca="false">H38</f>
        <v>1866.40321533203</v>
      </c>
      <c r="I41" s="40" t="n">
        <f aca="false">I38</f>
        <v>-585.444888891842</v>
      </c>
      <c r="J41" s="40" t="n">
        <f aca="false">J38</f>
        <v>-171.952866556798</v>
      </c>
      <c r="K41" s="40" t="n">
        <f aca="false">K38</f>
        <v>-554.421932922602</v>
      </c>
      <c r="L41" s="40" t="n">
        <f aca="false">L38</f>
        <v>-30.4298450527345</v>
      </c>
      <c r="M41" s="40" t="n">
        <f aca="false">M38</f>
        <v>41.1277747103179</v>
      </c>
      <c r="N41" s="40" t="n">
        <f aca="false">N38</f>
        <v>-230.792657285048</v>
      </c>
      <c r="O41" s="40" t="n">
        <f aca="false">O38</f>
        <v>-1255.66092440729</v>
      </c>
      <c r="P41" s="40" t="n">
        <f aca="false">P38</f>
        <v>4323.19537771744</v>
      </c>
      <c r="Q41" s="40" t="n">
        <f aca="false">Q38</f>
        <v>3929.6730750102</v>
      </c>
      <c r="R41" s="40" t="n">
        <f aca="false">R38</f>
        <v>3690.18021105509</v>
      </c>
      <c r="S41" s="40" t="n">
        <f aca="false">S38</f>
        <v>3327.10822519925</v>
      </c>
      <c r="T41" s="40" t="n">
        <f aca="false">T38</f>
        <v>3084.60894513945</v>
      </c>
      <c r="U41" s="40" t="n">
        <f aca="false">U38</f>
        <v>3846.76463744221</v>
      </c>
      <c r="V41" s="40"/>
    </row>
    <row r="42" customFormat="false" ht="12.75" hidden="false" customHeight="false" outlineLevel="0" collapsed="false">
      <c r="A42" s="13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</row>
    <row r="43" customFormat="false" ht="12.75" hidden="false" customHeight="false" outlineLevel="0" collapsed="false">
      <c r="A43" s="135" t="s">
        <v>150</v>
      </c>
      <c r="B43" s="390" t="n">
        <f aca="false">SUM(D43:V43)</f>
        <v>32765.112478916</v>
      </c>
      <c r="C43" s="40"/>
      <c r="D43" s="40" t="n">
        <f aca="false">-D30</f>
        <v>0</v>
      </c>
      <c r="E43" s="40" t="n">
        <f aca="false">-E30</f>
        <v>0</v>
      </c>
      <c r="F43" s="40" t="n">
        <f aca="false">-F30</f>
        <v>1141.97890934165</v>
      </c>
      <c r="G43" s="40" t="n">
        <f aca="false">-G30</f>
        <v>1060.40898724582</v>
      </c>
      <c r="H43" s="40" t="n">
        <f aca="false">-H30</f>
        <v>1968.50711515758</v>
      </c>
      <c r="I43" s="40" t="n">
        <f aca="false">-I30</f>
        <v>204.967333726973</v>
      </c>
      <c r="J43" s="40" t="n">
        <f aca="false">-J30</f>
        <v>44.6292238534103</v>
      </c>
      <c r="K43" s="40" t="n">
        <f aca="false">-K30</f>
        <v>56.8087724222532</v>
      </c>
      <c r="L43" s="40" t="n">
        <f aca="false">-L30</f>
        <v>37.042332883123</v>
      </c>
      <c r="M43" s="40" t="n">
        <f aca="false">-M30</f>
        <v>553.443422879116</v>
      </c>
      <c r="N43" s="40" t="n">
        <f aca="false">-N30</f>
        <v>751.339537940242</v>
      </c>
      <c r="O43" s="40" t="n">
        <f aca="false">-O30</f>
        <v>1622.5105626144</v>
      </c>
      <c r="P43" s="40" t="n">
        <f aca="false">-P30</f>
        <v>1939.5442678973</v>
      </c>
      <c r="Q43" s="40" t="n">
        <f aca="false">-Q30</f>
        <v>1773.83965250102</v>
      </c>
      <c r="R43" s="40" t="n">
        <f aca="false">-R30</f>
        <v>1664.36450898056</v>
      </c>
      <c r="S43" s="40" t="n">
        <f aca="false">-S30</f>
        <v>1598.46257541796</v>
      </c>
      <c r="T43" s="40" t="n">
        <f aca="false">-T30</f>
        <v>1492.68052297116</v>
      </c>
      <c r="U43" s="40" t="n">
        <f aca="false">-U30</f>
        <v>1660.21475308347</v>
      </c>
      <c r="V43" s="40" t="n">
        <f aca="false">-V30</f>
        <v>15194.37</v>
      </c>
    </row>
    <row r="44" customFormat="false" ht="12.75" hidden="false" customHeight="false" outlineLevel="0" collapsed="false">
      <c r="A44" s="135" t="s">
        <v>151</v>
      </c>
      <c r="B44" s="390" t="n">
        <f aca="false">SUM(D44:V44)</f>
        <v>26945.9868434659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 t="n">
        <f aca="false">-O30</f>
        <v>1622.5105626144</v>
      </c>
      <c r="P44" s="40" t="n">
        <f aca="false">-P30</f>
        <v>1939.5442678973</v>
      </c>
      <c r="Q44" s="40" t="n">
        <f aca="false">-Q30</f>
        <v>1773.83965250102</v>
      </c>
      <c r="R44" s="40" t="n">
        <f aca="false">-R30</f>
        <v>1664.36450898056</v>
      </c>
      <c r="S44" s="40" t="n">
        <f aca="false">-S30</f>
        <v>1598.46257541796</v>
      </c>
      <c r="T44" s="40" t="n">
        <f aca="false">-T30</f>
        <v>1492.68052297116</v>
      </c>
      <c r="U44" s="40" t="n">
        <f aca="false">-U30</f>
        <v>1660.21475308347</v>
      </c>
      <c r="V44" s="40" t="n">
        <f aca="false">-V30</f>
        <v>15194.37</v>
      </c>
    </row>
    <row r="45" customFormat="false" ht="12.75" hidden="false" customHeight="false" outlineLevel="0" collapsed="false">
      <c r="A45" s="135" t="s">
        <v>152</v>
      </c>
      <c r="B45" s="390" t="n">
        <f aca="false">SUM(D45:V45)</f>
        <v>-46208.7014693759</v>
      </c>
      <c r="C45" s="40"/>
      <c r="D45" s="40"/>
      <c r="E45" s="40"/>
      <c r="F45" s="40" t="n">
        <f aca="false">-F10*F3/1000</f>
        <v>-0</v>
      </c>
      <c r="G45" s="40"/>
      <c r="H45" s="40"/>
      <c r="I45" s="40"/>
      <c r="J45" s="40"/>
      <c r="K45" s="40"/>
      <c r="L45" s="40"/>
      <c r="M45" s="40"/>
      <c r="N45" s="40"/>
      <c r="O45" s="40" t="n">
        <f aca="false">-O10*O3/1000</f>
        <v>-7364.26070720693</v>
      </c>
      <c r="P45" s="40" t="n">
        <f aca="false">-P10*P3/1000</f>
        <v>-7429.32241291261</v>
      </c>
      <c r="Q45" s="40" t="n">
        <f aca="false">-Q10*Q3/1000</f>
        <v>-6800.79912537365</v>
      </c>
      <c r="R45" s="40" t="n">
        <f aca="false">-R10*R3/1000</f>
        <v>-6389.99808475789</v>
      </c>
      <c r="S45" s="40" t="n">
        <f aca="false">-S10*S3/1000</f>
        <v>-6128.92613526224</v>
      </c>
      <c r="T45" s="40" t="n">
        <f aca="false">-T10*T3/1000</f>
        <v>-5727.43764111626</v>
      </c>
      <c r="U45" s="40" t="n">
        <f aca="false">-U10*U3/1000</f>
        <v>-6367.95736274627</v>
      </c>
      <c r="V45" s="40"/>
    </row>
    <row r="46" customFormat="false" ht="12.75" hidden="false" customHeight="false" outlineLevel="0" collapsed="false">
      <c r="A46" s="13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</row>
    <row r="47" customFormat="false" ht="12.75" hidden="false" customHeight="false" outlineLevel="0" collapsed="false">
      <c r="A47" s="13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</row>
    <row r="48" customFormat="false" ht="12.75" hidden="false" customHeight="false" outlineLevel="0" collapsed="false">
      <c r="A48" s="391"/>
      <c r="B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49" customFormat="false" ht="12.75" hidden="false" customHeight="false" outlineLevel="0" collapsed="false">
      <c r="A49" s="19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0" customFormat="false" ht="12.75" hidden="false" customHeight="false" outlineLevel="0" collapsed="false">
      <c r="A50" s="19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</row>
    <row r="51" customFormat="false" ht="12.75" hidden="false" customHeight="false" outlineLevel="0" collapsed="false">
      <c r="A51" s="19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</row>
    <row r="52" customFormat="false" ht="12.75" hidden="false" customHeight="false" outlineLevel="0" collapsed="false">
      <c r="A52" s="19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</row>
    <row r="53" customFormat="false" ht="12.75" hidden="false" customHeight="false" outlineLevel="0" collapsed="false">
      <c r="A53" s="199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</row>
    <row r="54" customFormat="false" ht="12.75" hidden="false" customHeight="false" outlineLevel="0" collapsed="false">
      <c r="A54" s="19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</row>
    <row r="55" customFormat="false" ht="12.75" hidden="false" customHeight="false" outlineLevel="0" collapsed="false">
      <c r="A55" s="19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56" customFormat="false" ht="12.75" hidden="false" customHeight="false" outlineLevel="0" collapsed="false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</row>
    <row r="57" customFormat="false" ht="12.75" hidden="false" customHeight="false" outlineLevel="0" collapsed="false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customFormat="false" ht="12.75" hidden="false" customHeight="false" outlineLevel="0" collapsed="false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</row>
    <row r="59" customFormat="false" ht="12.75" hidden="false" customHeight="false" outlineLevel="0" collapsed="false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</row>
    <row r="60" customFormat="false" ht="12.75" hidden="false" customHeight="false" outlineLevel="0" collapsed="false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</row>
    <row r="61" customFormat="false" ht="12.75" hidden="false" customHeight="false" outlineLevel="0" collapsed="false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</row>
    <row r="62" customFormat="false" ht="12.75" hidden="false" customHeight="false" outlineLevel="0" collapsed="false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</row>
    <row r="63" customFormat="false" ht="12.75" hidden="false" customHeight="false" outlineLevel="0" collapsed="false"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customFormat="false" ht="12.75" hidden="false" customHeight="false" outlineLevel="0" collapsed="false"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</row>
    <row r="65" customFormat="false" ht="12.75" hidden="false" customHeight="false" outlineLevel="0" collapsed="false"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</row>
    <row r="66" customFormat="false" ht="12.75" hidden="false" customHeight="false" outlineLevel="0" collapsed="false"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</row>
    <row r="67" customFormat="false" ht="12.75" hidden="false" customHeight="false" outlineLevel="0" collapsed="false"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</row>
    <row r="68" customFormat="false" ht="12.75" hidden="false" customHeight="false" outlineLevel="0" collapsed="false"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</row>
    <row r="69" customFormat="false" ht="12.75" hidden="false" customHeight="false" outlineLevel="0" collapsed="false"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</row>
    <row r="70" customFormat="false" ht="12.75" hidden="false" customHeight="false" outlineLevel="0" collapsed="false"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</row>
    <row r="71" customFormat="false" ht="12.75" hidden="false" customHeight="false" outlineLevel="0" collapsed="false"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</row>
    <row r="72" customFormat="false" ht="12.75" hidden="false" customHeight="false" outlineLevel="0" collapsed="false"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</row>
    <row r="73" customFormat="false" ht="12.75" hidden="false" customHeight="false" outlineLevel="0" collapsed="false"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</row>
    <row r="74" customFormat="false" ht="12.75" hidden="false" customHeight="false" outlineLevel="0" collapsed="false"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</row>
    <row r="75" customFormat="false" ht="12.75" hidden="false" customHeight="false" outlineLevel="0" collapsed="false"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</row>
    <row r="76" customFormat="false" ht="12.75" hidden="false" customHeight="false" outlineLevel="0" collapsed="false"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</row>
    <row r="77" customFormat="false" ht="12.75" hidden="false" customHeight="false" outlineLevel="0" collapsed="false"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</row>
    <row r="78" customFormat="false" ht="12.75" hidden="false" customHeight="false" outlineLevel="0" collapsed="false"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</row>
    <row r="79" customFormat="false" ht="12.75" hidden="false" customHeight="false" outlineLevel="0" collapsed="false"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</row>
    <row r="80" customFormat="false" ht="12.75" hidden="false" customHeight="false" outlineLevel="0" collapsed="false"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</row>
    <row r="81" customFormat="false" ht="12.75" hidden="false" customHeight="false" outlineLevel="0" collapsed="false"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</row>
    <row r="82" customFormat="false" ht="12.75" hidden="false" customHeight="false" outlineLevel="0" collapsed="false"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</row>
    <row r="83" customFormat="false" ht="12.75" hidden="false" customHeight="false" outlineLevel="0" collapsed="false"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</row>
    <row r="84" customFormat="false" ht="12.75" hidden="false" customHeight="false" outlineLevel="0" collapsed="false"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</row>
    <row r="85" customFormat="false" ht="12.75" hidden="false" customHeight="false" outlineLevel="0" collapsed="false"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</row>
    <row r="86" customFormat="false" ht="12.75" hidden="false" customHeight="false" outlineLevel="0" collapsed="false"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</row>
    <row r="87" customFormat="false" ht="12.75" hidden="false" customHeight="false" outlineLevel="0" collapsed="false"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</row>
    <row r="88" customFormat="false" ht="12.75" hidden="false" customHeight="false" outlineLevel="0" collapsed="false"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</row>
    <row r="89" customFormat="false" ht="12.75" hidden="false" customHeight="false" outlineLevel="0" collapsed="false"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</row>
    <row r="90" customFormat="false" ht="12.75" hidden="false" customHeight="false" outlineLevel="0" collapsed="false"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</row>
    <row r="91" customFormat="false" ht="12.75" hidden="false" customHeight="false" outlineLevel="0" collapsed="false"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</row>
    <row r="92" customFormat="false" ht="12.75" hidden="false" customHeight="false" outlineLevel="0" collapsed="false"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</row>
    <row r="93" customFormat="false" ht="12.75" hidden="false" customHeight="false" outlineLevel="0" collapsed="false"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</row>
    <row r="94" customFormat="false" ht="12.75" hidden="false" customHeight="false" outlineLevel="0" collapsed="false"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</row>
    <row r="95" customFormat="false" ht="12.75" hidden="false" customHeight="false" outlineLevel="0" collapsed="false"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</row>
    <row r="96" customFormat="false" ht="12.75" hidden="false" customHeight="false" outlineLevel="0" collapsed="false"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</row>
    <row r="97" customFormat="false" ht="12.75" hidden="false" customHeight="false" outlineLevel="0" collapsed="false"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</row>
    <row r="98" customFormat="false" ht="12.75" hidden="false" customHeight="false" outlineLevel="0" collapsed="false"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</row>
    <row r="99" customFormat="false" ht="12.75" hidden="false" customHeight="false" outlineLevel="0" collapsed="false"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</row>
    <row r="100" customFormat="false" ht="12.75" hidden="false" customHeight="false" outlineLevel="0" collapsed="false"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</row>
    <row r="101" customFormat="false" ht="12.75" hidden="false" customHeight="false" outlineLevel="0" collapsed="false"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</row>
    <row r="102" customFormat="false" ht="12.75" hidden="false" customHeight="false" outlineLevel="0" collapsed="false"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</row>
    <row r="103" customFormat="false" ht="12.75" hidden="false" customHeight="false" outlineLevel="0" collapsed="false"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</row>
    <row r="104" customFormat="false" ht="12.75" hidden="false" customHeight="false" outlineLevel="0" collapsed="false"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</row>
    <row r="105" customFormat="false" ht="12.75" hidden="false" customHeight="false" outlineLevel="0" collapsed="false"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</row>
    <row r="106" customFormat="false" ht="12.75" hidden="false" customHeight="false" outlineLevel="0" collapsed="false"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</row>
    <row r="107" customFormat="false" ht="12.75" hidden="false" customHeight="false" outlineLevel="0" collapsed="false"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</row>
    <row r="108" customFormat="false" ht="12.75" hidden="false" customHeight="false" outlineLevel="0" collapsed="false"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</row>
    <row r="109" customFormat="false" ht="12.75" hidden="false" customHeight="false" outlineLevel="0" collapsed="false"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</row>
    <row r="110" customFormat="false" ht="12.75" hidden="false" customHeight="false" outlineLevel="0" collapsed="false"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</row>
    <row r="111" customFormat="false" ht="12.75" hidden="false" customHeight="false" outlineLevel="0" collapsed="false"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</row>
    <row r="112" customFormat="false" ht="12.75" hidden="false" customHeight="false" outlineLevel="0" collapsed="false"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</row>
    <row r="113" customFormat="false" ht="12.75" hidden="false" customHeight="false" outlineLevel="0" collapsed="false"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</row>
    <row r="114" customFormat="false" ht="12.75" hidden="false" customHeight="false" outlineLevel="0" collapsed="false"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</row>
    <row r="115" customFormat="false" ht="12.75" hidden="false" customHeight="false" outlineLevel="0" collapsed="false"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</row>
    <row r="116" customFormat="false" ht="12.75" hidden="false" customHeight="false" outlineLevel="0" collapsed="false"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</row>
    <row r="117" customFormat="false" ht="12.75" hidden="false" customHeight="false" outlineLevel="0" collapsed="false"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</row>
    <row r="118" customFormat="false" ht="12.75" hidden="false" customHeight="false" outlineLevel="0" collapsed="false"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</row>
    <row r="119" customFormat="false" ht="12.75" hidden="false" customHeight="false" outlineLevel="0" collapsed="false"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</row>
    <row r="120" customFormat="false" ht="12.75" hidden="false" customHeight="false" outlineLevel="0" collapsed="false"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</row>
    <row r="121" customFormat="false" ht="12.75" hidden="false" customHeight="false" outlineLevel="0" collapsed="false"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</row>
    <row r="122" customFormat="false" ht="12.75" hidden="false" customHeight="false" outlineLevel="0" collapsed="false"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</row>
    <row r="123" customFormat="false" ht="12.75" hidden="false" customHeight="false" outlineLevel="0" collapsed="false">
      <c r="D123" s="151"/>
    </row>
    <row r="124" customFormat="false" ht="12.75" hidden="false" customHeight="false" outlineLevel="0" collapsed="false">
      <c r="D124" s="151"/>
    </row>
    <row r="125" customFormat="false" ht="12.75" hidden="false" customHeight="false" outlineLevel="0" collapsed="false">
      <c r="D125" s="151"/>
    </row>
    <row r="126" customFormat="false" ht="12.75" hidden="false" customHeight="false" outlineLevel="0" collapsed="false">
      <c r="D126" s="151"/>
    </row>
    <row r="127" customFormat="false" ht="12.75" hidden="false" customHeight="false" outlineLevel="0" collapsed="false">
      <c r="D127" s="151"/>
    </row>
    <row r="128" customFormat="false" ht="12.75" hidden="false" customHeight="false" outlineLevel="0" collapsed="false">
      <c r="D128" s="151"/>
    </row>
    <row r="129" customFormat="false" ht="12.75" hidden="false" customHeight="false" outlineLevel="0" collapsed="false">
      <c r="D129" s="151"/>
    </row>
    <row r="130" customFormat="false" ht="12.75" hidden="false" customHeight="false" outlineLevel="0" collapsed="false">
      <c r="D130" s="151"/>
    </row>
    <row r="131" customFormat="false" ht="12.75" hidden="false" customHeight="false" outlineLevel="0" collapsed="false">
      <c r="D131" s="151"/>
    </row>
    <row r="132" customFormat="false" ht="12.75" hidden="false" customHeight="false" outlineLevel="0" collapsed="false">
      <c r="D132" s="151"/>
    </row>
    <row r="133" customFormat="false" ht="12.75" hidden="false" customHeight="false" outlineLevel="0" collapsed="false">
      <c r="D133" s="151"/>
    </row>
    <row r="134" customFormat="false" ht="12.75" hidden="false" customHeight="false" outlineLevel="0" collapsed="false">
      <c r="D134" s="151"/>
    </row>
    <row r="135" customFormat="false" ht="12.75" hidden="false" customHeight="false" outlineLevel="0" collapsed="false">
      <c r="D135" s="151"/>
    </row>
    <row r="136" customFormat="false" ht="12.75" hidden="false" customHeight="false" outlineLevel="0" collapsed="false">
      <c r="D136" s="151"/>
    </row>
    <row r="137" customFormat="false" ht="12.75" hidden="false" customHeight="false" outlineLevel="0" collapsed="false">
      <c r="D137" s="151"/>
    </row>
    <row r="138" customFormat="false" ht="12.75" hidden="false" customHeight="false" outlineLevel="0" collapsed="false">
      <c r="D138" s="151"/>
    </row>
    <row r="139" customFormat="false" ht="12.75" hidden="false" customHeight="false" outlineLevel="0" collapsed="false">
      <c r="D139" s="151"/>
    </row>
    <row r="140" customFormat="false" ht="12.75" hidden="false" customHeight="false" outlineLevel="0" collapsed="false">
      <c r="D140" s="151"/>
    </row>
    <row r="141" customFormat="false" ht="12.75" hidden="false" customHeight="false" outlineLevel="0" collapsed="false">
      <c r="D141" s="151"/>
    </row>
    <row r="142" customFormat="false" ht="12.75" hidden="false" customHeight="false" outlineLevel="0" collapsed="false">
      <c r="D142" s="151"/>
    </row>
    <row r="143" customFormat="false" ht="12.75" hidden="false" customHeight="false" outlineLevel="0" collapsed="false">
      <c r="D143" s="151"/>
    </row>
    <row r="144" customFormat="false" ht="12.75" hidden="false" customHeight="false" outlineLevel="0" collapsed="false">
      <c r="D144" s="151"/>
    </row>
    <row r="145" customFormat="false" ht="12.75" hidden="false" customHeight="false" outlineLevel="0" collapsed="false">
      <c r="D145" s="151"/>
    </row>
    <row r="146" customFormat="false" ht="12.75" hidden="false" customHeight="false" outlineLevel="0" collapsed="false">
      <c r="D146" s="151"/>
    </row>
    <row r="147" customFormat="false" ht="12.75" hidden="false" customHeight="false" outlineLevel="0" collapsed="false">
      <c r="D147" s="151"/>
    </row>
    <row r="148" customFormat="false" ht="12.75" hidden="false" customHeight="false" outlineLevel="0" collapsed="false">
      <c r="D148" s="151"/>
    </row>
    <row r="149" customFormat="false" ht="12.75" hidden="false" customHeight="false" outlineLevel="0" collapsed="false">
      <c r="D149" s="151"/>
    </row>
    <row r="150" customFormat="false" ht="12.75" hidden="false" customHeight="false" outlineLevel="0" collapsed="false">
      <c r="D150" s="151"/>
    </row>
    <row r="151" customFormat="false" ht="12.75" hidden="false" customHeight="false" outlineLevel="0" collapsed="false">
      <c r="D151" s="151"/>
    </row>
    <row r="152" customFormat="false" ht="12.75" hidden="false" customHeight="false" outlineLevel="0" collapsed="false">
      <c r="D152" s="151"/>
    </row>
    <row r="153" customFormat="false" ht="12.75" hidden="false" customHeight="false" outlineLevel="0" collapsed="false">
      <c r="D153" s="151"/>
    </row>
    <row r="154" customFormat="false" ht="12.75" hidden="false" customHeight="false" outlineLevel="0" collapsed="false">
      <c r="D154" s="151"/>
    </row>
    <row r="155" customFormat="false" ht="12.75" hidden="false" customHeight="false" outlineLevel="0" collapsed="false">
      <c r="D155" s="151"/>
    </row>
    <row r="156" customFormat="false" ht="12.75" hidden="false" customHeight="false" outlineLevel="0" collapsed="false">
      <c r="D156" s="151"/>
    </row>
    <row r="157" customFormat="false" ht="12.75" hidden="false" customHeight="false" outlineLevel="0" collapsed="false">
      <c r="D157" s="151"/>
    </row>
    <row r="158" customFormat="false" ht="12.75" hidden="false" customHeight="false" outlineLevel="0" collapsed="false">
      <c r="D158" s="151"/>
    </row>
    <row r="159" customFormat="false" ht="12.75" hidden="false" customHeight="false" outlineLevel="0" collapsed="false">
      <c r="D159" s="151"/>
    </row>
    <row r="160" customFormat="false" ht="12.75" hidden="false" customHeight="false" outlineLevel="0" collapsed="false">
      <c r="D160" s="151"/>
    </row>
    <row r="161" customFormat="false" ht="12.75" hidden="false" customHeight="false" outlineLevel="0" collapsed="false">
      <c r="D161" s="151"/>
    </row>
    <row r="162" customFormat="false" ht="12.75" hidden="false" customHeight="false" outlineLevel="0" collapsed="false">
      <c r="D162" s="151"/>
    </row>
    <row r="163" customFormat="false" ht="12.75" hidden="false" customHeight="false" outlineLevel="0" collapsed="false">
      <c r="D163" s="151"/>
    </row>
    <row r="164" customFormat="false" ht="12.75" hidden="false" customHeight="false" outlineLevel="0" collapsed="false">
      <c r="D164" s="151"/>
    </row>
    <row r="165" customFormat="false" ht="12.75" hidden="false" customHeight="false" outlineLevel="0" collapsed="false">
      <c r="D165" s="151"/>
    </row>
    <row r="166" customFormat="false" ht="12.75" hidden="false" customHeight="false" outlineLevel="0" collapsed="false">
      <c r="D166" s="151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acro1">
                <anchor moveWithCells="true" sizeWithCells="false">
                  <from>
                    <xdr:col>1</xdr:col>
                    <xdr:colOff>513360</xdr:colOff>
                    <xdr:row>2</xdr:row>
                    <xdr:rowOff>9360</xdr:rowOff>
                  </from>
                  <to>
                    <xdr:col>2</xdr:col>
                    <xdr:colOff>-19080</xdr:colOff>
                    <xdr:row>3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6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F3" activeCellId="0" sqref="F3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35.56"/>
    <col collapsed="false" customWidth="true" hidden="false" outlineLevel="0" max="2" min="2" style="0" width="11.56"/>
    <col collapsed="false" customWidth="true" hidden="false" outlineLevel="0" max="3" min="3" style="0" width="5.56"/>
    <col collapsed="false" customWidth="true" hidden="true" outlineLevel="1" max="5" min="4" style="0" width="10.85"/>
    <col collapsed="false" customWidth="true" hidden="false" outlineLevel="0" max="22" min="6" style="0" width="10.85"/>
  </cols>
  <sheetData>
    <row r="1" customFormat="false" ht="12.75" hidden="false" customHeight="false" outlineLevel="0" collapsed="false">
      <c r="D1" s="6" t="s">
        <v>120</v>
      </c>
      <c r="E1" s="6" t="s">
        <v>121</v>
      </c>
    </row>
    <row r="2" customFormat="false" ht="12.75" hidden="false" customHeight="false" outlineLevel="0" collapsed="false">
      <c r="A2" s="376" t="s">
        <v>153</v>
      </c>
      <c r="B2" s="377"/>
      <c r="C2" s="377"/>
      <c r="D2" s="377"/>
      <c r="E2" s="377"/>
      <c r="F2" s="378" t="s">
        <v>122</v>
      </c>
      <c r="G2" s="378" t="s">
        <v>123</v>
      </c>
      <c r="H2" s="379" t="n">
        <v>36923</v>
      </c>
      <c r="I2" s="379" t="n">
        <v>36951</v>
      </c>
      <c r="J2" s="379" t="n">
        <v>36982</v>
      </c>
      <c r="K2" s="379" t="n">
        <v>37012</v>
      </c>
      <c r="L2" s="379" t="n">
        <v>37043</v>
      </c>
      <c r="M2" s="379" t="n">
        <v>37073</v>
      </c>
      <c r="N2" s="379" t="n">
        <v>37104</v>
      </c>
      <c r="O2" s="379" t="n">
        <v>37135</v>
      </c>
      <c r="P2" s="379" t="n">
        <v>37165</v>
      </c>
      <c r="Q2" s="379" t="n">
        <v>37196</v>
      </c>
      <c r="R2" s="379" t="n">
        <v>37226</v>
      </c>
      <c r="S2" s="379" t="n">
        <v>37257</v>
      </c>
      <c r="T2" s="379" t="n">
        <v>37288</v>
      </c>
      <c r="U2" s="379" t="n">
        <v>37316</v>
      </c>
      <c r="V2" s="378" t="s">
        <v>124</v>
      </c>
    </row>
    <row r="3" customFormat="false" ht="12.75" hidden="false" customHeight="false" outlineLevel="0" collapsed="false">
      <c r="A3" s="199" t="s">
        <v>125</v>
      </c>
      <c r="D3" s="151" t="n">
        <f aca="false">SUM('PG&amp;E'!D26:G26)</f>
        <v>607677.886721834</v>
      </c>
      <c r="E3" s="151" t="n">
        <f aca="false">SUM('PG&amp;E'!H26:J26)</f>
        <v>443736.329634525</v>
      </c>
      <c r="F3" s="151" t="n">
        <f aca="false">'PG&amp;E_Summary'!F3+SCE_Summary!F3</f>
        <v>312780.578500903</v>
      </c>
      <c r="G3" s="151" t="n">
        <f aca="false">'PG&amp;E_Summary'!G3+SCE_Summary!G3</f>
        <v>290439.108607981</v>
      </c>
      <c r="H3" s="151" t="n">
        <f aca="false">'PG&amp;E_Summary'!H3+SCE_Summary!H3</f>
        <v>234596.803072758</v>
      </c>
      <c r="I3" s="151" t="n">
        <f aca="false">'PG&amp;E_Summary'!I3+SCE_Summary!I3</f>
        <v>62062.9888506973</v>
      </c>
      <c r="J3" s="151" t="n">
        <f aca="false">'PG&amp;E_Summary'!J3+SCE_Summary!J3</f>
        <v>44491.5802687743</v>
      </c>
      <c r="K3" s="151" t="n">
        <f aca="false">'PG&amp;E_Summary'!K3+SCE_Summary!K3</f>
        <v>48104.7915185272</v>
      </c>
      <c r="L3" s="151" t="n">
        <f aca="false">'PG&amp;E_Summary'!L3+SCE_Summary!L3</f>
        <v>38573.406948569</v>
      </c>
      <c r="M3" s="151" t="n">
        <f aca="false">'PG&amp;E_Summary'!M3+SCE_Summary!M3</f>
        <v>118167.271334877</v>
      </c>
      <c r="N3" s="151" t="n">
        <f aca="false">'PG&amp;E_Summary'!N3+SCE_Summary!N3</f>
        <v>314447.82987196</v>
      </c>
      <c r="O3" s="151" t="n">
        <f aca="false">'PG&amp;E_Summary'!O3+SCE_Summary!O3</f>
        <v>519146.120344788</v>
      </c>
      <c r="P3" s="151" t="n">
        <f aca="false">'PG&amp;E_Summary'!P3+SCE_Summary!P3</f>
        <v>606963.288857258</v>
      </c>
      <c r="Q3" s="151" t="n">
        <f aca="false">'PG&amp;E_Summary'!Q3+SCE_Summary!Q3</f>
        <v>553804.592502441</v>
      </c>
      <c r="R3" s="151" t="n">
        <f aca="false">'PG&amp;E_Summary'!R3+SCE_Summary!R3</f>
        <v>531114.937026828</v>
      </c>
      <c r="S3" s="151" t="n">
        <f aca="false">'PG&amp;E_Summary'!S3+SCE_Summary!S3</f>
        <v>494985.610581999</v>
      </c>
      <c r="T3" s="151" t="n">
        <f aca="false">'PG&amp;E_Summary'!T3+SCE_Summary!T3</f>
        <v>458369.594568511</v>
      </c>
      <c r="U3" s="151" t="n">
        <f aca="false">'PG&amp;E_Summary'!U3+SCE_Summary!U3</f>
        <v>503163.14924346</v>
      </c>
      <c r="V3" s="151" t="n">
        <f aca="false">'PG&amp;E_Summary'!V3+SCE_Summary!V3</f>
        <v>8550534.64774183</v>
      </c>
    </row>
    <row r="4" customFormat="false" ht="6.75" hidden="false" customHeight="true" outlineLevel="0" collapsed="false">
      <c r="A4" s="199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</row>
    <row r="5" customFormat="false" ht="12.75" hidden="false" customHeight="false" outlineLevel="0" collapsed="false">
      <c r="A5" s="199" t="s">
        <v>126</v>
      </c>
      <c r="D5" s="40" t="n">
        <f aca="false">SUMPRODUCT('PG&amp;E'!D53:G53,'PG&amp;E'!$D$26:$G$26)/SUM('PG&amp;E'!$D$26:$G$26)</f>
        <v>97.6577985256173</v>
      </c>
      <c r="E5" s="40" t="n">
        <f aca="false">SUMPRODUCT('PG&amp;E'!H53:J53,'PG&amp;E'!$H$26:$J$26)/SUM('PG&amp;E'!$H$26:$J$26)</f>
        <v>65.4725480109361</v>
      </c>
      <c r="F5" s="40" t="n">
        <f aca="false">('PG&amp;E_Summary'!F$3*'PG&amp;E_Summary'!F5+SCE_Summary!F$3*SCE_Summary!F5)/F$3</f>
        <v>55.8708221743646</v>
      </c>
      <c r="G5" s="40" t="n">
        <f aca="false">('PG&amp;E_Summary'!G$3*'PG&amp;E_Summary'!G5+SCE_Summary!G$3*SCE_Summary!G5)/G$3</f>
        <v>55.8708221743646</v>
      </c>
      <c r="H5" s="40" t="n">
        <f aca="false">('PG&amp;E_Summary'!H$3*'PG&amp;E_Summary'!H5+SCE_Summary!H$3*SCE_Summary!H5)/H$3</f>
        <v>64.0507396142867</v>
      </c>
      <c r="I5" s="40" t="n">
        <f aca="false">('PG&amp;E_Summary'!I$3*'PG&amp;E_Summary'!I5+SCE_Summary!I$3*SCE_Summary!I5)/I$3</f>
        <v>57.6944656665075</v>
      </c>
      <c r="J5" s="40" t="n">
        <f aca="false">('PG&amp;E_Summary'!J$3*'PG&amp;E_Summary'!J5+SCE_Summary!J$3*SCE_Summary!J5)/J$3</f>
        <v>54.6162726115755</v>
      </c>
      <c r="K5" s="40" t="n">
        <f aca="false">('PG&amp;E_Summary'!K$3*'PG&amp;E_Summary'!K5+SCE_Summary!K$3*SCE_Summary!K5)/K$3</f>
        <v>81.3279162139758</v>
      </c>
      <c r="L5" s="40" t="n">
        <f aca="false">('PG&amp;E_Summary'!L$3*'PG&amp;E_Summary'!L5+SCE_Summary!L$3*SCE_Summary!L5)/L$3</f>
        <v>84.7374853671754</v>
      </c>
      <c r="M5" s="40" t="n">
        <f aca="false">('PG&amp;E_Summary'!M$3*'PG&amp;E_Summary'!M5+SCE_Summary!M$3*SCE_Summary!M5)/M$3</f>
        <v>92.2636340233164</v>
      </c>
      <c r="N5" s="40" t="n">
        <f aca="false">('PG&amp;E_Summary'!N$3*'PG&amp;E_Summary'!N5+SCE_Summary!N$3*SCE_Summary!N5)/N$3</f>
        <v>81.3763593957975</v>
      </c>
      <c r="O5" s="40" t="n">
        <f aca="false">('PG&amp;E_Summary'!O$3*'PG&amp;E_Summary'!O5+SCE_Summary!O$3*SCE_Summary!O5)/O$3</f>
        <v>85.1923752078733</v>
      </c>
      <c r="P5" s="40" t="n">
        <f aca="false">('PG&amp;E_Summary'!P$3*'PG&amp;E_Summary'!P5+SCE_Summary!P$3*SCE_Summary!P5)/P$3</f>
        <v>68.3968246224017</v>
      </c>
      <c r="Q5" s="40" t="n">
        <f aca="false">('PG&amp;E_Summary'!Q$3*'PG&amp;E_Summary'!Q5+SCE_Summary!Q$3*SCE_Summary!Q5)/Q$3</f>
        <v>56.465928187364</v>
      </c>
      <c r="R5" s="40" t="n">
        <f aca="false">('PG&amp;E_Summary'!R$3*'PG&amp;E_Summary'!R5+SCE_Summary!R$3*SCE_Summary!R5)/R$3</f>
        <v>56.226388645575</v>
      </c>
      <c r="S5" s="40" t="n">
        <f aca="false">('PG&amp;E_Summary'!S$3*'PG&amp;E_Summary'!S5+SCE_Summary!S$3*SCE_Summary!S5)/S$3</f>
        <v>53.1135411068501</v>
      </c>
      <c r="T5" s="40" t="n">
        <f aca="false">('PG&amp;E_Summary'!T$3*'PG&amp;E_Summary'!T5+SCE_Summary!T$3*SCE_Summary!T5)/T$3</f>
        <v>53.4646160738506</v>
      </c>
      <c r="U5" s="40" t="n">
        <f aca="false">('PG&amp;E_Summary'!U$3*'PG&amp;E_Summary'!U5+SCE_Summary!U$3*SCE_Summary!U5)/U$3</f>
        <v>55.2635910643823</v>
      </c>
      <c r="V5" s="40"/>
    </row>
    <row r="6" customFormat="false" ht="12.75" hidden="false" customHeight="false" outlineLevel="0" collapsed="false">
      <c r="A6" s="135" t="s">
        <v>10</v>
      </c>
      <c r="D6" s="40" t="n">
        <f aca="false">SUMPRODUCT('PG&amp;E'!D52:G52,'PG&amp;E'!$D$26:$G$26)/SUM('PG&amp;E'!$D$26:$G$26)</f>
        <v>11.6483222795454</v>
      </c>
      <c r="E6" s="40" t="n">
        <f aca="false">SUMPRODUCT('PG&amp;E'!H52:J52,'PG&amp;E'!$H$26:$J$26)/SUM('PG&amp;E'!$H$26:$J$26)</f>
        <v>11.6483222795454</v>
      </c>
      <c r="F6" s="40" t="n">
        <f aca="false">('PG&amp;E_Summary'!F$3*'PG&amp;E_Summary'!F6+SCE_Summary!F$3*SCE_Summary!F6)/F$3</f>
        <v>22.6301985993208</v>
      </c>
      <c r="G6" s="40" t="n">
        <f aca="false">('PG&amp;E_Summary'!G$3*'PG&amp;E_Summary'!G6+SCE_Summary!G$3*SCE_Summary!G6)/G$3</f>
        <v>22.6301985993208</v>
      </c>
      <c r="H6" s="40" t="n">
        <f aca="false">('PG&amp;E_Summary'!H$3*'PG&amp;E_Summary'!H6+SCE_Summary!H$3*SCE_Summary!H6)/H$3</f>
        <v>24.2146309901119</v>
      </c>
      <c r="I6" s="40" t="n">
        <f aca="false">('PG&amp;E_Summary'!I$3*'PG&amp;E_Summary'!I6+SCE_Summary!I$3*SCE_Summary!I6)/I$3</f>
        <v>22.513710315032</v>
      </c>
      <c r="J6" s="40" t="n">
        <f aca="false">('PG&amp;E_Summary'!J$3*'PG&amp;E_Summary'!J6+SCE_Summary!J$3*SCE_Summary!J6)/J$3</f>
        <v>21.7450630043527</v>
      </c>
      <c r="K6" s="40" t="n">
        <f aca="false">('PG&amp;E_Summary'!K$3*'PG&amp;E_Summary'!K6+SCE_Summary!K$3*SCE_Summary!K6)/K$3</f>
        <v>21.80451111064</v>
      </c>
      <c r="L6" s="40" t="n">
        <f aca="false">('PG&amp;E_Summary'!L$3*'PG&amp;E_Summary'!L6+SCE_Summary!L$3*SCE_Summary!L6)/L$3</f>
        <v>21.730760840527</v>
      </c>
      <c r="M6" s="40" t="n">
        <f aca="false">('PG&amp;E_Summary'!M$3*'PG&amp;E_Summary'!M6+SCE_Summary!M$3*SCE_Summary!M6)/M$3</f>
        <v>22.9753347008693</v>
      </c>
      <c r="N6" s="40" t="n">
        <f aca="false">('PG&amp;E_Summary'!N$3*'PG&amp;E_Summary'!N6+SCE_Summary!N$3*SCE_Summary!N6)/N$3</f>
        <v>20.2919140977224</v>
      </c>
      <c r="O6" s="40" t="n">
        <f aca="false">('PG&amp;E_Summary'!O$3*'PG&amp;E_Summary'!O6+SCE_Summary!O$3*SCE_Summary!O6)/O$3</f>
        <v>21.2647402618669</v>
      </c>
      <c r="P6" s="40" t="n">
        <f aca="false">('PG&amp;E_Summary'!P$3*'PG&amp;E_Summary'!P6+SCE_Summary!P$3*SCE_Summary!P6)/P$3</f>
        <v>21.5087673846862</v>
      </c>
      <c r="Q6" s="40" t="n">
        <f aca="false">('PG&amp;E_Summary'!Q$3*'PG&amp;E_Summary'!Q6+SCE_Summary!Q$3*SCE_Summary!Q6)/Q$3</f>
        <v>21.4842386994289</v>
      </c>
      <c r="R6" s="40" t="n">
        <f aca="false">('PG&amp;E_Summary'!R$3*'PG&amp;E_Summary'!R6+SCE_Summary!R$3*SCE_Summary!R6)/R$3</f>
        <v>21.4630177801436</v>
      </c>
      <c r="S6" s="40" t="n">
        <f aca="false">('PG&amp;E_Summary'!S$3*'PG&amp;E_Summary'!S6+SCE_Summary!S$3*SCE_Summary!S6)/S$3</f>
        <v>19.9197443780291</v>
      </c>
      <c r="T6" s="40" t="n">
        <f aca="false">('PG&amp;E_Summary'!T$3*'PG&amp;E_Summary'!T6+SCE_Summary!T$3*SCE_Summary!T6)/T$3</f>
        <v>19.834254987305</v>
      </c>
      <c r="U6" s="40" t="n">
        <f aca="false">('PG&amp;E_Summary'!U$3*'PG&amp;E_Summary'!U6+SCE_Summary!U$3*SCE_Summary!U6)/U$3</f>
        <v>19.9143325674584</v>
      </c>
      <c r="V6" s="40"/>
    </row>
    <row r="7" customFormat="false" ht="12.75" hidden="false" customHeight="false" outlineLevel="0" collapsed="false">
      <c r="A7" s="135" t="s">
        <v>127</v>
      </c>
      <c r="D7" s="40" t="n">
        <f aca="false">D5-D6</f>
        <v>86.0094762460719</v>
      </c>
      <c r="E7" s="40" t="n">
        <f aca="false">E5-E6</f>
        <v>53.8242257313907</v>
      </c>
      <c r="F7" s="40" t="n">
        <f aca="false">F5-F6</f>
        <v>33.2406235750438</v>
      </c>
      <c r="G7" s="40" t="n">
        <f aca="false">G5-G6</f>
        <v>33.2406235750438</v>
      </c>
      <c r="H7" s="40" t="n">
        <f aca="false">H5-H6</f>
        <v>39.8361086241748</v>
      </c>
      <c r="I7" s="40" t="n">
        <f aca="false">I5-I6</f>
        <v>35.1807553514755</v>
      </c>
      <c r="J7" s="40" t="n">
        <f aca="false">J5-J6</f>
        <v>32.8712096072229</v>
      </c>
      <c r="K7" s="40" t="n">
        <f aca="false">K5-K6</f>
        <v>59.5234051033358</v>
      </c>
      <c r="L7" s="40" t="n">
        <f aca="false">L5-L6</f>
        <v>63.0067245266484</v>
      </c>
      <c r="M7" s="40" t="n">
        <f aca="false">M5-M6</f>
        <v>69.2882993224471</v>
      </c>
      <c r="N7" s="40" t="n">
        <f aca="false">N5-N6</f>
        <v>61.0844452980751</v>
      </c>
      <c r="O7" s="40" t="n">
        <f aca="false">O5-O6</f>
        <v>63.9276349460064</v>
      </c>
      <c r="P7" s="40" t="n">
        <f aca="false">P5-P6</f>
        <v>46.8880572377156</v>
      </c>
      <c r="Q7" s="40" t="n">
        <f aca="false">Q5-Q6</f>
        <v>34.9816894879351</v>
      </c>
      <c r="R7" s="40" t="n">
        <f aca="false">R5-R6</f>
        <v>34.7633708654313</v>
      </c>
      <c r="S7" s="40" t="n">
        <f aca="false">S5-S6</f>
        <v>33.193796728821</v>
      </c>
      <c r="T7" s="40" t="n">
        <f aca="false">T5-T6</f>
        <v>33.6303610865456</v>
      </c>
      <c r="U7" s="40" t="n">
        <f aca="false">U5-U6</f>
        <v>35.349258496924</v>
      </c>
      <c r="V7" s="40"/>
    </row>
    <row r="8" customFormat="false" ht="6.75" hidden="false" customHeight="true" outlineLevel="0" collapsed="false">
      <c r="A8" s="135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customFormat="false" ht="12.75" hidden="false" customHeight="false" outlineLevel="0" collapsed="false">
      <c r="A9" s="199" t="s">
        <v>128</v>
      </c>
      <c r="D9" s="40" t="n">
        <v>0</v>
      </c>
      <c r="E9" s="40" t="n">
        <v>0</v>
      </c>
      <c r="F9" s="40" t="n">
        <f aca="false">SCE!K36</f>
        <v>10</v>
      </c>
      <c r="G9" s="40" t="n">
        <f aca="false">SCE!L36</f>
        <v>10</v>
      </c>
      <c r="H9" s="40" t="n">
        <f aca="false">SCE!M36</f>
        <v>10</v>
      </c>
      <c r="I9" s="40" t="n">
        <f aca="false">SCE!N36</f>
        <v>10</v>
      </c>
      <c r="J9" s="40" t="n">
        <f aca="false">SCE!O36</f>
        <v>10</v>
      </c>
      <c r="K9" s="40" t="n">
        <f aca="false">SCE!P36</f>
        <v>10</v>
      </c>
      <c r="L9" s="40" t="n">
        <f aca="false">SCE!Q36</f>
        <v>10</v>
      </c>
      <c r="M9" s="40" t="n">
        <f aca="false">SCE!R36</f>
        <v>10</v>
      </c>
      <c r="N9" s="40" t="n">
        <f aca="false">SCE!S36</f>
        <v>10</v>
      </c>
      <c r="O9" s="40" t="n">
        <f aca="false">SCE!T36</f>
        <v>10</v>
      </c>
      <c r="P9" s="40" t="n">
        <f aca="false">SCE!U36</f>
        <v>10</v>
      </c>
      <c r="Q9" s="40" t="n">
        <f aca="false">SCE!V36</f>
        <v>10</v>
      </c>
      <c r="R9" s="40" t="n">
        <f aca="false">SCE!W36</f>
        <v>10</v>
      </c>
      <c r="S9" s="40" t="n">
        <f aca="false">SCE!X36</f>
        <v>10</v>
      </c>
      <c r="T9" s="40" t="n">
        <f aca="false">SCE!Y36</f>
        <v>10</v>
      </c>
      <c r="U9" s="40" t="n">
        <f aca="false">SCE!Z36</f>
        <v>10</v>
      </c>
      <c r="V9" s="40" t="n">
        <v>10</v>
      </c>
    </row>
    <row r="10" customFormat="false" ht="12.75" hidden="false" customHeight="false" outlineLevel="0" collapsed="false">
      <c r="A10" s="199" t="s">
        <v>129</v>
      </c>
      <c r="D10" s="40" t="n">
        <v>0</v>
      </c>
      <c r="E10" s="40" t="n">
        <v>0</v>
      </c>
      <c r="F10" s="40"/>
      <c r="G10" s="40"/>
      <c r="H10" s="40"/>
      <c r="I10" s="40"/>
      <c r="J10" s="40"/>
      <c r="K10" s="40"/>
      <c r="L10" s="40" t="n">
        <f aca="false">('PG&amp;E_Summary'!L$3*'PG&amp;E_Summary'!L10+SCE_Summary!L$3*SCE_Summary!L10)/L$3</f>
        <v>45.6998872198543</v>
      </c>
      <c r="M10" s="40" t="n">
        <f aca="false">('PG&amp;E_Summary'!M$3*'PG&amp;E_Summary'!M10+SCE_Summary!M$3*SCE_Summary!M10)/M$3</f>
        <v>45.3320255854625</v>
      </c>
      <c r="N10" s="40" t="n">
        <f aca="false">('PG&amp;E_Summary'!N$3*'PG&amp;E_Summary'!N10+SCE_Summary!N$3*SCE_Summary!N10)/N$3</f>
        <v>46.55857388339</v>
      </c>
      <c r="O10" s="40" t="n">
        <f aca="false">('PG&amp;E_Summary'!O$3*'PG&amp;E_Summary'!O10+SCE_Summary!O$3*SCE_Summary!O10)/O$3</f>
        <v>45.0892071478289</v>
      </c>
      <c r="P10" s="40" t="n">
        <f aca="false">('PG&amp;E_Summary'!P$3*'PG&amp;E_Summary'!P10+SCE_Summary!P$3*SCE_Summary!P10)/P$3</f>
        <v>43.9583557356449</v>
      </c>
      <c r="Q10" s="40" t="n">
        <f aca="false">('PG&amp;E_Summary'!Q$3*'PG&amp;E_Summary'!Q10+SCE_Summary!Q$3*SCE_Summary!Q10)/Q$3</f>
        <v>36.0654572888572</v>
      </c>
      <c r="R10" s="40" t="n">
        <f aca="false">('PG&amp;E_Summary'!R$3*'PG&amp;E_Summary'!R10+SCE_Summary!R$3*SCE_Summary!R10)/R$3</f>
        <v>35.939187366508</v>
      </c>
      <c r="S10" s="40" t="n">
        <f aca="false">('PG&amp;E_Summary'!S$3*'PG&amp;E_Summary'!S10+SCE_Summary!S$3*SCE_Summary!S10)/S$3</f>
        <v>36.0425500338459</v>
      </c>
      <c r="T10" s="40" t="n">
        <f aca="false">('PG&amp;E_Summary'!T$3*'PG&amp;E_Summary'!T10+SCE_Summary!T$3*SCE_Summary!T10)/T$3</f>
        <v>36.059495011313</v>
      </c>
      <c r="U10" s="40" t="n">
        <f aca="false">('PG&amp;E_Summary'!U$3*'PG&amp;E_Summary'!U10+SCE_Summary!U$3*SCE_Summary!U10)/U$3</f>
        <v>36.0456293054023</v>
      </c>
      <c r="V10" s="40"/>
    </row>
    <row r="11" customFormat="false" ht="6.75" hidden="false" customHeight="true" outlineLevel="0" collapsed="false">
      <c r="A11" s="19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Format="false" ht="12.75" hidden="false" customHeight="false" outlineLevel="0" collapsed="false">
      <c r="A12" s="199" t="s">
        <v>130</v>
      </c>
      <c r="D12" s="40" t="n">
        <f aca="false">D14</f>
        <v>136.910724323652</v>
      </c>
      <c r="E12" s="40" t="n">
        <f aca="false">E14</f>
        <v>149.842938717479</v>
      </c>
      <c r="F12" s="40" t="n">
        <f aca="false">('PG&amp;E_Summary'!F$3*'PG&amp;E_Summary'!F12+SCE_Summary!F$3*SCE_Summary!F12)/F$3</f>
        <v>61.9809313730949</v>
      </c>
      <c r="G12" s="40" t="n">
        <f aca="false">('PG&amp;E_Summary'!G$3*'PG&amp;E_Summary'!G12+SCE_Summary!G$3*SCE_Summary!G12)/G$3</f>
        <v>61.9809313730949</v>
      </c>
      <c r="H12" s="40" t="n">
        <f aca="false">('PG&amp;E_Summary'!H$3*'PG&amp;E_Summary'!H12+SCE_Summary!H$3*SCE_Summary!H12)/H$3</f>
        <v>60.6953101572103</v>
      </c>
      <c r="I12" s="40" t="n">
        <f aca="false">('PG&amp;E_Summary'!I$3*'PG&amp;E_Summary'!I12+SCE_Summary!I$3*SCE_Summary!I12)/I$3</f>
        <v>54.9548439001397</v>
      </c>
      <c r="J12" s="40" t="n">
        <f aca="false">('PG&amp;E_Summary'!J$3*'PG&amp;E_Summary'!J12+SCE_Summary!J$3*SCE_Summary!J12)/J$3</f>
        <v>52.6176488029826</v>
      </c>
      <c r="K12" s="40" t="n">
        <f aca="false">('PG&amp;E_Summary'!K$3*'PG&amp;E_Summary'!K12+SCE_Summary!K$3*SCE_Summary!K12)/K$3</f>
        <v>57.7713898873379</v>
      </c>
      <c r="L12" s="40" t="n">
        <f aca="false">('PG&amp;E_Summary'!L$3*'PG&amp;E_Summary'!L12+SCE_Summary!L$3*SCE_Summary!L12)/L$3</f>
        <v>50.697918647926</v>
      </c>
      <c r="M12" s="40" t="n">
        <f aca="false">('PG&amp;E_Summary'!M$3*'PG&amp;E_Summary'!M12+SCE_Summary!M$3*SCE_Summary!M12)/M$3</f>
        <v>53.2302032029795</v>
      </c>
      <c r="N12" s="40" t="n">
        <f aca="false">('PG&amp;E_Summary'!N$3*'PG&amp;E_Summary'!N12+SCE_Summary!N$3*SCE_Summary!N12)/N$3</f>
        <v>51.0334185692773</v>
      </c>
      <c r="O12" s="40" t="n">
        <f aca="false">('PG&amp;E_Summary'!O$3*'PG&amp;E_Summary'!O12+SCE_Summary!O$3*SCE_Summary!O12)/O$3</f>
        <v>53.9690117260417</v>
      </c>
      <c r="P12" s="40" t="n">
        <f aca="false">('PG&amp;E_Summary'!P$3*'PG&amp;E_Summary'!P12+SCE_Summary!P$3*SCE_Summary!P12)/P$3</f>
        <v>54.0374147748861</v>
      </c>
      <c r="Q12" s="40" t="n">
        <f aca="false">('PG&amp;E_Summary'!Q$3*'PG&amp;E_Summary'!Q12+SCE_Summary!Q$3*SCE_Summary!Q12)/Q$3</f>
        <v>54.0042150499618</v>
      </c>
      <c r="R12" s="40" t="n">
        <f aca="false">('PG&amp;E_Summary'!R$3*'PG&amp;E_Summary'!R12+SCE_Summary!R$3*SCE_Summary!R12)/R$3</f>
        <v>53.9117672413715</v>
      </c>
      <c r="S12" s="40" t="n">
        <f aca="false">('PG&amp;E_Summary'!S$3*'PG&amp;E_Summary'!S12+SCE_Summary!S$3*SCE_Summary!S12)/S$3</f>
        <v>53.715993300821</v>
      </c>
      <c r="T12" s="40" t="n">
        <f aca="false">('PG&amp;E_Summary'!T$3*'PG&amp;E_Summary'!T12+SCE_Summary!T$3*SCE_Summary!T12)/T$3</f>
        <v>53.5259668691635</v>
      </c>
      <c r="U12" s="40" t="n">
        <f aca="false">('PG&amp;E_Summary'!U$3*'PG&amp;E_Summary'!U12+SCE_Summary!U$3*SCE_Summary!U12)/U$3</f>
        <v>53.416102279195</v>
      </c>
      <c r="V12" s="40"/>
    </row>
    <row r="13" customFormat="false" ht="12.75" hidden="false" customHeight="false" outlineLevel="0" collapsed="false">
      <c r="A13" s="199" t="s">
        <v>131</v>
      </c>
      <c r="D13" s="40" t="n">
        <f aca="false">D14</f>
        <v>136.910724323652</v>
      </c>
      <c r="E13" s="40" t="n">
        <f aca="false">E14</f>
        <v>149.842938717479</v>
      </c>
      <c r="F13" s="40" t="n">
        <f aca="false">('PG&amp;E_Summary'!F$3*'PG&amp;E_Summary'!F13+SCE_Summary!F$3*SCE_Summary!F13)/F$3</f>
        <v>189.019000081032</v>
      </c>
      <c r="G13" s="40" t="n">
        <f aca="false">('PG&amp;E_Summary'!G$3*'PG&amp;E_Summary'!G13+SCE_Summary!G$3*SCE_Summary!G13)/G$3</f>
        <v>213</v>
      </c>
      <c r="H13" s="40" t="n">
        <f aca="false">('PG&amp;E_Summary'!H$3*'PG&amp;E_Summary'!H13+SCE_Summary!H$3*SCE_Summary!H13)/H$3</f>
        <v>196</v>
      </c>
      <c r="I13" s="40" t="n">
        <f aca="false">('PG&amp;E_Summary'!I$3*'PG&amp;E_Summary'!I13+SCE_Summary!I$3*SCE_Summary!I13)/I$3</f>
        <v>159</v>
      </c>
      <c r="J13" s="40" t="n">
        <f aca="false">('PG&amp;E_Summary'!J$3*'PG&amp;E_Summary'!J13+SCE_Summary!J$3*SCE_Summary!J13)/J$3</f>
        <v>102</v>
      </c>
      <c r="K13" s="40" t="n">
        <f aca="false">('PG&amp;E_Summary'!K$3*'PG&amp;E_Summary'!K13+SCE_Summary!K$3*SCE_Summary!K13)/K$3</f>
        <v>40</v>
      </c>
      <c r="L13" s="40" t="n">
        <f aca="false">('PG&amp;E_Summary'!L$3*'PG&amp;E_Summary'!L13+SCE_Summary!L$3*SCE_Summary!L13)/L$3</f>
        <v>38</v>
      </c>
      <c r="M13" s="40" t="n">
        <f aca="false">('PG&amp;E_Summary'!M$3*'PG&amp;E_Summary'!M13+SCE_Summary!M$3*SCE_Summary!M13)/M$3</f>
        <v>35</v>
      </c>
      <c r="N13" s="40" t="n">
        <f aca="false">('PG&amp;E_Summary'!N$3*'PG&amp;E_Summary'!N13+SCE_Summary!N$3*SCE_Summary!N13)/N$3</f>
        <v>35</v>
      </c>
      <c r="O13" s="40" t="n">
        <f aca="false">('PG&amp;E_Summary'!O$3*'PG&amp;E_Summary'!O13+SCE_Summary!O$3*SCE_Summary!O13)/O$3</f>
        <v>35</v>
      </c>
      <c r="P13" s="40" t="n">
        <f aca="false">('PG&amp;E_Summary'!P$3*'PG&amp;E_Summary'!P13+SCE_Summary!P$3*SCE_Summary!P13)/P$3</f>
        <v>54.0374147748861</v>
      </c>
      <c r="Q13" s="40" t="n">
        <f aca="false">('PG&amp;E_Summary'!Q$3*'PG&amp;E_Summary'!Q13+SCE_Summary!Q$3*SCE_Summary!Q13)/Q$3</f>
        <v>54.0042150499618</v>
      </c>
      <c r="R13" s="40" t="n">
        <f aca="false">('PG&amp;E_Summary'!R$3*'PG&amp;E_Summary'!R13+SCE_Summary!R$3*SCE_Summary!R13)/R$3</f>
        <v>53.9117672413715</v>
      </c>
      <c r="S13" s="40" t="n">
        <f aca="false">('PG&amp;E_Summary'!S$3*'PG&amp;E_Summary'!S13+SCE_Summary!S$3*SCE_Summary!S13)/S$3</f>
        <v>53.715993300821</v>
      </c>
      <c r="T13" s="40" t="n">
        <f aca="false">('PG&amp;E_Summary'!T$3*'PG&amp;E_Summary'!T13+SCE_Summary!T$3*SCE_Summary!T13)/T$3</f>
        <v>53.5259668691635</v>
      </c>
      <c r="U13" s="40" t="n">
        <f aca="false">('PG&amp;E_Summary'!U$3*'PG&amp;E_Summary'!U13+SCE_Summary!U$3*SCE_Summary!U13)/U$3</f>
        <v>53.416102279195</v>
      </c>
      <c r="V13" s="40"/>
    </row>
    <row r="14" customFormat="false" ht="12.75" hidden="false" customHeight="false" outlineLevel="0" collapsed="false">
      <c r="A14" s="199" t="s">
        <v>132</v>
      </c>
      <c r="D14" s="40" t="n">
        <f aca="false">SUMPRODUCT('PG&amp;E'!D57:G57,'PG&amp;E'!$D$26:$G$26)/SUM('PG&amp;E'!$D$26:$G$26)</f>
        <v>136.910724323652</v>
      </c>
      <c r="E14" s="40" t="n">
        <f aca="false">SUMPRODUCT('PG&amp;E'!H57:J57,'PG&amp;E'!$H$26:$J$26)/SUM('PG&amp;E'!$H$26:$J$26)</f>
        <v>149.842938717479</v>
      </c>
      <c r="F14" s="40" t="n">
        <f aca="false">('PG&amp;E_Summary'!F$3*'PG&amp;E_Summary'!F14+SCE_Summary!F$3*SCE_Summary!F14)/F$3</f>
        <v>189.019000081032</v>
      </c>
      <c r="G14" s="40" t="n">
        <f aca="false">('PG&amp;E_Summary'!G$3*'PG&amp;E_Summary'!G14+SCE_Summary!G$3*SCE_Summary!G14)/G$3</f>
        <v>189.019000081032</v>
      </c>
      <c r="H14" s="40" t="n">
        <f aca="false">('PG&amp;E_Summary'!H$3*'PG&amp;E_Summary'!H14+SCE_Summary!H$3*SCE_Summary!H14)/H$3</f>
        <v>193.689460327747</v>
      </c>
      <c r="I14" s="40" t="n">
        <f aca="false">('PG&amp;E_Summary'!I$3*'PG&amp;E_Summary'!I14+SCE_Summary!I$3*SCE_Summary!I14)/I$3</f>
        <v>195.620869134514</v>
      </c>
      <c r="J14" s="40" t="n">
        <f aca="false">('PG&amp;E_Summary'!J$3*'PG&amp;E_Summary'!J14+SCE_Summary!J$3*SCE_Summary!J14)/J$3</f>
        <v>211.452525393789</v>
      </c>
      <c r="K14" s="40" t="n">
        <f aca="false">('PG&amp;E_Summary'!K$3*'PG&amp;E_Summary'!K14+SCE_Summary!K$3*SCE_Summary!K14)/K$3</f>
        <v>175.517994901793</v>
      </c>
      <c r="L14" s="40" t="n">
        <f aca="false">('PG&amp;E_Summary'!L$3*'PG&amp;E_Summary'!L14+SCE_Summary!L$3*SCE_Summary!L14)/L$3</f>
        <v>54.3011570767898</v>
      </c>
      <c r="M14" s="40" t="n">
        <f aca="false">('PG&amp;E_Summary'!M$3*'PG&amp;E_Summary'!M14+SCE_Summary!M$3*SCE_Summary!M14)/M$3</f>
        <v>39.1546093806389</v>
      </c>
      <c r="N14" s="40" t="n">
        <f aca="false">('PG&amp;E_Summary'!N$3*'PG&amp;E_Summary'!N14+SCE_Summary!N$3*SCE_Summary!N14)/N$3</f>
        <v>47.0148448360886</v>
      </c>
      <c r="O14" s="40" t="n">
        <f aca="false">('PG&amp;E_Summary'!O$3*'PG&amp;E_Summary'!O14+SCE_Summary!O$3*SCE_Summary!O14)/O$3</f>
        <v>44.9762419980278</v>
      </c>
      <c r="P14" s="40" t="n">
        <f aca="false">('PG&amp;E_Summary'!P$3*'PG&amp;E_Summary'!P14+SCE_Summary!P$3*SCE_Summary!P14)/P$3</f>
        <v>42.4848057303235</v>
      </c>
      <c r="Q14" s="40" t="n">
        <f aca="false">('PG&amp;E_Summary'!Q$3*'PG&amp;E_Summary'!Q14+SCE_Summary!Q$3*SCE_Summary!Q14)/Q$3</f>
        <v>40.8323679594583</v>
      </c>
      <c r="R14" s="40" t="n">
        <f aca="false">('PG&amp;E_Summary'!R$3*'PG&amp;E_Summary'!R14+SCE_Summary!R$3*SCE_Summary!R14)/R$3</f>
        <v>46.7128501023312</v>
      </c>
      <c r="S14" s="40" t="n">
        <f aca="false">('PG&amp;E_Summary'!S$3*'PG&amp;E_Summary'!S14+SCE_Summary!S$3*SCE_Summary!S14)/S$3</f>
        <v>44.6709262416405</v>
      </c>
      <c r="T14" s="40" t="n">
        <f aca="false">('PG&amp;E_Summary'!T$3*'PG&amp;E_Summary'!T14+SCE_Summary!T$3*SCE_Summary!T14)/T$3</f>
        <v>40.4876230215948</v>
      </c>
      <c r="U14" s="40" t="n">
        <f aca="false">('PG&amp;E_Summary'!U$3*'PG&amp;E_Summary'!U14+SCE_Summary!U$3*SCE_Summary!U14)/U$3</f>
        <v>36.5736406952939</v>
      </c>
      <c r="V14" s="40"/>
    </row>
    <row r="15" customFormat="false" ht="6.75" hidden="false" customHeight="true" outlineLevel="0" collapsed="false">
      <c r="A15" s="19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Format="false" ht="12.75" hidden="false" customHeight="false" outlineLevel="0" collapsed="false">
      <c r="A16" s="199" t="s">
        <v>133</v>
      </c>
      <c r="D16" s="40" t="n">
        <f aca="false">D$7-D12</f>
        <v>-50.9012480775797</v>
      </c>
      <c r="E16" s="40" t="n">
        <f aca="false">E$7-E12</f>
        <v>-96.0187129860883</v>
      </c>
      <c r="F16" s="40" t="n">
        <f aca="false">F$7-F12</f>
        <v>-28.7403077980512</v>
      </c>
      <c r="G16" s="40" t="n">
        <f aca="false">G$7-G12</f>
        <v>-28.7403077980511</v>
      </c>
      <c r="H16" s="40" t="n">
        <f aca="false">H$7-H12</f>
        <v>-20.8592015330355</v>
      </c>
      <c r="I16" s="40" t="n">
        <f aca="false">I$7-I12</f>
        <v>-19.7740885486642</v>
      </c>
      <c r="J16" s="40" t="n">
        <f aca="false">J$7-J12</f>
        <v>-19.7464391957597</v>
      </c>
      <c r="K16" s="40" t="n">
        <f aca="false">K$7-K12</f>
        <v>1.75201521599792</v>
      </c>
      <c r="L16" s="40" t="n">
        <f aca="false">L$7-L12</f>
        <v>12.3088058787223</v>
      </c>
      <c r="M16" s="40" t="n">
        <f aca="false">M$7-M12</f>
        <v>16.0580961194676</v>
      </c>
      <c r="N16" s="40" t="n">
        <f aca="false">N$7-N12</f>
        <v>10.0510267287978</v>
      </c>
      <c r="O16" s="40" t="n">
        <f aca="false">O$7-O12</f>
        <v>9.95862321996468</v>
      </c>
      <c r="P16" s="40" t="n">
        <f aca="false">P$7-P12</f>
        <v>-7.14935753717058</v>
      </c>
      <c r="Q16" s="40" t="n">
        <f aca="false">Q$7-Q12</f>
        <v>-19.0225255620267</v>
      </c>
      <c r="R16" s="40" t="n">
        <f aca="false">R$7-R12</f>
        <v>-19.1483963759402</v>
      </c>
      <c r="S16" s="40" t="n">
        <f aca="false">S$7-S12</f>
        <v>-20.522196572</v>
      </c>
      <c r="T16" s="40" t="n">
        <f aca="false">T$7-T12</f>
        <v>-19.8956057826179</v>
      </c>
      <c r="U16" s="40" t="n">
        <f aca="false">U$7-U12</f>
        <v>-18.066843782271</v>
      </c>
      <c r="V16" s="40"/>
    </row>
    <row r="17" customFormat="false" ht="12.75" hidden="false" customHeight="false" outlineLevel="0" collapsed="false">
      <c r="A17" s="199" t="s">
        <v>134</v>
      </c>
      <c r="D17" s="40" t="n">
        <f aca="false">D$7-D13</f>
        <v>-50.9012480775797</v>
      </c>
      <c r="E17" s="40" t="n">
        <f aca="false">E$7-E13</f>
        <v>-96.0187129860883</v>
      </c>
      <c r="F17" s="40" t="n">
        <f aca="false">F$7-F13</f>
        <v>-155.778376505988</v>
      </c>
      <c r="G17" s="40" t="n">
        <f aca="false">G$7-G13</f>
        <v>-179.759376424956</v>
      </c>
      <c r="H17" s="40" t="n">
        <f aca="false">H$7-H13</f>
        <v>-156.163891375825</v>
      </c>
      <c r="I17" s="40" t="n">
        <f aca="false">I$7-I13</f>
        <v>-123.819244648525</v>
      </c>
      <c r="J17" s="40" t="n">
        <f aca="false">J$7-J13</f>
        <v>-69.1287903927771</v>
      </c>
      <c r="K17" s="40" t="n">
        <f aca="false">K$7-K13</f>
        <v>19.5234051033358</v>
      </c>
      <c r="L17" s="40" t="n">
        <f aca="false">L$7-L13</f>
        <v>25.0067245266484</v>
      </c>
      <c r="M17" s="40" t="n">
        <f aca="false">M$7-M13</f>
        <v>34.2882993224471</v>
      </c>
      <c r="N17" s="40" t="n">
        <f aca="false">N$7-N13</f>
        <v>26.0844452980751</v>
      </c>
      <c r="O17" s="40" t="n">
        <f aca="false">O$7-O13</f>
        <v>28.9276349460064</v>
      </c>
      <c r="P17" s="40" t="n">
        <f aca="false">P$7-P13</f>
        <v>-7.14935753717058</v>
      </c>
      <c r="Q17" s="40" t="n">
        <f aca="false">Q$7-Q13</f>
        <v>-19.0225255620267</v>
      </c>
      <c r="R17" s="40" t="n">
        <f aca="false">R$7-R13</f>
        <v>-19.1483963759402</v>
      </c>
      <c r="S17" s="40" t="n">
        <f aca="false">S$7-S13</f>
        <v>-20.522196572</v>
      </c>
      <c r="T17" s="40" t="n">
        <f aca="false">T$7-T13</f>
        <v>-19.8956057826179</v>
      </c>
      <c r="U17" s="40" t="n">
        <f aca="false">U$7-U13</f>
        <v>-18.066843782271</v>
      </c>
      <c r="V17" s="40"/>
    </row>
    <row r="18" customFormat="false" ht="12.75" hidden="false" customHeight="false" outlineLevel="0" collapsed="false">
      <c r="A18" s="199" t="s">
        <v>135</v>
      </c>
      <c r="D18" s="40" t="n">
        <f aca="false">D$7-D14</f>
        <v>-50.9012480775797</v>
      </c>
      <c r="E18" s="40" t="n">
        <f aca="false">E$7-E14</f>
        <v>-96.0187129860883</v>
      </c>
      <c r="F18" s="40" t="n">
        <f aca="false">F$7-F14</f>
        <v>-155.778376505988</v>
      </c>
      <c r="G18" s="40" t="n">
        <f aca="false">G$7-G14</f>
        <v>-155.778376505988</v>
      </c>
      <c r="H18" s="40" t="n">
        <f aca="false">H$7-H14</f>
        <v>-153.853351703572</v>
      </c>
      <c r="I18" s="40" t="n">
        <f aca="false">I$7-I14</f>
        <v>-160.440113783039</v>
      </c>
      <c r="J18" s="40" t="n">
        <f aca="false">J$7-J14</f>
        <v>-178.581315786566</v>
      </c>
      <c r="K18" s="40" t="n">
        <f aca="false">K$7-K14</f>
        <v>-115.994589798457</v>
      </c>
      <c r="L18" s="40" t="n">
        <f aca="false">L$7-L14</f>
        <v>8.70556744985854</v>
      </c>
      <c r="M18" s="40" t="n">
        <f aca="false">M$7-M14</f>
        <v>30.1336899418082</v>
      </c>
      <c r="N18" s="40" t="n">
        <f aca="false">N$7-N14</f>
        <v>14.0696004619865</v>
      </c>
      <c r="O18" s="40" t="n">
        <f aca="false">O$7-O14</f>
        <v>18.9513929479785</v>
      </c>
      <c r="P18" s="40" t="n">
        <f aca="false">P$7-P14</f>
        <v>4.40325150739211</v>
      </c>
      <c r="Q18" s="40" t="n">
        <f aca="false">Q$7-Q14</f>
        <v>-5.85067847152323</v>
      </c>
      <c r="R18" s="40" t="n">
        <f aca="false">R$7-R14</f>
        <v>-11.9494792368998</v>
      </c>
      <c r="S18" s="40" t="n">
        <f aca="false">S$7-S14</f>
        <v>-11.4771295128196</v>
      </c>
      <c r="T18" s="40" t="n">
        <f aca="false">T$7-T14</f>
        <v>-6.85726193504919</v>
      </c>
      <c r="U18" s="40" t="n">
        <f aca="false">U$7-U14</f>
        <v>-1.22438219836992</v>
      </c>
      <c r="V18" s="40"/>
    </row>
    <row r="19" customFormat="false" ht="12.75" hidden="false" customHeight="false" outlineLevel="0" collapsed="false">
      <c r="A19" s="19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customFormat="false" ht="12.75" hidden="false" customHeight="false" outlineLevel="0" collapsed="false">
      <c r="A20" s="19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customFormat="false" ht="13.5" hidden="false" customHeight="false" outlineLevel="0" collapsed="false">
      <c r="A21" s="380" t="s">
        <v>136</v>
      </c>
      <c r="B21" s="381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</row>
    <row r="22" customFormat="false" ht="12.75" hidden="false" customHeight="false" outlineLevel="0" collapsed="false">
      <c r="A22" s="135" t="s">
        <v>137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customFormat="false" ht="12.75" hidden="false" customHeight="false" outlineLevel="0" collapsed="false">
      <c r="A23" s="383" t="s">
        <v>138</v>
      </c>
      <c r="D23" s="40" t="n">
        <f aca="false">D7</f>
        <v>86.0094762460719</v>
      </c>
      <c r="E23" s="40" t="n">
        <f aca="false">E7</f>
        <v>53.8242257313907</v>
      </c>
      <c r="F23" s="40" t="n">
        <f aca="false">F7</f>
        <v>33.2406235750438</v>
      </c>
      <c r="G23" s="40" t="n">
        <f aca="false">G7</f>
        <v>33.2406235750438</v>
      </c>
      <c r="H23" s="40" t="n">
        <f aca="false">H7</f>
        <v>39.8361086241748</v>
      </c>
      <c r="I23" s="40" t="n">
        <f aca="false">I7</f>
        <v>35.1807553514755</v>
      </c>
      <c r="J23" s="40" t="n">
        <f aca="false">J7</f>
        <v>32.8712096072229</v>
      </c>
      <c r="K23" s="40" t="n">
        <f aca="false">K7</f>
        <v>59.5234051033358</v>
      </c>
      <c r="L23" s="40" t="n">
        <f aca="false">L7</f>
        <v>63.0067245266484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customFormat="false" ht="12.75" hidden="false" customHeight="false" outlineLevel="0" collapsed="false">
      <c r="A24" s="383" t="s">
        <v>139</v>
      </c>
      <c r="D24" s="40" t="n">
        <f aca="false">D14</f>
        <v>136.910724323652</v>
      </c>
      <c r="E24" s="40" t="n">
        <f aca="false">E14</f>
        <v>149.842938717479</v>
      </c>
      <c r="F24" s="40" t="n">
        <f aca="false">F14</f>
        <v>189.019000081032</v>
      </c>
      <c r="G24" s="40" t="n">
        <f aca="false">G14</f>
        <v>189.019000081032</v>
      </c>
      <c r="H24" s="40" t="n">
        <f aca="false">H14</f>
        <v>193.689460327747</v>
      </c>
      <c r="I24" s="40" t="n">
        <f aca="false">I14</f>
        <v>195.620869134514</v>
      </c>
      <c r="J24" s="40" t="n">
        <f aca="false">J14</f>
        <v>211.452525393789</v>
      </c>
      <c r="K24" s="40" t="n">
        <f aca="false">K14</f>
        <v>175.517994901793</v>
      </c>
      <c r="L24" s="40" t="n">
        <f aca="false">L14</f>
        <v>54.3011570767898</v>
      </c>
      <c r="M24" s="40"/>
      <c r="N24" s="40"/>
      <c r="O24" s="40"/>
      <c r="P24" s="40"/>
      <c r="Q24" s="40"/>
      <c r="R24" s="40"/>
      <c r="S24" s="40"/>
      <c r="T24" s="40"/>
      <c r="U24" s="40"/>
      <c r="V24" s="40" t="n">
        <f aca="false">V14</f>
        <v>0</v>
      </c>
    </row>
    <row r="25" customFormat="false" ht="12.75" hidden="false" customHeight="false" outlineLevel="0" collapsed="false">
      <c r="A25" s="384" t="s">
        <v>137</v>
      </c>
      <c r="B25" s="377"/>
      <c r="C25" s="377"/>
      <c r="D25" s="385" t="n">
        <f aca="false">D23-D24</f>
        <v>-50.9012480775797</v>
      </c>
      <c r="E25" s="385" t="n">
        <f aca="false">E23-E24</f>
        <v>-96.0187129860883</v>
      </c>
      <c r="F25" s="385" t="n">
        <f aca="false">F23-F24</f>
        <v>-155.778376505988</v>
      </c>
      <c r="G25" s="385" t="n">
        <f aca="false">G23-G24</f>
        <v>-155.778376505988</v>
      </c>
      <c r="H25" s="385" t="n">
        <f aca="false">H23-H24</f>
        <v>-153.853351703572</v>
      </c>
      <c r="I25" s="385" t="n">
        <f aca="false">I23-I24</f>
        <v>-160.440113783039</v>
      </c>
      <c r="J25" s="385" t="n">
        <f aca="false">J23-J24</f>
        <v>-178.581315786566</v>
      </c>
      <c r="K25" s="385" t="n">
        <f aca="false">K23-K24</f>
        <v>-115.994589798457</v>
      </c>
      <c r="L25" s="385" t="n">
        <f aca="false">L23-L24</f>
        <v>8.70556744985854</v>
      </c>
      <c r="M25" s="386"/>
      <c r="N25" s="386"/>
      <c r="O25" s="386"/>
      <c r="P25" s="386"/>
      <c r="Q25" s="386"/>
      <c r="R25" s="386"/>
      <c r="S25" s="386"/>
      <c r="T25" s="386"/>
      <c r="U25" s="386"/>
      <c r="V25" s="385"/>
    </row>
    <row r="26" customFormat="false" ht="12.75" hidden="false" customHeight="false" outlineLevel="0" collapsed="false">
      <c r="A26" s="387" t="s">
        <v>140</v>
      </c>
      <c r="B26" s="10"/>
      <c r="C26" s="10"/>
      <c r="D26" s="388" t="n">
        <f aca="false">-D$3*D25/1000</f>
        <v>30931.5628632875</v>
      </c>
      <c r="E26" s="388" t="n">
        <f aca="false">-E$3*E25/1000</f>
        <v>42606.9912766778</v>
      </c>
      <c r="F26" s="388" t="n">
        <f aca="false">-F$3*F25/1000</f>
        <v>48724.4507214745</v>
      </c>
      <c r="G26" s="388" t="n">
        <f aca="false">-G$3*G25/1000</f>
        <v>45244.1328127978</v>
      </c>
      <c r="H26" s="388" t="n">
        <f aca="false">-H$3*H25/1000</f>
        <v>36093.5044516866</v>
      </c>
      <c r="I26" s="388" t="n">
        <f aca="false">-I$3*I25/1000</f>
        <v>9957.39299292135</v>
      </c>
      <c r="J26" s="388" t="n">
        <f aca="false">-J$3*J25/1000</f>
        <v>7945.36494582135</v>
      </c>
      <c r="K26" s="388" t="n">
        <f aca="false">-K$3*K25/1000</f>
        <v>5579.89555953185</v>
      </c>
      <c r="L26" s="388" t="n">
        <f aca="false">-L$3*L25/1000</f>
        <v>-335.80339596161</v>
      </c>
      <c r="M26" s="388"/>
      <c r="N26" s="388"/>
      <c r="O26" s="388"/>
      <c r="P26" s="388"/>
      <c r="Q26" s="388"/>
      <c r="R26" s="388"/>
      <c r="S26" s="388"/>
      <c r="T26" s="388"/>
      <c r="U26" s="388"/>
      <c r="V26" s="388"/>
    </row>
    <row r="27" customFormat="false" ht="12.75" hidden="false" customHeight="false" outlineLevel="0" collapsed="false">
      <c r="A27" s="13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customFormat="false" ht="12.75" hidden="false" customHeight="false" outlineLevel="0" collapsed="false">
      <c r="A28" s="135" t="s">
        <v>141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customFormat="false" ht="12.75" hidden="false" customHeight="false" outlineLevel="0" collapsed="false">
      <c r="A29" s="384" t="s">
        <v>142</v>
      </c>
      <c r="B29" s="377"/>
      <c r="C29" s="377"/>
      <c r="D29" s="385" t="n">
        <v>0</v>
      </c>
      <c r="E29" s="385" t="n">
        <v>0</v>
      </c>
      <c r="F29" s="385" t="n">
        <f aca="false">F9</f>
        <v>10</v>
      </c>
      <c r="G29" s="385" t="n">
        <f aca="false">G9</f>
        <v>10</v>
      </c>
      <c r="H29" s="385" t="n">
        <f aca="false">H9</f>
        <v>10</v>
      </c>
      <c r="I29" s="385" t="n">
        <f aca="false">I9</f>
        <v>10</v>
      </c>
      <c r="J29" s="385" t="n">
        <f aca="false">J9</f>
        <v>10</v>
      </c>
      <c r="K29" s="385" t="n">
        <f aca="false">K9</f>
        <v>10</v>
      </c>
      <c r="L29" s="385" t="n">
        <f aca="false">L9</f>
        <v>10</v>
      </c>
      <c r="M29" s="385" t="n">
        <f aca="false">M9</f>
        <v>10</v>
      </c>
      <c r="N29" s="385" t="n">
        <f aca="false">N9</f>
        <v>10</v>
      </c>
      <c r="O29" s="385" t="n">
        <f aca="false">O9</f>
        <v>10</v>
      </c>
      <c r="P29" s="385" t="n">
        <f aca="false">P9</f>
        <v>10</v>
      </c>
      <c r="Q29" s="385" t="n">
        <f aca="false">Q9</f>
        <v>10</v>
      </c>
      <c r="R29" s="385" t="n">
        <f aca="false">R9</f>
        <v>10</v>
      </c>
      <c r="S29" s="385" t="n">
        <f aca="false">S9</f>
        <v>10</v>
      </c>
      <c r="T29" s="385" t="n">
        <f aca="false">T9</f>
        <v>10</v>
      </c>
      <c r="U29" s="385" t="n">
        <f aca="false">U9</f>
        <v>10</v>
      </c>
      <c r="V29" s="385" t="n">
        <f aca="false">V9</f>
        <v>10</v>
      </c>
    </row>
    <row r="30" customFormat="false" ht="12.75" hidden="false" customHeight="false" outlineLevel="0" collapsed="false">
      <c r="A30" s="387" t="s">
        <v>140</v>
      </c>
      <c r="B30" s="10"/>
      <c r="C30" s="10"/>
      <c r="D30" s="388" t="n">
        <f aca="false">-D$3*D29/1000</f>
        <v>-0</v>
      </c>
      <c r="E30" s="388" t="n">
        <f aca="false">-E$3*E29/1000</f>
        <v>-0</v>
      </c>
      <c r="F30" s="388" t="n">
        <f aca="false">-F$3*F29/1000</f>
        <v>-3127.80578500903</v>
      </c>
      <c r="G30" s="388" t="n">
        <f aca="false">-G$3*G29/1000</f>
        <v>-2904.39108607981</v>
      </c>
      <c r="H30" s="388" t="n">
        <f aca="false">-H$3*H29/1000</f>
        <v>-2345.96803072758</v>
      </c>
      <c r="I30" s="388" t="n">
        <f aca="false">-I$3*I29/1000</f>
        <v>-620.629888506973</v>
      </c>
      <c r="J30" s="388" t="n">
        <f aca="false">-J$3*J29/1000</f>
        <v>-444.915802687743</v>
      </c>
      <c r="K30" s="388" t="n">
        <f aca="false">-K$3*K29/1000</f>
        <v>-481.047915185272</v>
      </c>
      <c r="L30" s="388" t="n">
        <f aca="false">-L$3*L29/1000</f>
        <v>-385.73406948569</v>
      </c>
      <c r="M30" s="388" t="n">
        <f aca="false">-M$3*M29/1000</f>
        <v>-1181.67271334877</v>
      </c>
      <c r="N30" s="388" t="n">
        <f aca="false">-N$3*N29/1000</f>
        <v>-3144.4782987196</v>
      </c>
      <c r="O30" s="388" t="n">
        <f aca="false">-O$3*O29/1000</f>
        <v>-5191.46120344788</v>
      </c>
      <c r="P30" s="388" t="n">
        <f aca="false">-P$3*P29/1000</f>
        <v>-6069.63288857257</v>
      </c>
      <c r="Q30" s="388" t="n">
        <f aca="false">-Q$3*Q29/1000</f>
        <v>-5538.04592502441</v>
      </c>
      <c r="R30" s="388" t="n">
        <f aca="false">-R$3*R29/1000</f>
        <v>-5311.14937026828</v>
      </c>
      <c r="S30" s="388" t="n">
        <f aca="false">-S$3*S29/1000</f>
        <v>-4949.85610581999</v>
      </c>
      <c r="T30" s="388" t="n">
        <f aca="false">-T$3*T29/1000</f>
        <v>-4583.69594568511</v>
      </c>
      <c r="U30" s="388" t="n">
        <f aca="false">-U$3*U29/1000</f>
        <v>-5031.6314924346</v>
      </c>
      <c r="V30" s="388" t="n">
        <f aca="false">-V$3*V29/1000</f>
        <v>-85505.3464774183</v>
      </c>
    </row>
    <row r="31" customFormat="false" ht="12.75" hidden="false" customHeight="false" outlineLevel="0" collapsed="false">
      <c r="A31" s="19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customFormat="false" ht="12.75" hidden="false" customHeight="false" outlineLevel="0" collapsed="false">
      <c r="A32" s="19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customFormat="false" ht="13.5" hidden="false" customHeight="false" outlineLevel="0" collapsed="false">
      <c r="A33" s="380" t="s">
        <v>143</v>
      </c>
      <c r="B33" s="381"/>
      <c r="C33" s="381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</row>
    <row r="34" customFormat="false" ht="12.75" hidden="false" customHeight="false" outlineLevel="0" collapsed="false">
      <c r="A34" s="27" t="s">
        <v>144</v>
      </c>
      <c r="B34" s="389" t="n">
        <f aca="false">SUM(D34:V34)</f>
        <v>-153208.938088272</v>
      </c>
      <c r="C34" s="40" t="n">
        <f aca="false">B34-'PG&amp;E_Summary'!B34-SCE_Summary!B34</f>
        <v>0</v>
      </c>
      <c r="D34" s="40" t="n">
        <v>0</v>
      </c>
      <c r="E34" s="40" t="n">
        <v>0</v>
      </c>
      <c r="F34" s="40" t="n">
        <f aca="false">-F26</f>
        <v>-48724.4507214745</v>
      </c>
      <c r="G34" s="40" t="n">
        <f aca="false">-G26</f>
        <v>-45244.1328127978</v>
      </c>
      <c r="H34" s="40" t="n">
        <f aca="false">-H26</f>
        <v>-36093.5044516866</v>
      </c>
      <c r="I34" s="40" t="n">
        <f aca="false">-I26</f>
        <v>-9957.39299292135</v>
      </c>
      <c r="J34" s="40" t="n">
        <f aca="false">-J26</f>
        <v>-7945.36494582135</v>
      </c>
      <c r="K34" s="40" t="n">
        <f aca="false">-K26</f>
        <v>-5579.89555953185</v>
      </c>
      <c r="L34" s="40" t="n">
        <f aca="false">-L26</f>
        <v>335.80339596161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</row>
    <row r="35" customFormat="false" ht="12.75" hidden="false" customHeight="false" outlineLevel="0" collapsed="false">
      <c r="A35" s="135" t="s">
        <v>145</v>
      </c>
      <c r="B35" s="390" t="n">
        <f aca="false">SUM(D35:V35)</f>
        <v>-104484.487366797</v>
      </c>
      <c r="C35" s="40" t="n">
        <f aca="false">B35-'PG&amp;E_Summary'!B35-SCE_Summary!B35</f>
        <v>0</v>
      </c>
      <c r="D35" s="40" t="n">
        <v>0</v>
      </c>
      <c r="E35" s="40" t="n">
        <v>0</v>
      </c>
      <c r="F35" s="40"/>
      <c r="G35" s="40" t="n">
        <f aca="false">-G26</f>
        <v>-45244.1328127978</v>
      </c>
      <c r="H35" s="40" t="n">
        <f aca="false">-H26</f>
        <v>-36093.5044516866</v>
      </c>
      <c r="I35" s="40" t="n">
        <f aca="false">-I26</f>
        <v>-9957.39299292135</v>
      </c>
      <c r="J35" s="40" t="n">
        <f aca="false">-J26</f>
        <v>-7945.36494582135</v>
      </c>
      <c r="K35" s="40" t="n">
        <f aca="false">-K26</f>
        <v>-5579.89555953185</v>
      </c>
      <c r="L35" s="40" t="n">
        <f aca="false">-L26</f>
        <v>335.80339596161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customFormat="false" ht="12.75" hidden="false" customHeight="false" outlineLevel="0" collapsed="false">
      <c r="A36" s="135" t="s">
        <v>146</v>
      </c>
      <c r="B36" s="40"/>
      <c r="C36" s="40" t="n">
        <f aca="false">B36-'PG&amp;E_Summary'!B36-SCE_Summary!B36</f>
        <v>0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customFormat="false" ht="12.75" hidden="false" customHeight="false" outlineLevel="0" collapsed="false">
      <c r="A37" s="383" t="s">
        <v>147</v>
      </c>
      <c r="B37" s="390" t="n">
        <f aca="false">SUM(D37:V37)</f>
        <v>-84778.376530605</v>
      </c>
      <c r="C37" s="40" t="n">
        <f aca="false">B37-'PG&amp;E_Summary'!B37-SCE_Summary!B37</f>
        <v>0</v>
      </c>
      <c r="D37" s="40" t="n">
        <v>0</v>
      </c>
      <c r="E37" s="40" t="n">
        <v>0</v>
      </c>
      <c r="F37" s="40" t="n">
        <f aca="false">(F18-F16)*F3/1000</f>
        <v>-39735.0406221061</v>
      </c>
      <c r="G37" s="40" t="n">
        <f aca="false">(G18-G16)*G3/1000</f>
        <v>-36896.8234348128</v>
      </c>
      <c r="H37" s="40" t="n">
        <f aca="false">(H18-H16)*H3/1000</f>
        <v>-31200.0024573862</v>
      </c>
      <c r="I37" s="40" t="n">
        <f aca="false">(I18-I16)*I3/1000</f>
        <v>-8730.1539557929</v>
      </c>
      <c r="J37" s="40" t="n">
        <f aca="false">(J18-J16)*J3/1000</f>
        <v>-7066.81466132073</v>
      </c>
      <c r="K37" s="40" t="n">
        <f aca="false">(K18-K16)*K3/1000</f>
        <v>-5664.17588623471</v>
      </c>
      <c r="L37" s="40" t="n">
        <f aca="false">(L18-L16)*L3/1000</f>
        <v>-138.989182249285</v>
      </c>
      <c r="M37" s="40" t="n">
        <f aca="false">(M18-M16)*M3/1000</f>
        <v>1663.27451440405</v>
      </c>
      <c r="N37" s="40" t="n">
        <f aca="false">(N18-N16)*N3/1000</f>
        <v>1263.63178958164</v>
      </c>
      <c r="O37" s="40" t="n">
        <f aca="false">(O18-O16)*O3/1000</f>
        <v>4668.56151545244</v>
      </c>
      <c r="P37" s="40" t="n">
        <f aca="false">(P18-P16)*P3/1000</f>
        <v>7012.00958056987</v>
      </c>
      <c r="Q37" s="40" t="n">
        <f aca="false">(Q18-Q16)*Q3/1000</f>
        <v>7294.62941046073</v>
      </c>
      <c r="R37" s="40" t="n">
        <f aca="false">(R18-R16)*R3/1000</f>
        <v>3823.45242296278</v>
      </c>
      <c r="S37" s="40" t="n">
        <f aca="false">(S18-S16)*S3/1000</f>
        <v>4477.17804104355</v>
      </c>
      <c r="T37" s="40" t="n">
        <f aca="false">(T18-T16)*T3/1000</f>
        <v>5976.38038325493</v>
      </c>
      <c r="U37" s="40" t="n">
        <f aca="false">(U18-U16)*U3/1000</f>
        <v>8474.50601156767</v>
      </c>
      <c r="V37" s="40"/>
    </row>
    <row r="38" customFormat="false" ht="12.75" hidden="false" customHeight="false" outlineLevel="0" collapsed="false">
      <c r="A38" s="383" t="s">
        <v>148</v>
      </c>
      <c r="B38" s="390" t="n">
        <f aca="false">SUM(D38:V38)</f>
        <v>20826.7407731192</v>
      </c>
      <c r="C38" s="40" t="n">
        <f aca="false">B38-'PG&amp;E_Summary'!B38-SCE_Summary!B38</f>
        <v>0</v>
      </c>
      <c r="D38" s="40" t="n">
        <v>0</v>
      </c>
      <c r="E38" s="40" t="n">
        <v>0</v>
      </c>
      <c r="F38" s="40"/>
      <c r="G38" s="40" t="n">
        <f aca="false">(G18-G17)*G3/1000</f>
        <v>6965.02023999309</v>
      </c>
      <c r="H38" s="40" t="n">
        <f aca="false">(H18-H17)*H3/1000</f>
        <v>542.045220483402</v>
      </c>
      <c r="I38" s="40" t="n">
        <f aca="false">(I18-I17)*I3/1000</f>
        <v>-2272.80059279821</v>
      </c>
      <c r="J38" s="40" t="n">
        <f aca="false">(J18-J17)*J3/1000</f>
        <v>-4869.71581917783</v>
      </c>
      <c r="K38" s="40" t="n">
        <f aca="false">(K18-K17)*K3/1000</f>
        <v>-6519.06489175957</v>
      </c>
      <c r="L38" s="40" t="n">
        <f aca="false">(L18-L17)*L3/1000</f>
        <v>-628.791165655559</v>
      </c>
      <c r="M38" s="40" t="n">
        <f aca="false">(M18-M17)*M3/1000</f>
        <v>-490.938853972383</v>
      </c>
      <c r="N38" s="40" t="n">
        <f aca="false">(N18-N17)*N3/1000</f>
        <v>-3778.04188495639</v>
      </c>
      <c r="O38" s="40" t="n">
        <f aca="false">(O18-O17)*O3/1000</f>
        <v>-5179.12732889689</v>
      </c>
      <c r="P38" s="40" t="n">
        <f aca="false">(P18-P17)*P3/1000</f>
        <v>7012.00958056987</v>
      </c>
      <c r="Q38" s="40" t="n">
        <f aca="false">(Q18-Q17)*Q3/1000</f>
        <v>7294.62941046073</v>
      </c>
      <c r="R38" s="40" t="n">
        <f aca="false">(R18-R17)*R3/1000</f>
        <v>3823.45242296278</v>
      </c>
      <c r="S38" s="40" t="n">
        <f aca="false">(S18-S17)*S3/1000</f>
        <v>4477.17804104355</v>
      </c>
      <c r="T38" s="40" t="n">
        <f aca="false">(T18-T17)*T3/1000</f>
        <v>5976.38038325493</v>
      </c>
      <c r="U38" s="40" t="n">
        <f aca="false">(U18-U17)*U3/1000</f>
        <v>8474.50601156767</v>
      </c>
      <c r="V38" s="40"/>
    </row>
    <row r="39" customFormat="false" ht="12.75" hidden="false" customHeight="false" outlineLevel="0" collapsed="false">
      <c r="A39" s="135" t="s">
        <v>149</v>
      </c>
      <c r="B39" s="40"/>
      <c r="C39" s="40" t="n">
        <f aca="false">B39-'PG&amp;E_Summary'!B39-SCE_Summary!B39</f>
        <v>0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</row>
    <row r="40" customFormat="false" ht="12.75" hidden="false" customHeight="false" outlineLevel="0" collapsed="false">
      <c r="A40" s="383" t="s">
        <v>147</v>
      </c>
      <c r="B40" s="390" t="n">
        <f aca="false">SUM(D40:V40)</f>
        <v>-45043.3359084989</v>
      </c>
      <c r="C40" s="40" t="n">
        <f aca="false">B40-'PG&amp;E_Summary'!B40-SCE_Summary!B40</f>
        <v>0</v>
      </c>
      <c r="D40" s="40"/>
      <c r="E40" s="40"/>
      <c r="F40" s="40"/>
      <c r="G40" s="40" t="n">
        <f aca="false">G37</f>
        <v>-36896.8234348128</v>
      </c>
      <c r="H40" s="40" t="n">
        <f aca="false">H37</f>
        <v>-31200.0024573862</v>
      </c>
      <c r="I40" s="40" t="n">
        <f aca="false">I37</f>
        <v>-8730.1539557929</v>
      </c>
      <c r="J40" s="40" t="n">
        <f aca="false">J37</f>
        <v>-7066.81466132073</v>
      </c>
      <c r="K40" s="40" t="n">
        <f aca="false">K37</f>
        <v>-5664.17588623471</v>
      </c>
      <c r="L40" s="40" t="n">
        <f aca="false">L37</f>
        <v>-138.989182249285</v>
      </c>
      <c r="M40" s="40" t="n">
        <f aca="false">M37</f>
        <v>1663.27451440405</v>
      </c>
      <c r="N40" s="40" t="n">
        <f aca="false">N37</f>
        <v>1263.63178958164</v>
      </c>
      <c r="O40" s="40" t="n">
        <f aca="false">O37</f>
        <v>4668.56151545244</v>
      </c>
      <c r="P40" s="40" t="n">
        <f aca="false">P37</f>
        <v>7012.00958056987</v>
      </c>
      <c r="Q40" s="40" t="n">
        <f aca="false">Q37</f>
        <v>7294.62941046073</v>
      </c>
      <c r="R40" s="40" t="n">
        <f aca="false">R37</f>
        <v>3823.45242296278</v>
      </c>
      <c r="S40" s="40" t="n">
        <f aca="false">S37</f>
        <v>4477.17804104355</v>
      </c>
      <c r="T40" s="40" t="n">
        <f aca="false">T37</f>
        <v>5976.38038325493</v>
      </c>
      <c r="U40" s="40" t="n">
        <f aca="false">U37</f>
        <v>8474.50601156767</v>
      </c>
      <c r="V40" s="40"/>
    </row>
    <row r="41" customFormat="false" ht="12.75" hidden="false" customHeight="false" outlineLevel="0" collapsed="false">
      <c r="A41" s="383" t="s">
        <v>148</v>
      </c>
      <c r="B41" s="390" t="n">
        <f aca="false">SUM(D41:V41)</f>
        <v>20826.7407731192</v>
      </c>
      <c r="C41" s="40" t="n">
        <f aca="false">B41-'PG&amp;E_Summary'!B41-SCE_Summary!B41</f>
        <v>0</v>
      </c>
      <c r="D41" s="40"/>
      <c r="E41" s="40"/>
      <c r="F41" s="40"/>
      <c r="G41" s="40" t="n">
        <f aca="false">G38</f>
        <v>6965.02023999309</v>
      </c>
      <c r="H41" s="40" t="n">
        <f aca="false">H38</f>
        <v>542.045220483402</v>
      </c>
      <c r="I41" s="40" t="n">
        <f aca="false">I38</f>
        <v>-2272.80059279821</v>
      </c>
      <c r="J41" s="40" t="n">
        <f aca="false">J38</f>
        <v>-4869.71581917783</v>
      </c>
      <c r="K41" s="40" t="n">
        <f aca="false">K38</f>
        <v>-6519.06489175957</v>
      </c>
      <c r="L41" s="40" t="n">
        <f aca="false">L38</f>
        <v>-628.791165655559</v>
      </c>
      <c r="M41" s="40" t="n">
        <f aca="false">M38</f>
        <v>-490.938853972383</v>
      </c>
      <c r="N41" s="40" t="n">
        <f aca="false">N38</f>
        <v>-3778.04188495639</v>
      </c>
      <c r="O41" s="40" t="n">
        <f aca="false">O38</f>
        <v>-5179.12732889689</v>
      </c>
      <c r="P41" s="40" t="n">
        <f aca="false">P38</f>
        <v>7012.00958056987</v>
      </c>
      <c r="Q41" s="40" t="n">
        <f aca="false">Q38</f>
        <v>7294.62941046073</v>
      </c>
      <c r="R41" s="40" t="n">
        <f aca="false">R38</f>
        <v>3823.45242296278</v>
      </c>
      <c r="S41" s="40" t="n">
        <f aca="false">S38</f>
        <v>4477.17804104355</v>
      </c>
      <c r="T41" s="40" t="n">
        <f aca="false">T38</f>
        <v>5976.38038325493</v>
      </c>
      <c r="U41" s="40" t="n">
        <f aca="false">U38</f>
        <v>8474.50601156767</v>
      </c>
      <c r="V41" s="40"/>
    </row>
    <row r="42" customFormat="false" ht="12.75" hidden="false" customHeight="false" outlineLevel="0" collapsed="false">
      <c r="A42" s="135"/>
      <c r="B42" s="40"/>
      <c r="C42" s="40" t="n">
        <f aca="false">B42-'PG&amp;E_Summary'!B42-SCE_Summary!B42</f>
        <v>0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</row>
    <row r="43" customFormat="false" ht="12.75" hidden="false" customHeight="false" outlineLevel="0" collapsed="false">
      <c r="A43" s="135" t="s">
        <v>150</v>
      </c>
      <c r="B43" s="390" t="n">
        <f aca="false">SUM(D43:V43)</f>
        <v>136817.462998422</v>
      </c>
      <c r="C43" s="40" t="n">
        <f aca="false">B43-'PG&amp;E_Summary'!B43-SCE_Summary!B43</f>
        <v>0</v>
      </c>
      <c r="D43" s="40" t="n">
        <f aca="false">-D30</f>
        <v>0</v>
      </c>
      <c r="E43" s="40" t="n">
        <f aca="false">-E30</f>
        <v>0</v>
      </c>
      <c r="F43" s="40" t="n">
        <f aca="false">-F30</f>
        <v>3127.80578500903</v>
      </c>
      <c r="G43" s="40" t="n">
        <f aca="false">-G30</f>
        <v>2904.39108607981</v>
      </c>
      <c r="H43" s="40" t="n">
        <f aca="false">-H30</f>
        <v>2345.96803072758</v>
      </c>
      <c r="I43" s="40" t="n">
        <f aca="false">-I30</f>
        <v>620.629888506973</v>
      </c>
      <c r="J43" s="40" t="n">
        <f aca="false">-J30</f>
        <v>444.915802687743</v>
      </c>
      <c r="K43" s="40" t="n">
        <f aca="false">-K30</f>
        <v>481.047915185272</v>
      </c>
      <c r="L43" s="40" t="n">
        <f aca="false">-L30</f>
        <v>385.73406948569</v>
      </c>
      <c r="M43" s="40" t="n">
        <f aca="false">-M30</f>
        <v>1181.67271334877</v>
      </c>
      <c r="N43" s="40" t="n">
        <f aca="false">-N30</f>
        <v>3144.4782987196</v>
      </c>
      <c r="O43" s="40" t="n">
        <f aca="false">-O30</f>
        <v>5191.46120344788</v>
      </c>
      <c r="P43" s="40" t="n">
        <f aca="false">-P30</f>
        <v>6069.63288857257</v>
      </c>
      <c r="Q43" s="40" t="n">
        <f aca="false">-Q30</f>
        <v>5538.04592502441</v>
      </c>
      <c r="R43" s="40" t="n">
        <f aca="false">-R30</f>
        <v>5311.14937026828</v>
      </c>
      <c r="S43" s="40" t="n">
        <f aca="false">-S30</f>
        <v>4949.85610581999</v>
      </c>
      <c r="T43" s="40" t="n">
        <f aca="false">-T30</f>
        <v>4583.69594568511</v>
      </c>
      <c r="U43" s="40" t="n">
        <f aca="false">-U30</f>
        <v>5031.6314924346</v>
      </c>
      <c r="V43" s="40" t="n">
        <f aca="false">-V30</f>
        <v>85505.3464774183</v>
      </c>
    </row>
    <row r="44" customFormat="false" ht="12.75" hidden="false" customHeight="false" outlineLevel="0" collapsed="false">
      <c r="A44" s="135" t="s">
        <v>151</v>
      </c>
      <c r="B44" s="390" t="n">
        <f aca="false">SUM(D44:V44)</f>
        <v>122180.819408671</v>
      </c>
      <c r="C44" s="40" t="n">
        <f aca="false">B44-'PG&amp;E_Summary'!B44-SCE_Summary!B44</f>
        <v>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 t="n">
        <f aca="false">-O30</f>
        <v>5191.46120344788</v>
      </c>
      <c r="P44" s="40" t="n">
        <f aca="false">-P30</f>
        <v>6069.63288857257</v>
      </c>
      <c r="Q44" s="40" t="n">
        <f aca="false">-Q30</f>
        <v>5538.04592502441</v>
      </c>
      <c r="R44" s="40" t="n">
        <f aca="false">-R30</f>
        <v>5311.14937026828</v>
      </c>
      <c r="S44" s="40" t="n">
        <f aca="false">-S30</f>
        <v>4949.85610581999</v>
      </c>
      <c r="T44" s="40" t="n">
        <f aca="false">-T30</f>
        <v>4583.69594568511</v>
      </c>
      <c r="U44" s="40" t="n">
        <f aca="false">-U30</f>
        <v>5031.6314924346</v>
      </c>
      <c r="V44" s="40" t="n">
        <f aca="false">-V30</f>
        <v>85505.3464774183</v>
      </c>
    </row>
    <row r="45" customFormat="false" ht="12.75" hidden="false" customHeight="false" outlineLevel="0" collapsed="false">
      <c r="A45" s="135" t="s">
        <v>152</v>
      </c>
      <c r="B45" s="390" t="n">
        <f aca="false">SUM(D45:V45)</f>
        <v>-141656.002344395</v>
      </c>
      <c r="C45" s="40" t="n">
        <f aca="false">B45-'PG&amp;E_Summary'!B45-SCE_Summary!B45</f>
        <v>0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 t="n">
        <f aca="false">-O10*O3/1000</f>
        <v>-23407.8869602179</v>
      </c>
      <c r="P45" s="40" t="n">
        <f aca="false">-P10*P3/1000</f>
        <v>-26681.1081700643</v>
      </c>
      <c r="Q45" s="40" t="n">
        <f aca="false">-Q10*Q3/1000</f>
        <v>-19973.2158772698</v>
      </c>
      <c r="R45" s="40" t="n">
        <f aca="false">-R10*R3/1000</f>
        <v>-19087.8392349583</v>
      </c>
      <c r="S45" s="40" t="n">
        <f aca="false">-S10*S3/1000</f>
        <v>-17840.5436354355</v>
      </c>
      <c r="T45" s="40" t="n">
        <f aca="false">-T10*T3/1000</f>
        <v>-16528.5761086808</v>
      </c>
      <c r="U45" s="40" t="n">
        <f aca="false">-U10*U3/1000</f>
        <v>-18136.8323577686</v>
      </c>
      <c r="V45" s="40"/>
    </row>
    <row r="46" customFormat="false" ht="12.75" hidden="false" customHeight="false" outlineLevel="0" collapsed="false">
      <c r="A46" s="13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</row>
    <row r="47" customFormat="false" ht="12.75" hidden="false" customHeight="false" outlineLevel="0" collapsed="false">
      <c r="A47" s="13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</row>
    <row r="48" customFormat="false" ht="12.75" hidden="false" customHeight="false" outlineLevel="0" collapsed="false">
      <c r="A48" s="391"/>
      <c r="B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49" customFormat="false" ht="12.75" hidden="false" customHeight="false" outlineLevel="0" collapsed="false">
      <c r="A49" s="19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0" customFormat="false" ht="12.75" hidden="false" customHeight="false" outlineLevel="0" collapsed="false">
      <c r="A50" s="19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</row>
    <row r="51" customFormat="false" ht="12.75" hidden="false" customHeight="false" outlineLevel="0" collapsed="false">
      <c r="A51" s="19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</row>
    <row r="52" customFormat="false" ht="12.75" hidden="false" customHeight="false" outlineLevel="0" collapsed="false">
      <c r="A52" s="19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</row>
    <row r="53" customFormat="false" ht="12.75" hidden="false" customHeight="false" outlineLevel="0" collapsed="false">
      <c r="A53" s="199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</row>
    <row r="54" customFormat="false" ht="12.75" hidden="false" customHeight="false" outlineLevel="0" collapsed="false">
      <c r="A54" s="19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</row>
    <row r="55" customFormat="false" ht="12.75" hidden="false" customHeight="false" outlineLevel="0" collapsed="false">
      <c r="A55" s="19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56" customFormat="false" ht="12.75" hidden="false" customHeight="false" outlineLevel="0" collapsed="false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</row>
    <row r="57" customFormat="false" ht="12.75" hidden="false" customHeight="false" outlineLevel="0" collapsed="false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customFormat="false" ht="12.75" hidden="false" customHeight="false" outlineLevel="0" collapsed="false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</row>
    <row r="59" customFormat="false" ht="12.75" hidden="false" customHeight="false" outlineLevel="0" collapsed="false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</row>
    <row r="60" customFormat="false" ht="12.75" hidden="false" customHeight="false" outlineLevel="0" collapsed="false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</row>
    <row r="61" customFormat="false" ht="12.75" hidden="false" customHeight="false" outlineLevel="0" collapsed="false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</row>
    <row r="62" customFormat="false" ht="12.75" hidden="false" customHeight="false" outlineLevel="0" collapsed="false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</row>
    <row r="63" customFormat="false" ht="12.75" hidden="false" customHeight="false" outlineLevel="0" collapsed="false"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customFormat="false" ht="12.75" hidden="false" customHeight="false" outlineLevel="0" collapsed="false"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</row>
    <row r="65" customFormat="false" ht="12.75" hidden="false" customHeight="false" outlineLevel="0" collapsed="false"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</row>
    <row r="66" customFormat="false" ht="12.75" hidden="false" customHeight="false" outlineLevel="0" collapsed="false"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</row>
    <row r="67" customFormat="false" ht="12.75" hidden="false" customHeight="false" outlineLevel="0" collapsed="false"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</row>
    <row r="68" customFormat="false" ht="12.75" hidden="false" customHeight="false" outlineLevel="0" collapsed="false"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</row>
    <row r="69" customFormat="false" ht="12.75" hidden="false" customHeight="false" outlineLevel="0" collapsed="false"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</row>
    <row r="70" customFormat="false" ht="12.75" hidden="false" customHeight="false" outlineLevel="0" collapsed="false"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</row>
    <row r="71" customFormat="false" ht="12.75" hidden="false" customHeight="false" outlineLevel="0" collapsed="false"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</row>
    <row r="72" customFormat="false" ht="12.75" hidden="false" customHeight="false" outlineLevel="0" collapsed="false"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</row>
    <row r="73" customFormat="false" ht="12.75" hidden="false" customHeight="false" outlineLevel="0" collapsed="false"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</row>
    <row r="74" customFormat="false" ht="12.75" hidden="false" customHeight="false" outlineLevel="0" collapsed="false"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</row>
    <row r="75" customFormat="false" ht="12.75" hidden="false" customHeight="false" outlineLevel="0" collapsed="false"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</row>
    <row r="76" customFormat="false" ht="12.75" hidden="false" customHeight="false" outlineLevel="0" collapsed="false"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</row>
    <row r="77" customFormat="false" ht="12.75" hidden="false" customHeight="false" outlineLevel="0" collapsed="false"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</row>
    <row r="78" customFormat="false" ht="12.75" hidden="false" customHeight="false" outlineLevel="0" collapsed="false"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</row>
    <row r="79" customFormat="false" ht="12.75" hidden="false" customHeight="false" outlineLevel="0" collapsed="false"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</row>
    <row r="80" customFormat="false" ht="12.75" hidden="false" customHeight="false" outlineLevel="0" collapsed="false"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</row>
    <row r="81" customFormat="false" ht="12.75" hidden="false" customHeight="false" outlineLevel="0" collapsed="false"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</row>
    <row r="82" customFormat="false" ht="12.75" hidden="false" customHeight="false" outlineLevel="0" collapsed="false"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</row>
    <row r="83" customFormat="false" ht="12.75" hidden="false" customHeight="false" outlineLevel="0" collapsed="false"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</row>
    <row r="84" customFormat="false" ht="12.75" hidden="false" customHeight="false" outlineLevel="0" collapsed="false"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</row>
    <row r="85" customFormat="false" ht="12.75" hidden="false" customHeight="false" outlineLevel="0" collapsed="false"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</row>
    <row r="86" customFormat="false" ht="12.75" hidden="false" customHeight="false" outlineLevel="0" collapsed="false"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</row>
    <row r="87" customFormat="false" ht="12.75" hidden="false" customHeight="false" outlineLevel="0" collapsed="false"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</row>
    <row r="88" customFormat="false" ht="12.75" hidden="false" customHeight="false" outlineLevel="0" collapsed="false"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</row>
    <row r="89" customFormat="false" ht="12.75" hidden="false" customHeight="false" outlineLevel="0" collapsed="false"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</row>
    <row r="90" customFormat="false" ht="12.75" hidden="false" customHeight="false" outlineLevel="0" collapsed="false"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</row>
    <row r="91" customFormat="false" ht="12.75" hidden="false" customHeight="false" outlineLevel="0" collapsed="false"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</row>
    <row r="92" customFormat="false" ht="12.75" hidden="false" customHeight="false" outlineLevel="0" collapsed="false"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</row>
    <row r="93" customFormat="false" ht="12.75" hidden="false" customHeight="false" outlineLevel="0" collapsed="false"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</row>
    <row r="94" customFormat="false" ht="12.75" hidden="false" customHeight="false" outlineLevel="0" collapsed="false"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</row>
    <row r="95" customFormat="false" ht="12.75" hidden="false" customHeight="false" outlineLevel="0" collapsed="false"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</row>
    <row r="96" customFormat="false" ht="12.75" hidden="false" customHeight="false" outlineLevel="0" collapsed="false"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</row>
    <row r="97" customFormat="false" ht="12.75" hidden="false" customHeight="false" outlineLevel="0" collapsed="false"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</row>
    <row r="98" customFormat="false" ht="12.75" hidden="false" customHeight="false" outlineLevel="0" collapsed="false"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</row>
    <row r="99" customFormat="false" ht="12.75" hidden="false" customHeight="false" outlineLevel="0" collapsed="false"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</row>
    <row r="100" customFormat="false" ht="12.75" hidden="false" customHeight="false" outlineLevel="0" collapsed="false"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</row>
    <row r="101" customFormat="false" ht="12.75" hidden="false" customHeight="false" outlineLevel="0" collapsed="false"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</row>
    <row r="102" customFormat="false" ht="12.75" hidden="false" customHeight="false" outlineLevel="0" collapsed="false"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</row>
    <row r="103" customFormat="false" ht="12.75" hidden="false" customHeight="false" outlineLevel="0" collapsed="false"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</row>
    <row r="104" customFormat="false" ht="12.75" hidden="false" customHeight="false" outlineLevel="0" collapsed="false"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</row>
    <row r="105" customFormat="false" ht="12.75" hidden="false" customHeight="false" outlineLevel="0" collapsed="false"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</row>
    <row r="106" customFormat="false" ht="12.75" hidden="false" customHeight="false" outlineLevel="0" collapsed="false"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</row>
    <row r="107" customFormat="false" ht="12.75" hidden="false" customHeight="false" outlineLevel="0" collapsed="false"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</row>
    <row r="108" customFormat="false" ht="12.75" hidden="false" customHeight="false" outlineLevel="0" collapsed="false"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</row>
    <row r="109" customFormat="false" ht="12.75" hidden="false" customHeight="false" outlineLevel="0" collapsed="false"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</row>
    <row r="110" customFormat="false" ht="12.75" hidden="false" customHeight="false" outlineLevel="0" collapsed="false"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</row>
    <row r="111" customFormat="false" ht="12.75" hidden="false" customHeight="false" outlineLevel="0" collapsed="false"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</row>
    <row r="112" customFormat="false" ht="12.75" hidden="false" customHeight="false" outlineLevel="0" collapsed="false"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</row>
    <row r="113" customFormat="false" ht="12.75" hidden="false" customHeight="false" outlineLevel="0" collapsed="false"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</row>
    <row r="114" customFormat="false" ht="12.75" hidden="false" customHeight="false" outlineLevel="0" collapsed="false"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</row>
    <row r="115" customFormat="false" ht="12.75" hidden="false" customHeight="false" outlineLevel="0" collapsed="false"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</row>
    <row r="116" customFormat="false" ht="12.75" hidden="false" customHeight="false" outlineLevel="0" collapsed="false"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</row>
    <row r="117" customFormat="false" ht="12.75" hidden="false" customHeight="false" outlineLevel="0" collapsed="false"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</row>
    <row r="118" customFormat="false" ht="12.75" hidden="false" customHeight="false" outlineLevel="0" collapsed="false"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</row>
    <row r="119" customFormat="false" ht="12.75" hidden="false" customHeight="false" outlineLevel="0" collapsed="false"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</row>
    <row r="120" customFormat="false" ht="12.75" hidden="false" customHeight="false" outlineLevel="0" collapsed="false"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</row>
    <row r="121" customFormat="false" ht="12.75" hidden="false" customHeight="false" outlineLevel="0" collapsed="false"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</row>
    <row r="122" customFormat="false" ht="12.75" hidden="false" customHeight="false" outlineLevel="0" collapsed="false"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</row>
    <row r="123" customFormat="false" ht="12.75" hidden="false" customHeight="false" outlineLevel="0" collapsed="false">
      <c r="D123" s="151"/>
    </row>
    <row r="124" customFormat="false" ht="12.75" hidden="false" customHeight="false" outlineLevel="0" collapsed="false">
      <c r="D124" s="151"/>
    </row>
    <row r="125" customFormat="false" ht="12.75" hidden="false" customHeight="false" outlineLevel="0" collapsed="false">
      <c r="D125" s="151"/>
    </row>
    <row r="126" customFormat="false" ht="12.75" hidden="false" customHeight="false" outlineLevel="0" collapsed="false">
      <c r="D126" s="151"/>
    </row>
    <row r="127" customFormat="false" ht="12.75" hidden="false" customHeight="false" outlineLevel="0" collapsed="false">
      <c r="D127" s="151"/>
    </row>
    <row r="128" customFormat="false" ht="12.75" hidden="false" customHeight="false" outlineLevel="0" collapsed="false">
      <c r="D128" s="151"/>
    </row>
    <row r="129" customFormat="false" ht="12.75" hidden="false" customHeight="false" outlineLevel="0" collapsed="false">
      <c r="D129" s="151"/>
    </row>
    <row r="130" customFormat="false" ht="12.75" hidden="false" customHeight="false" outlineLevel="0" collapsed="false">
      <c r="D130" s="151"/>
    </row>
    <row r="131" customFormat="false" ht="12.75" hidden="false" customHeight="false" outlineLevel="0" collapsed="false">
      <c r="D131" s="151"/>
    </row>
    <row r="132" customFormat="false" ht="12.75" hidden="false" customHeight="false" outlineLevel="0" collapsed="false">
      <c r="D132" s="151"/>
    </row>
    <row r="133" customFormat="false" ht="12.75" hidden="false" customHeight="false" outlineLevel="0" collapsed="false">
      <c r="D133" s="151"/>
    </row>
    <row r="134" customFormat="false" ht="12.75" hidden="false" customHeight="false" outlineLevel="0" collapsed="false">
      <c r="D134" s="151"/>
    </row>
    <row r="135" customFormat="false" ht="12.75" hidden="false" customHeight="false" outlineLevel="0" collapsed="false">
      <c r="D135" s="151"/>
    </row>
    <row r="136" customFormat="false" ht="12.75" hidden="false" customHeight="false" outlineLevel="0" collapsed="false">
      <c r="D136" s="151"/>
    </row>
    <row r="137" customFormat="false" ht="12.75" hidden="false" customHeight="false" outlineLevel="0" collapsed="false">
      <c r="D137" s="151"/>
    </row>
    <row r="138" customFormat="false" ht="12.75" hidden="false" customHeight="false" outlineLevel="0" collapsed="false">
      <c r="D138" s="151"/>
    </row>
    <row r="139" customFormat="false" ht="12.75" hidden="false" customHeight="false" outlineLevel="0" collapsed="false">
      <c r="D139" s="151"/>
    </row>
    <row r="140" customFormat="false" ht="12.75" hidden="false" customHeight="false" outlineLevel="0" collapsed="false">
      <c r="D140" s="151"/>
    </row>
    <row r="141" customFormat="false" ht="12.75" hidden="false" customHeight="false" outlineLevel="0" collapsed="false">
      <c r="D141" s="151"/>
    </row>
    <row r="142" customFormat="false" ht="12.75" hidden="false" customHeight="false" outlineLevel="0" collapsed="false">
      <c r="D142" s="151"/>
    </row>
    <row r="143" customFormat="false" ht="12.75" hidden="false" customHeight="false" outlineLevel="0" collapsed="false">
      <c r="D143" s="151"/>
    </row>
    <row r="144" customFormat="false" ht="12.75" hidden="false" customHeight="false" outlineLevel="0" collapsed="false">
      <c r="D144" s="151"/>
    </row>
    <row r="145" customFormat="false" ht="12.75" hidden="false" customHeight="false" outlineLevel="0" collapsed="false">
      <c r="D145" s="151"/>
    </row>
    <row r="146" customFormat="false" ht="12.75" hidden="false" customHeight="false" outlineLevel="0" collapsed="false">
      <c r="D146" s="151"/>
    </row>
    <row r="147" customFormat="false" ht="12.75" hidden="false" customHeight="false" outlineLevel="0" collapsed="false">
      <c r="D147" s="151"/>
    </row>
    <row r="148" customFormat="false" ht="12.75" hidden="false" customHeight="false" outlineLevel="0" collapsed="false">
      <c r="D148" s="151"/>
    </row>
    <row r="149" customFormat="false" ht="12.75" hidden="false" customHeight="false" outlineLevel="0" collapsed="false">
      <c r="D149" s="151"/>
    </row>
    <row r="150" customFormat="false" ht="12.75" hidden="false" customHeight="false" outlineLevel="0" collapsed="false">
      <c r="D150" s="151"/>
    </row>
    <row r="151" customFormat="false" ht="12.75" hidden="false" customHeight="false" outlineLevel="0" collapsed="false">
      <c r="D151" s="151"/>
    </row>
    <row r="152" customFormat="false" ht="12.75" hidden="false" customHeight="false" outlineLevel="0" collapsed="false">
      <c r="D152" s="151"/>
    </row>
    <row r="153" customFormat="false" ht="12.75" hidden="false" customHeight="false" outlineLevel="0" collapsed="false">
      <c r="D153" s="151"/>
    </row>
    <row r="154" customFormat="false" ht="12.75" hidden="false" customHeight="false" outlineLevel="0" collapsed="false">
      <c r="D154" s="151"/>
    </row>
    <row r="155" customFormat="false" ht="12.75" hidden="false" customHeight="false" outlineLevel="0" collapsed="false">
      <c r="D155" s="151"/>
    </row>
    <row r="156" customFormat="false" ht="12.75" hidden="false" customHeight="false" outlineLevel="0" collapsed="false">
      <c r="D156" s="151"/>
    </row>
    <row r="157" customFormat="false" ht="12.75" hidden="false" customHeight="false" outlineLevel="0" collapsed="false">
      <c r="D157" s="151"/>
    </row>
    <row r="158" customFormat="false" ht="12.75" hidden="false" customHeight="false" outlineLevel="0" collapsed="false">
      <c r="D158" s="151"/>
    </row>
    <row r="159" customFormat="false" ht="12.75" hidden="false" customHeight="false" outlineLevel="0" collapsed="false">
      <c r="D159" s="151"/>
    </row>
    <row r="160" customFormat="false" ht="12.75" hidden="false" customHeight="false" outlineLevel="0" collapsed="false">
      <c r="D160" s="151"/>
    </row>
    <row r="161" customFormat="false" ht="12.75" hidden="false" customHeight="false" outlineLevel="0" collapsed="false">
      <c r="D161" s="151"/>
    </row>
    <row r="162" customFormat="false" ht="12.75" hidden="false" customHeight="false" outlineLevel="0" collapsed="false">
      <c r="D162" s="151"/>
    </row>
    <row r="163" customFormat="false" ht="12.75" hidden="false" customHeight="false" outlineLevel="0" collapsed="false">
      <c r="D163" s="151"/>
    </row>
    <row r="164" customFormat="false" ht="12.75" hidden="false" customHeight="false" outlineLevel="0" collapsed="false">
      <c r="D164" s="151"/>
    </row>
    <row r="165" customFormat="false" ht="12.75" hidden="false" customHeight="false" outlineLevel="0" collapsed="false">
      <c r="D165" s="151"/>
    </row>
    <row r="166" customFormat="false" ht="12.75" hidden="false" customHeight="false" outlineLevel="0" collapsed="false">
      <c r="D166" s="151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acro1">
                <anchor moveWithCells="true" sizeWithCells="false">
                  <from>
                    <xdr:col>1</xdr:col>
                    <xdr:colOff>513360</xdr:colOff>
                    <xdr:row>2</xdr:row>
                    <xdr:rowOff>28440</xdr:rowOff>
                  </from>
                  <to>
                    <xdr:col>2</xdr:col>
                    <xdr:colOff>-19080</xdr:colOff>
                    <xdr:row>3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3.28"/>
    <col collapsed="false" customWidth="true" hidden="false" outlineLevel="0" max="5" min="3" style="0" width="15.41"/>
    <col collapsed="false" customWidth="true" hidden="false" outlineLevel="0" max="6" min="6" style="0" width="2.7"/>
    <col collapsed="false" customWidth="true" hidden="false" outlineLevel="0" max="8" min="7" style="0" width="15.41"/>
    <col collapsed="false" customWidth="true" hidden="false" outlineLevel="0" max="9" min="9" style="0" width="2.7"/>
    <col collapsed="false" customWidth="true" hidden="false" outlineLevel="0" max="10" min="10" style="0" width="15.41"/>
  </cols>
  <sheetData>
    <row r="1" customFormat="false" ht="15.75" hidden="false" customHeight="false" outlineLevel="0" collapsed="false">
      <c r="A1" s="1" t="s">
        <v>154</v>
      </c>
      <c r="B1" s="1"/>
    </row>
    <row r="2" customFormat="false" ht="12.75" hidden="false" customHeight="false" outlineLevel="0" collapsed="false">
      <c r="A2" s="392" t="s">
        <v>155</v>
      </c>
      <c r="B2" s="392"/>
    </row>
    <row r="3" customFormat="false" ht="12.75" hidden="false" customHeight="false" outlineLevel="0" collapsed="false">
      <c r="C3" s="393" t="s">
        <v>156</v>
      </c>
      <c r="D3" s="393"/>
      <c r="E3" s="393"/>
      <c r="G3" s="393" t="s">
        <v>157</v>
      </c>
      <c r="H3" s="393"/>
    </row>
    <row r="4" customFormat="false" ht="12.75" hidden="false" customHeight="false" outlineLevel="0" collapsed="false">
      <c r="C4" s="394" t="n">
        <v>1</v>
      </c>
      <c r="D4" s="394" t="n">
        <v>2</v>
      </c>
      <c r="E4" s="394" t="n">
        <v>3</v>
      </c>
      <c r="F4" s="394"/>
      <c r="G4" s="394" t="n">
        <v>4</v>
      </c>
      <c r="H4" s="394" t="n">
        <v>5</v>
      </c>
      <c r="I4" s="394"/>
    </row>
    <row r="5" customFormat="false" ht="13.5" hidden="false" customHeight="false" outlineLevel="0" collapsed="false">
      <c r="C5" s="395" t="s">
        <v>158</v>
      </c>
      <c r="D5" s="396" t="s">
        <v>159</v>
      </c>
      <c r="E5" s="397" t="s">
        <v>160</v>
      </c>
      <c r="F5" s="394"/>
      <c r="G5" s="395" t="s">
        <v>161</v>
      </c>
      <c r="H5" s="397" t="s">
        <v>162</v>
      </c>
      <c r="I5" s="394"/>
      <c r="J5" s="398" t="s">
        <v>106</v>
      </c>
    </row>
    <row r="6" customFormat="false" ht="12.75" hidden="false" customHeight="false" outlineLevel="0" collapsed="false">
      <c r="C6" s="399"/>
      <c r="D6" s="10"/>
      <c r="E6" s="11"/>
      <c r="G6" s="399"/>
      <c r="H6" s="11"/>
      <c r="J6" s="400"/>
      <c r="M6" s="392"/>
    </row>
    <row r="7" customFormat="false" ht="12.75" hidden="false" customHeight="false" outlineLevel="0" collapsed="false">
      <c r="A7" s="42" t="s">
        <v>163</v>
      </c>
      <c r="B7" s="42"/>
      <c r="C7" s="401" t="n">
        <f aca="false">ROUND(BOTH_Summary!F3,-3)</f>
        <v>313000</v>
      </c>
      <c r="D7" s="402" t="n">
        <f aca="false">ROUND(BOTH_Summary!G3,-3)</f>
        <v>290000</v>
      </c>
      <c r="E7" s="403" t="n">
        <f aca="false">ROUND(SUM(BOTH_Summary!H3:N3),-3)</f>
        <v>860000</v>
      </c>
      <c r="F7" s="404"/>
      <c r="G7" s="401" t="n">
        <f aca="false">ROUND(SUM(BOTH_Summary!O3:U3),-3)</f>
        <v>3668000</v>
      </c>
      <c r="H7" s="403" t="n">
        <f aca="false">ROUND(BOTH_Summary!V3,-3)</f>
        <v>8551000</v>
      </c>
      <c r="I7" s="404"/>
      <c r="J7" s="405" t="n">
        <f aca="false">SUM(C7:H7)</f>
        <v>13682000</v>
      </c>
    </row>
    <row r="8" customFormat="false" ht="12.75" hidden="false" customHeight="false" outlineLevel="0" collapsed="false">
      <c r="A8" s="406" t="s">
        <v>164</v>
      </c>
      <c r="B8" s="406"/>
      <c r="C8" s="401"/>
      <c r="D8" s="402"/>
      <c r="E8" s="403"/>
      <c r="F8" s="404"/>
      <c r="G8" s="401"/>
      <c r="H8" s="403"/>
      <c r="I8" s="404"/>
      <c r="J8" s="407"/>
    </row>
    <row r="9" customFormat="false" ht="12.75" hidden="false" customHeight="false" outlineLevel="0" collapsed="false">
      <c r="C9" s="401"/>
      <c r="D9" s="402"/>
      <c r="E9" s="403"/>
      <c r="F9" s="404"/>
      <c r="G9" s="401"/>
      <c r="H9" s="403"/>
      <c r="I9" s="404"/>
      <c r="J9" s="407"/>
    </row>
    <row r="10" customFormat="false" ht="12.75" hidden="false" customHeight="false" outlineLevel="0" collapsed="false">
      <c r="C10" s="401"/>
      <c r="D10" s="402"/>
      <c r="E10" s="403"/>
      <c r="F10" s="404"/>
      <c r="G10" s="401"/>
      <c r="H10" s="403"/>
      <c r="I10" s="404"/>
      <c r="J10" s="407"/>
    </row>
    <row r="11" customFormat="false" ht="12.75" hidden="false" customHeight="false" outlineLevel="0" collapsed="false">
      <c r="A11" s="42" t="s">
        <v>165</v>
      </c>
      <c r="B11" s="42"/>
      <c r="C11" s="401"/>
      <c r="D11" s="402"/>
      <c r="E11" s="403"/>
      <c r="F11" s="404"/>
      <c r="G11" s="401"/>
      <c r="H11" s="403"/>
      <c r="I11" s="404"/>
      <c r="J11" s="407"/>
    </row>
    <row r="12" customFormat="false" ht="12.75" hidden="false" customHeight="false" outlineLevel="0" collapsed="false">
      <c r="A12" s="199" t="s">
        <v>166</v>
      </c>
      <c r="B12" s="199"/>
      <c r="C12" s="408" t="n">
        <f aca="false">BOTH_Summary!F26/1000</f>
        <v>48.7244507214746</v>
      </c>
      <c r="D12" s="409" t="n">
        <f aca="false">BOTH_Summary!G26/1000</f>
        <v>45.2441328127978</v>
      </c>
      <c r="E12" s="410" t="n">
        <f aca="false">SUM(BOTH_Summary!H26:N26)/1000</f>
        <v>59.2403545539996</v>
      </c>
      <c r="F12" s="411"/>
      <c r="G12" s="408" t="n">
        <f aca="false">SUM(BOTH_Summary!O26:U26)/1000</f>
        <v>0</v>
      </c>
      <c r="H12" s="410" t="n">
        <f aca="false">BOTH_Summary!V26/1000</f>
        <v>0</v>
      </c>
      <c r="I12" s="411"/>
      <c r="J12" s="412" t="n">
        <f aca="false">SUM(C12:H12)</f>
        <v>153.208938088272</v>
      </c>
    </row>
    <row r="13" customFormat="false" ht="12.75" hidden="false" customHeight="false" outlineLevel="0" collapsed="false">
      <c r="A13" s="199" t="s">
        <v>167</v>
      </c>
      <c r="B13" s="199"/>
      <c r="C13" s="408" t="n">
        <f aca="false">BOTH_Summary!F30/1000</f>
        <v>-3.12780578500903</v>
      </c>
      <c r="D13" s="409" t="n">
        <f aca="false">BOTH_Summary!G30/1000</f>
        <v>-2.90439108607981</v>
      </c>
      <c r="E13" s="410" t="n">
        <f aca="false">SUM(BOTH_Summary!H30:N30)/1000</f>
        <v>-8.60444671866163</v>
      </c>
      <c r="F13" s="411"/>
      <c r="G13" s="408" t="n">
        <f aca="false">SUM(BOTH_Summary!O30:U30)/1000</f>
        <v>-36.6754729312528</v>
      </c>
      <c r="H13" s="410" t="n">
        <f aca="false">BOTH_Summary!V30/1000</f>
        <v>-85.5053464774183</v>
      </c>
      <c r="I13" s="411"/>
      <c r="J13" s="412" t="n">
        <f aca="false">SUM(C13:H13)</f>
        <v>-136.817462998422</v>
      </c>
    </row>
    <row r="14" customFormat="false" ht="12.75" hidden="false" customHeight="false" outlineLevel="0" collapsed="false">
      <c r="A14" s="199" t="s">
        <v>168</v>
      </c>
      <c r="B14" s="199"/>
      <c r="C14" s="401" t="n">
        <v>0</v>
      </c>
      <c r="D14" s="402" t="n">
        <v>0</v>
      </c>
      <c r="E14" s="403" t="n">
        <v>0</v>
      </c>
      <c r="F14" s="404"/>
      <c r="G14" s="401" t="n">
        <v>0</v>
      </c>
      <c r="H14" s="403" t="n">
        <v>0</v>
      </c>
      <c r="I14" s="404"/>
      <c r="J14" s="412" t="n">
        <v>0</v>
      </c>
    </row>
    <row r="15" customFormat="false" ht="12.75" hidden="false" customHeight="false" outlineLevel="0" collapsed="false">
      <c r="C15" s="401"/>
      <c r="D15" s="402"/>
      <c r="E15" s="403"/>
      <c r="F15" s="404"/>
      <c r="G15" s="401"/>
      <c r="H15" s="403"/>
      <c r="I15" s="404"/>
      <c r="J15" s="412"/>
    </row>
    <row r="16" customFormat="false" ht="12.75" hidden="false" customHeight="false" outlineLevel="0" collapsed="false">
      <c r="C16" s="401"/>
      <c r="D16" s="402"/>
      <c r="E16" s="403"/>
      <c r="F16" s="404"/>
      <c r="G16" s="401"/>
      <c r="H16" s="403"/>
      <c r="I16" s="404"/>
      <c r="J16" s="412"/>
    </row>
    <row r="17" customFormat="false" ht="12.75" hidden="false" customHeight="false" outlineLevel="0" collapsed="false">
      <c r="A17" s="42" t="s">
        <v>169</v>
      </c>
      <c r="B17" s="42"/>
      <c r="C17" s="401"/>
      <c r="D17" s="402"/>
      <c r="E17" s="403"/>
      <c r="F17" s="404"/>
      <c r="G17" s="401"/>
      <c r="H17" s="403"/>
      <c r="I17" s="404"/>
      <c r="J17" s="412"/>
    </row>
    <row r="18" customFormat="false" ht="12.75" hidden="false" customHeight="false" outlineLevel="0" collapsed="false">
      <c r="A18" s="199" t="s">
        <v>170</v>
      </c>
      <c r="B18" s="52" t="s">
        <v>171</v>
      </c>
      <c r="C18" s="408" t="n">
        <f aca="false">BOTH_Summary!F34/1000</f>
        <v>-48.7244507214746</v>
      </c>
      <c r="D18" s="409" t="n">
        <f aca="false">BOTH_Summary!G34/1000</f>
        <v>-45.2441328127978</v>
      </c>
      <c r="E18" s="410" t="n">
        <f aca="false">SUM(BOTH_Summary!H34:N34)/1000</f>
        <v>-59.2403545539996</v>
      </c>
      <c r="F18" s="411"/>
      <c r="G18" s="408" t="n">
        <f aca="false">SUM(BOTH_Summary!O34:U34)/1000</f>
        <v>0</v>
      </c>
      <c r="H18" s="410" t="n">
        <f aca="false">BOTH_Summary!V34/1000</f>
        <v>0</v>
      </c>
      <c r="I18" s="411"/>
      <c r="J18" s="412" t="n">
        <f aca="false">SUM(C18:H18)</f>
        <v>-153.208938088272</v>
      </c>
    </row>
    <row r="19" customFormat="false" ht="12.75" hidden="false" customHeight="false" outlineLevel="0" collapsed="false">
      <c r="A19" s="199" t="s">
        <v>172</v>
      </c>
      <c r="B19" s="413" t="s">
        <v>145</v>
      </c>
      <c r="C19" s="408" t="n">
        <f aca="false">BOTH_Summary!F35/1000</f>
        <v>0</v>
      </c>
      <c r="D19" s="409" t="n">
        <f aca="false">BOTH_Summary!G35/1000</f>
        <v>-45.2441328127978</v>
      </c>
      <c r="E19" s="410" t="n">
        <f aca="false">SUM(BOTH_Summary!H35:N35)/1000</f>
        <v>-59.2403545539996</v>
      </c>
      <c r="F19" s="411"/>
      <c r="G19" s="408" t="n">
        <f aca="false">SUM(BOTH_Summary!O35:U35)/1000</f>
        <v>0</v>
      </c>
      <c r="H19" s="410" t="n">
        <f aca="false">BOTH_Summary!V35/1000</f>
        <v>0</v>
      </c>
      <c r="I19" s="411"/>
      <c r="J19" s="412" t="n">
        <f aca="false">SUM(C19:H19)</f>
        <v>-104.484487366797</v>
      </c>
    </row>
    <row r="20" customFormat="false" ht="12.75" hidden="false" customHeight="false" outlineLevel="0" collapsed="false">
      <c r="A20" s="199" t="s">
        <v>173</v>
      </c>
      <c r="B20" s="413" t="s">
        <v>174</v>
      </c>
      <c r="C20" s="408" t="n">
        <f aca="false">BOTH_Summary!F41/1000</f>
        <v>0</v>
      </c>
      <c r="D20" s="409" t="n">
        <f aca="false">BOTH_Summary!G41/1000</f>
        <v>6.96502023999309</v>
      </c>
      <c r="E20" s="410" t="n">
        <f aca="false">SUM(BOTH_Summary!H41:N41)/1000</f>
        <v>-18.0173079878365</v>
      </c>
      <c r="F20" s="411"/>
      <c r="G20" s="408" t="n">
        <f aca="false">SUM(BOTH_Summary!O41:U41)/1000</f>
        <v>31.8790285209626</v>
      </c>
      <c r="H20" s="410" t="n">
        <f aca="false">BOTH_Summary!V41/1000</f>
        <v>0</v>
      </c>
      <c r="I20" s="411"/>
      <c r="J20" s="412" t="n">
        <f aca="false">SUM(C20:H20)</f>
        <v>20.8267407731192</v>
      </c>
    </row>
    <row r="21" customFormat="false" ht="12.75" hidden="false" customHeight="false" outlineLevel="0" collapsed="false">
      <c r="A21" s="199" t="s">
        <v>175</v>
      </c>
      <c r="B21" s="413" t="s">
        <v>176</v>
      </c>
      <c r="C21" s="408" t="n">
        <f aca="false">BOTH_Summary!F43/1000</f>
        <v>3.12780578500903</v>
      </c>
      <c r="D21" s="409" t="n">
        <f aca="false">BOTH_Summary!G43/1000</f>
        <v>2.90439108607981</v>
      </c>
      <c r="E21" s="410" t="n">
        <f aca="false">SUM(BOTH_Summary!H43:N43)/1000</f>
        <v>8.60444671866163</v>
      </c>
      <c r="F21" s="411"/>
      <c r="G21" s="408" t="n">
        <f aca="false">SUM(BOTH_Summary!O43:U43)/1000</f>
        <v>36.6754729312528</v>
      </c>
      <c r="H21" s="410" t="n">
        <f aca="false">BOTH_Summary!V43/1000</f>
        <v>85.5053464774183</v>
      </c>
      <c r="I21" s="411"/>
      <c r="J21" s="412" t="n">
        <f aca="false">SUM(C21:H21)</f>
        <v>136.817462998422</v>
      </c>
    </row>
    <row r="22" customFormat="false" ht="12.75" hidden="false" customHeight="false" outlineLevel="0" collapsed="false">
      <c r="A22" s="199" t="s">
        <v>177</v>
      </c>
      <c r="B22" s="413" t="s">
        <v>178</v>
      </c>
      <c r="C22" s="408" t="n">
        <f aca="false">BOTH_Summary!F44/1000</f>
        <v>0</v>
      </c>
      <c r="D22" s="409" t="n">
        <f aca="false">BOTH_Summary!G44/1000</f>
        <v>0</v>
      </c>
      <c r="E22" s="410" t="n">
        <f aca="false">SUM(BOTH_Summary!H44:N44)/1000</f>
        <v>0</v>
      </c>
      <c r="F22" s="411"/>
      <c r="G22" s="408" t="n">
        <f aca="false">SUM(BOTH_Summary!O44:U44)/1000</f>
        <v>36.6754729312528</v>
      </c>
      <c r="H22" s="410" t="n">
        <f aca="false">BOTH_Summary!V44/1000</f>
        <v>85.5053464774183</v>
      </c>
      <c r="I22" s="411"/>
      <c r="J22" s="412" t="n">
        <f aca="false">SUM(C22:H22)</f>
        <v>122.180819408671</v>
      </c>
    </row>
    <row r="23" customFormat="false" ht="12.75" hidden="false" customHeight="false" outlineLevel="0" collapsed="false">
      <c r="A23" s="199" t="s">
        <v>179</v>
      </c>
      <c r="B23" s="413" t="s">
        <v>180</v>
      </c>
      <c r="C23" s="408" t="n">
        <f aca="false">BOTH_Summary!F45/1000</f>
        <v>0</v>
      </c>
      <c r="D23" s="409" t="n">
        <f aca="false">BOTH_Summary!G45/1000</f>
        <v>0</v>
      </c>
      <c r="E23" s="410" t="n">
        <f aca="false">SUM(BOTH_Summary!H45:N45)/1000</f>
        <v>0</v>
      </c>
      <c r="F23" s="411"/>
      <c r="G23" s="408" t="n">
        <f aca="false">SUM(BOTH_Summary!O45:U45)/1000</f>
        <v>-141.656002344395</v>
      </c>
      <c r="H23" s="414" t="s">
        <v>181</v>
      </c>
      <c r="I23" s="411"/>
      <c r="J23" s="412" t="n">
        <f aca="false">SUM(C23:H23)</f>
        <v>-141.656002344395</v>
      </c>
    </row>
    <row r="24" customFormat="false" ht="12.75" hidden="false" customHeight="false" outlineLevel="0" collapsed="false">
      <c r="C24" s="408"/>
      <c r="D24" s="409"/>
      <c r="E24" s="410"/>
      <c r="F24" s="411"/>
      <c r="G24" s="408"/>
      <c r="H24" s="410"/>
      <c r="I24" s="411"/>
      <c r="J24" s="412"/>
    </row>
    <row r="25" customFormat="false" ht="12.75" hidden="false" customHeight="false" outlineLevel="0" collapsed="false">
      <c r="C25" s="408"/>
      <c r="D25" s="409"/>
      <c r="E25" s="410"/>
      <c r="F25" s="411"/>
      <c r="G25" s="408"/>
      <c r="H25" s="410"/>
      <c r="I25" s="411"/>
      <c r="J25" s="412"/>
    </row>
    <row r="26" customFormat="false" ht="12.75" hidden="false" customHeight="false" outlineLevel="0" collapsed="false">
      <c r="C26" s="408"/>
      <c r="D26" s="409"/>
      <c r="E26" s="410"/>
      <c r="F26" s="411"/>
      <c r="G26" s="408"/>
      <c r="H26" s="410"/>
      <c r="I26" s="411"/>
      <c r="J26" s="412"/>
    </row>
    <row r="27" customFormat="false" ht="12.75" hidden="false" customHeight="false" outlineLevel="0" collapsed="false">
      <c r="C27" s="408"/>
      <c r="D27" s="409"/>
      <c r="E27" s="410"/>
      <c r="F27" s="411"/>
      <c r="G27" s="408"/>
      <c r="H27" s="410"/>
      <c r="I27" s="411"/>
      <c r="J27" s="412"/>
    </row>
    <row r="28" customFormat="false" ht="12.75" hidden="false" customHeight="false" outlineLevel="0" collapsed="false">
      <c r="C28" s="408"/>
      <c r="D28" s="409"/>
      <c r="E28" s="410"/>
      <c r="F28" s="411"/>
      <c r="G28" s="408"/>
      <c r="H28" s="410"/>
      <c r="I28" s="411"/>
      <c r="J28" s="412"/>
    </row>
    <row r="29" customFormat="false" ht="12.75" hidden="false" customHeight="false" outlineLevel="0" collapsed="false">
      <c r="C29" s="408"/>
      <c r="D29" s="409"/>
      <c r="E29" s="410"/>
      <c r="F29" s="411"/>
      <c r="G29" s="408"/>
      <c r="H29" s="410"/>
      <c r="I29" s="411"/>
      <c r="J29" s="412"/>
    </row>
    <row r="30" customFormat="false" ht="12.75" hidden="false" customHeight="false" outlineLevel="0" collapsed="false">
      <c r="C30" s="408"/>
      <c r="D30" s="409"/>
      <c r="E30" s="410"/>
      <c r="F30" s="411"/>
      <c r="G30" s="408"/>
      <c r="H30" s="410"/>
      <c r="I30" s="411"/>
      <c r="J30" s="412"/>
    </row>
    <row r="31" customFormat="false" ht="12.75" hidden="false" customHeight="false" outlineLevel="0" collapsed="false">
      <c r="C31" s="408"/>
      <c r="D31" s="409"/>
      <c r="E31" s="410"/>
      <c r="F31" s="411"/>
      <c r="G31" s="408"/>
      <c r="H31" s="410"/>
      <c r="I31" s="411"/>
      <c r="J31" s="412"/>
    </row>
    <row r="32" customFormat="false" ht="12.75" hidden="false" customHeight="false" outlineLevel="0" collapsed="false">
      <c r="C32" s="408"/>
      <c r="D32" s="409"/>
      <c r="E32" s="410"/>
      <c r="F32" s="411"/>
      <c r="G32" s="408"/>
      <c r="H32" s="410"/>
      <c r="I32" s="411"/>
      <c r="J32" s="412"/>
    </row>
    <row r="33" customFormat="false" ht="12.75" hidden="false" customHeight="false" outlineLevel="0" collapsed="false">
      <c r="C33" s="408"/>
      <c r="D33" s="409"/>
      <c r="E33" s="410"/>
      <c r="F33" s="411"/>
      <c r="G33" s="408"/>
      <c r="H33" s="410"/>
      <c r="I33" s="411"/>
      <c r="J33" s="412"/>
    </row>
    <row r="34" customFormat="false" ht="12.75" hidden="false" customHeight="false" outlineLevel="0" collapsed="false">
      <c r="C34" s="408"/>
      <c r="D34" s="409"/>
      <c r="E34" s="410"/>
      <c r="F34" s="411"/>
      <c r="G34" s="408"/>
      <c r="H34" s="410"/>
      <c r="I34" s="411"/>
      <c r="J34" s="412"/>
    </row>
    <row r="35" customFormat="false" ht="12.75" hidden="false" customHeight="false" outlineLevel="0" collapsed="false">
      <c r="C35" s="408"/>
      <c r="D35" s="409"/>
      <c r="E35" s="410"/>
      <c r="F35" s="411"/>
      <c r="G35" s="408"/>
      <c r="H35" s="410"/>
      <c r="I35" s="411"/>
      <c r="J35" s="412"/>
    </row>
    <row r="36" customFormat="false" ht="12.75" hidden="false" customHeight="false" outlineLevel="0" collapsed="false">
      <c r="C36" s="408"/>
      <c r="D36" s="409"/>
      <c r="E36" s="410"/>
      <c r="F36" s="411"/>
      <c r="G36" s="408"/>
      <c r="H36" s="410"/>
      <c r="I36" s="411"/>
      <c r="J36" s="412"/>
    </row>
    <row r="37" customFormat="false" ht="12.75" hidden="false" customHeight="false" outlineLevel="0" collapsed="false">
      <c r="C37" s="411"/>
      <c r="D37" s="411"/>
      <c r="E37" s="411"/>
      <c r="F37" s="411"/>
      <c r="G37" s="411"/>
      <c r="H37" s="411"/>
      <c r="I37" s="411"/>
      <c r="J37" s="411"/>
    </row>
    <row r="38" customFormat="false" ht="12.75" hidden="false" customHeight="false" outlineLevel="0" collapsed="false">
      <c r="C38" s="411"/>
      <c r="D38" s="411"/>
      <c r="E38" s="411"/>
      <c r="F38" s="411"/>
      <c r="G38" s="411"/>
      <c r="H38" s="411"/>
      <c r="I38" s="411"/>
      <c r="J38" s="411"/>
    </row>
    <row r="39" customFormat="false" ht="12.75" hidden="false" customHeight="false" outlineLevel="0" collapsed="false">
      <c r="C39" s="411"/>
      <c r="D39" s="411"/>
      <c r="E39" s="411"/>
      <c r="F39" s="411"/>
      <c r="G39" s="411"/>
      <c r="H39" s="411"/>
      <c r="I39" s="411"/>
      <c r="J39" s="411"/>
    </row>
    <row r="40" customFormat="false" ht="12.75" hidden="false" customHeight="false" outlineLevel="0" collapsed="false">
      <c r="C40" s="411"/>
      <c r="D40" s="411"/>
      <c r="E40" s="411"/>
      <c r="F40" s="411"/>
      <c r="G40" s="411"/>
      <c r="H40" s="411"/>
      <c r="I40" s="411"/>
      <c r="J40" s="411"/>
    </row>
    <row r="41" customFormat="false" ht="12.75" hidden="false" customHeight="false" outlineLevel="0" collapsed="false">
      <c r="C41" s="411"/>
      <c r="D41" s="411"/>
      <c r="E41" s="411"/>
      <c r="F41" s="411"/>
      <c r="G41" s="411"/>
      <c r="H41" s="411"/>
      <c r="I41" s="411"/>
      <c r="J41" s="411"/>
    </row>
    <row r="42" customFormat="false" ht="12.75" hidden="false" customHeight="false" outlineLevel="0" collapsed="false">
      <c r="C42" s="411"/>
      <c r="D42" s="411"/>
      <c r="E42" s="411"/>
      <c r="F42" s="411"/>
      <c r="G42" s="411"/>
      <c r="H42" s="411"/>
      <c r="I42" s="411"/>
      <c r="J42" s="411"/>
    </row>
    <row r="43" customFormat="false" ht="12.75" hidden="false" customHeight="false" outlineLevel="0" collapsed="false">
      <c r="C43" s="411"/>
      <c r="D43" s="411"/>
      <c r="E43" s="411"/>
      <c r="F43" s="411"/>
      <c r="G43" s="411"/>
      <c r="H43" s="411"/>
      <c r="I43" s="411"/>
      <c r="J43" s="411"/>
    </row>
    <row r="44" customFormat="false" ht="12.75" hidden="false" customHeight="false" outlineLevel="0" collapsed="false">
      <c r="C44" s="411"/>
      <c r="D44" s="411"/>
      <c r="E44" s="411"/>
      <c r="F44" s="411"/>
      <c r="G44" s="411"/>
      <c r="H44" s="411"/>
      <c r="I44" s="411"/>
      <c r="J44" s="411"/>
    </row>
    <row r="45" customFormat="false" ht="12.75" hidden="false" customHeight="false" outlineLevel="0" collapsed="false">
      <c r="C45" s="415"/>
      <c r="D45" s="415"/>
      <c r="E45" s="415"/>
      <c r="F45" s="415"/>
      <c r="G45" s="415"/>
      <c r="H45" s="415"/>
      <c r="I45" s="415"/>
      <c r="J45" s="415"/>
    </row>
    <row r="46" customFormat="false" ht="12.75" hidden="false" customHeight="false" outlineLevel="0" collapsed="false">
      <c r="C46" s="415"/>
      <c r="D46" s="415"/>
      <c r="E46" s="415"/>
      <c r="F46" s="415"/>
      <c r="G46" s="415"/>
      <c r="H46" s="415"/>
      <c r="I46" s="415"/>
      <c r="J46" s="415"/>
    </row>
    <row r="47" customFormat="false" ht="12.75" hidden="false" customHeight="false" outlineLevel="0" collapsed="false">
      <c r="C47" s="415"/>
      <c r="D47" s="415"/>
      <c r="E47" s="415"/>
      <c r="F47" s="415"/>
      <c r="G47" s="415"/>
      <c r="H47" s="415"/>
      <c r="I47" s="415"/>
      <c r="J47" s="415"/>
    </row>
    <row r="48" customFormat="false" ht="12.75" hidden="false" customHeight="false" outlineLevel="0" collapsed="false">
      <c r="C48" s="415"/>
      <c r="D48" s="415"/>
      <c r="E48" s="415"/>
      <c r="F48" s="415"/>
      <c r="G48" s="415"/>
      <c r="H48" s="415"/>
      <c r="I48" s="415"/>
      <c r="J48" s="415"/>
    </row>
    <row r="49" customFormat="false" ht="12.75" hidden="false" customHeight="false" outlineLevel="0" collapsed="false">
      <c r="C49" s="415"/>
      <c r="D49" s="415"/>
      <c r="E49" s="415"/>
      <c r="F49" s="415"/>
      <c r="G49" s="415"/>
      <c r="H49" s="415"/>
      <c r="I49" s="415"/>
      <c r="J49" s="415"/>
    </row>
    <row r="50" customFormat="false" ht="12.75" hidden="false" customHeight="false" outlineLevel="0" collapsed="false">
      <c r="C50" s="415"/>
      <c r="D50" s="415"/>
      <c r="E50" s="415"/>
      <c r="F50" s="415"/>
      <c r="G50" s="415"/>
      <c r="H50" s="415"/>
      <c r="I50" s="415"/>
      <c r="J50" s="415"/>
    </row>
    <row r="51" customFormat="false" ht="12.75" hidden="false" customHeight="false" outlineLevel="0" collapsed="false">
      <c r="C51" s="415"/>
      <c r="D51" s="415"/>
      <c r="E51" s="415"/>
      <c r="F51" s="415"/>
      <c r="G51" s="415"/>
      <c r="H51" s="415"/>
      <c r="I51" s="415"/>
      <c r="J51" s="415"/>
    </row>
  </sheetData>
  <mergeCells count="2">
    <mergeCell ref="C3:E3"/>
    <mergeCell ref="G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2001-08-09T12:12:57Z</dcterms:created>
  <dc:creator>sswain</dc:creator>
  <dc:description/>
  <dc:language>en-US</dc:language>
  <cp:lastModifiedBy>sswain</cp:lastModifiedBy>
  <cp:lastPrinted>2001-08-22T17:21:51Z</cp:lastPrinted>
  <dcterms:modified xsi:type="dcterms:W3CDTF">2001-08-22T20:22:32Z</dcterms:modified>
  <cp:revision>0</cp:revision>
  <dc:subject/>
  <dc:title/>
</cp:coreProperties>
</file>