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SPRD" sheetId="1" state="visible" r:id="rId3"/>
    <sheet name="Sheet1" sheetId="2" state="visible" r:id="rId4"/>
  </sheets>
  <definedNames>
    <definedName function="false" hidden="false" name="ASTRIP" vbProcedure="false">ASTRIP</definedName>
    <definedName function="false" hidden="false" name="ASV" vbProcedure="false">ASV</definedName>
    <definedName function="false" hidden="false" name="FOREX" vbProcedure="false">FOREX</definedName>
    <definedName function="true" hidden="false" name="WSPRD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<sst xmlns="http://schemas.openxmlformats.org/spreadsheetml/2006/main" count="23" uniqueCount="22">
  <si>
    <t xml:space="preserve">COD on Spread Option Assuming the Spread is Normal</t>
  </si>
  <si>
    <t xml:space="preserve">EffDt</t>
  </si>
  <si>
    <t xml:space="preserve">OUTPUTS</t>
  </si>
  <si>
    <t xml:space="preserve">INPUTS</t>
  </si>
  <si>
    <t xml:space="preserve">Premium</t>
  </si>
  <si>
    <t xml:space="preserve">Exercise Probability</t>
  </si>
  <si>
    <t xml:space="preserve">Option Value</t>
  </si>
  <si>
    <t xml:space="preserve">Fwd Spread</t>
  </si>
  <si>
    <t xml:space="preserve">Strike</t>
  </si>
  <si>
    <t xml:space="preserve">Strike 2</t>
  </si>
  <si>
    <t xml:space="preserve">Ann. Stdev ($)</t>
  </si>
  <si>
    <t xml:space="preserve">ExpDt</t>
  </si>
  <si>
    <t xml:space="preserve">Call=1/Put=0</t>
  </si>
  <si>
    <t xml:space="preserve">Spread</t>
  </si>
  <si>
    <t xml:space="preserve">CODSpread</t>
  </si>
  <si>
    <t xml:space="preserve">StDev@Exp</t>
  </si>
  <si>
    <t xml:space="preserve">Prob. Exercise</t>
  </si>
  <si>
    <t xml:space="preserve">CODPremium</t>
  </si>
  <si>
    <t xml:space="preserve">Volume</t>
  </si>
  <si>
    <t xml:space="preserve">PV</t>
  </si>
  <si>
    <t xml:space="preserve">Coal less Synfuel</t>
  </si>
  <si>
    <t xml:space="preserve">MTM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</si>
</sst>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#,##0.0000"/>
    <numFmt numFmtId="167" formatCode="#,##0"/>
    <numFmt numFmtId="168" formatCode="0.00"/>
    <numFmt numFmtId="169" formatCode="0%"/>
    <numFmt numFmtId="170" formatCode="0.0%"/>
    <numFmt numFmtId="171" formatCode="[$-409]#,##0_);[RED]\(#,##0\)"/>
    <numFmt numFmtId="172" formatCode="\$#,##0.000_);[RED]&quot;($&quot;#,##0.000\)"/>
    <numFmt numFmtId="173" formatCode="\$#,##0_);[RED]&quot;($&quot;#,##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0FFFF"/>
      <name val="Arial"/>
      <family val="2"/>
    </font>
    <font>
      <sz val="10"/>
      <color rgb="FF00FFFF"/>
      <name val="Arial"/>
      <family val="2"/>
    </font>
    <font>
      <b val="true"/>
      <sz val="16"/>
      <color rgb="FFFFFF00"/>
      <name val="Arial"/>
      <family val="2"/>
    </font>
    <font>
      <b val="true"/>
      <sz val="10"/>
      <name val="Arial"/>
      <family val="0"/>
    </font>
    <font>
      <sz val="9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9"/>
      <color rgb="FF0000FF"/>
      <name val="Times New Roman"/>
      <family val="1"/>
    </font>
    <font>
      <b val="true"/>
      <sz val="9"/>
      <name val="Times New Roman"/>
      <family val="1"/>
    </font>
    <font>
      <b val="true"/>
      <sz val="1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99"/>
        <bgColor rgb="FF003366"/>
      </patternFill>
    </fill>
    <fill>
      <patternFill patternType="solid">
        <fgColor rgb="FFFFFFC0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AIG - Graph of Sensitivity of MTM Value of COD Option to changes in the coal / synfuel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Sheet1!$A$4:$A$34</c:f>
              <c:strCache>
                <c:ptCount val="31"/>
                <c:pt idx="0">
                  <c:v>($5.000)</c:v>
                </c:pt>
                <c:pt idx="1">
                  <c:v>($4.500)</c:v>
                </c:pt>
                <c:pt idx="2">
                  <c:v>($4.000)</c:v>
                </c:pt>
                <c:pt idx="3">
                  <c:v>($3.500)</c:v>
                </c:pt>
                <c:pt idx="4">
                  <c:v>($3.000)</c:v>
                </c:pt>
                <c:pt idx="5">
                  <c:v>($2.500)</c:v>
                </c:pt>
                <c:pt idx="6">
                  <c:v>($2.000)</c:v>
                </c:pt>
                <c:pt idx="7">
                  <c:v>($1.500)</c:v>
                </c:pt>
                <c:pt idx="8">
                  <c:v>($1.000)</c:v>
                </c:pt>
                <c:pt idx="9">
                  <c:v>($0.500)</c:v>
                </c:pt>
                <c:pt idx="10">
                  <c:v>$0.000 </c:v>
                </c:pt>
                <c:pt idx="11">
                  <c:v>$0.500 </c:v>
                </c:pt>
                <c:pt idx="12">
                  <c:v>$1.000 </c:v>
                </c:pt>
                <c:pt idx="13">
                  <c:v>$1.500 </c:v>
                </c:pt>
                <c:pt idx="14">
                  <c:v>$2.000 </c:v>
                </c:pt>
                <c:pt idx="15">
                  <c:v>$2.500 </c:v>
                </c:pt>
                <c:pt idx="16">
                  <c:v>$3.000 </c:v>
                </c:pt>
                <c:pt idx="17">
                  <c:v>$3.500 </c:v>
                </c:pt>
                <c:pt idx="18">
                  <c:v>$4.000 </c:v>
                </c:pt>
                <c:pt idx="19">
                  <c:v>$4.500 </c:v>
                </c:pt>
                <c:pt idx="20">
                  <c:v>$5.000 </c:v>
                </c:pt>
                <c:pt idx="21">
                  <c:v>$5.500 </c:v>
                </c:pt>
                <c:pt idx="22">
                  <c:v>$6.000 </c:v>
                </c:pt>
                <c:pt idx="23">
                  <c:v>$6.500 </c:v>
                </c:pt>
                <c:pt idx="24">
                  <c:v>$7.000 </c:v>
                </c:pt>
                <c:pt idx="25">
                  <c:v>$7.500 </c:v>
                </c:pt>
                <c:pt idx="26">
                  <c:v>$8.000 </c:v>
                </c:pt>
                <c:pt idx="27">
                  <c:v>$8.500 </c:v>
                </c:pt>
                <c:pt idx="28">
                  <c:v>$9.000 </c:v>
                </c:pt>
                <c:pt idx="29">
                  <c:v>$9.500 </c:v>
                </c:pt>
                <c:pt idx="30">
                  <c:v>$10.000 </c:v>
                </c:pt>
              </c:strCache>
            </c:strRef>
          </c:cat>
          <c:val>
            <c:numRef>
              <c:f>Sheet1!$B$4:$B$34</c:f>
              <c:numCache>
                <c:formatCode>#,##0</c:formatCode>
                <c:ptCount val="31"/>
                <c:pt idx="0">
                  <c:v>-3168815.07705724</c:v>
                </c:pt>
                <c:pt idx="1">
                  <c:v>791051.252291094</c:v>
                </c:pt>
                <c:pt idx="2">
                  <c:v>4749082.15347972</c:v>
                </c:pt>
                <c:pt idx="3">
                  <c:v>8701797.49336347</c:v>
                </c:pt>
                <c:pt idx="4">
                  <c:v>12640502.6423111</c:v>
                </c:pt>
                <c:pt idx="5">
                  <c:v>16545528.2954351</c:v>
                </c:pt>
                <c:pt idx="6">
                  <c:v>20376567.0332765</c:v>
                </c:pt>
                <c:pt idx="7">
                  <c:v>24058833.9868586</c:v>
                </c:pt>
                <c:pt idx="8">
                  <c:v>27467044.4674894</c:v>
                </c:pt>
                <c:pt idx="9">
                  <c:v>30416168.3800312</c:v>
                </c:pt>
                <c:pt idx="10">
                  <c:v>32699449.8300159</c:v>
                </c:pt>
                <c:pt idx="11">
                  <c:v>34230259.1191681</c:v>
                </c:pt>
                <c:pt idx="12">
                  <c:v>35132774.231017</c:v>
                </c:pt>
                <c:pt idx="13">
                  <c:v>35617490.2517242</c:v>
                </c:pt>
                <c:pt idx="14">
                  <c:v>35857946.6564288</c:v>
                </c:pt>
                <c:pt idx="15">
                  <c:v>35968118.8451538</c:v>
                </c:pt>
                <c:pt idx="16">
                  <c:v>36014627.3234212</c:v>
                </c:pt>
                <c:pt idx="17">
                  <c:v>36032669.1270938</c:v>
                </c:pt>
                <c:pt idx="18">
                  <c:v>36039083.2744806</c:v>
                </c:pt>
                <c:pt idx="19">
                  <c:v>36041167.3898544</c:v>
                </c:pt>
                <c:pt idx="20">
                  <c:v>36041784.673892</c:v>
                </c:pt>
                <c:pt idx="21">
                  <c:v>36041950.9234581</c:v>
                </c:pt>
                <c:pt idx="22">
                  <c:v>36041991.5445505</c:v>
                </c:pt>
                <c:pt idx="23">
                  <c:v>36042000.5293453</c:v>
                </c:pt>
                <c:pt idx="24">
                  <c:v>36042002.3244715</c:v>
                </c:pt>
                <c:pt idx="25">
                  <c:v>36042002.6477382</c:v>
                </c:pt>
                <c:pt idx="26">
                  <c:v>36042002.7000872</c:v>
                </c:pt>
                <c:pt idx="27">
                  <c:v>36042002.7076913</c:v>
                </c:pt>
                <c:pt idx="28">
                  <c:v>36042002.7086793</c:v>
                </c:pt>
                <c:pt idx="29">
                  <c:v>36042002.7087937</c:v>
                </c:pt>
                <c:pt idx="30">
                  <c:v>36042002.7088055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929877"/>
        <c:axId val="38935167"/>
      </c:lineChart>
      <c:catAx>
        <c:axId val="7929877"/>
        <c:scaling>
          <c:orientation val="minMax"/>
        </c:scaling>
        <c:delete val="0"/>
        <c:axPos val="b"/>
        <c:numFmt formatCode="\$#,##0.000_);[RED]&quot;($&quot;#,##0.0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935167"/>
        <c:crossesAt val="0"/>
        <c:auto val="1"/>
        <c:lblAlgn val="ctr"/>
        <c:lblOffset val="100"/>
        <c:noMultiLvlLbl val="0"/>
      </c:catAx>
      <c:valAx>
        <c:axId val="389351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2987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229320</xdr:colOff>
      <xdr:row>1</xdr:row>
      <xdr:rowOff>86040</xdr:rowOff>
    </xdr:from>
    <xdr:to>
      <xdr:col>11</xdr:col>
      <xdr:colOff>608760</xdr:colOff>
      <xdr:row>20</xdr:row>
      <xdr:rowOff>47520</xdr:rowOff>
    </xdr:to>
    <xdr:graphicFrame>
      <xdr:nvGraphicFramePr>
        <xdr:cNvPr id="0" name="Chart 1"/>
        <xdr:cNvGraphicFramePr/>
      </xdr:nvGraphicFramePr>
      <xdr:xfrm>
        <a:off x="3237840" y="248040"/>
        <a:ext cx="5484960" cy="303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623520</xdr:colOff>
          <xdr:row>22</xdr:row>
          <xdr:rowOff>86040</xdr:rowOff>
        </xdr:from>
        <xdr:to>
          <xdr:col>5</xdr:col>
          <xdr:colOff>219960</xdr:colOff>
          <xdr:row>27</xdr:row>
          <xdr:rowOff>133560</xdr:rowOff>
        </xdr:to>
        <xdr:sp>
          <xdr:nvSpPr>
            <xdr:cNvPr id="1001" name="Button 2" descr="Run The Mod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Run The Model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2.56"/>
    <col collapsed="false" customWidth="true" hidden="false" outlineLevel="0" max="4" min="4" style="0" width="10.85"/>
    <col collapsed="false" customWidth="true" hidden="false" outlineLevel="0" max="5" min="5" style="0" width="11.42"/>
    <col collapsed="false" customWidth="true" hidden="false" outlineLevel="0" max="6" min="6" style="0" width="10.99"/>
    <col collapsed="false" customWidth="true" hidden="false" outlineLevel="0" max="8" min="8" style="0" width="10.28"/>
    <col collapsed="false" customWidth="true" hidden="false" outlineLevel="0" max="10" min="9" style="0" width="10.56"/>
    <col collapsed="false" customWidth="true" hidden="false" outlineLevel="0" max="11" min="11" style="0" width="11.85"/>
    <col collapsed="false" customWidth="true" hidden="false" outlineLevel="0" max="12" min="12" style="0" width="12.14"/>
    <col collapsed="false" customWidth="true" hidden="false" outlineLevel="0" max="13" min="13" style="0" width="17.7"/>
    <col collapsed="false" customWidth="true" hidden="false" outlineLevel="0" max="14" min="14" style="0" width="12.14"/>
    <col collapsed="false" customWidth="true" hidden="false" outlineLevel="0" max="16" min="16" style="0" width="10.13"/>
    <col collapsed="false" customWidth="true" hidden="false" outlineLevel="0" max="18" min="18" style="0" width="11.7"/>
    <col collapsed="false" customWidth="true" hidden="false" outlineLevel="0" max="19" min="19" style="0" width="11.85"/>
  </cols>
  <sheetData>
    <row r="1" customFormat="false" ht="27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20.25" hidden="false" customHeight="false" outlineLevel="0" collapsed="false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5"/>
      <c r="Q4" s="5"/>
    </row>
    <row r="5" customFormat="false" ht="12.75" hidden="false" customHeight="false" outlineLevel="0" collapsed="false">
      <c r="A5" s="6" t="s">
        <v>1</v>
      </c>
      <c r="B5" s="7" t="n">
        <v>36923</v>
      </c>
      <c r="C5" s="8" t="n">
        <f aca="false">C6-L9</f>
        <v>20.48</v>
      </c>
      <c r="D5" s="4"/>
      <c r="E5" s="4"/>
      <c r="F5" s="4"/>
      <c r="G5" s="4"/>
      <c r="H5" s="4"/>
      <c r="I5" s="4"/>
      <c r="J5" s="4"/>
      <c r="K5" s="4"/>
      <c r="L5" s="4"/>
      <c r="M5" s="9"/>
      <c r="N5" s="4"/>
      <c r="O5" s="5"/>
      <c r="P5" s="5"/>
      <c r="Q5" s="5"/>
    </row>
    <row r="6" customFormat="false" ht="12.75" hidden="false" customHeight="false" outlineLevel="0" collapsed="false">
      <c r="A6" s="4"/>
      <c r="B6" s="4"/>
      <c r="C6" s="4" t="n">
        <v>25.03</v>
      </c>
      <c r="D6" s="4"/>
      <c r="E6" s="4"/>
      <c r="F6" s="4"/>
      <c r="G6" s="4"/>
      <c r="H6" s="10" t="s">
        <v>2</v>
      </c>
      <c r="I6" s="10"/>
      <c r="J6" s="10"/>
      <c r="K6" s="10"/>
      <c r="L6" s="10"/>
      <c r="M6" s="10"/>
      <c r="N6" s="10"/>
      <c r="O6" s="5"/>
      <c r="P6" s="11"/>
      <c r="Q6" s="5"/>
      <c r="R6" s="11" t="e">
        <f aca="false">SUM(R9:R89)</f>
        <v>#NAME?</v>
      </c>
      <c r="S6" s="11" t="n">
        <f aca="false">SUM(S9:S89)</f>
        <v>-43567256.0216344</v>
      </c>
    </row>
    <row r="7" customFormat="false" ht="12.75" hidden="false" customHeight="false" outlineLevel="0" collapsed="false">
      <c r="A7" s="12" t="s">
        <v>3</v>
      </c>
      <c r="B7" s="12"/>
      <c r="C7" s="12"/>
      <c r="D7" s="12"/>
      <c r="E7" s="12"/>
      <c r="F7" s="5"/>
      <c r="G7" s="5"/>
      <c r="H7" s="13" t="s">
        <v>4</v>
      </c>
      <c r="I7" s="13"/>
      <c r="J7" s="13" t="s">
        <v>5</v>
      </c>
      <c r="K7" s="13"/>
      <c r="L7" s="13" t="s">
        <v>6</v>
      </c>
      <c r="M7" s="13"/>
      <c r="N7" s="14"/>
      <c r="O7" s="5"/>
      <c r="P7" s="5"/>
      <c r="Q7" s="5"/>
      <c r="R7" s="15"/>
      <c r="S7" s="15"/>
    </row>
    <row r="8" customFormat="false" ht="12.75" hidden="false" customHeight="false" outlineLevel="0" collapsed="false">
      <c r="A8" s="16" t="s">
        <v>7</v>
      </c>
      <c r="B8" s="17" t="s">
        <v>8</v>
      </c>
      <c r="C8" s="17" t="s">
        <v>9</v>
      </c>
      <c r="D8" s="17" t="s">
        <v>10</v>
      </c>
      <c r="E8" s="17" t="s">
        <v>11</v>
      </c>
      <c r="F8" s="17" t="s">
        <v>12</v>
      </c>
      <c r="G8" s="18"/>
      <c r="H8" s="19" t="s">
        <v>13</v>
      </c>
      <c r="I8" s="20" t="s">
        <v>14</v>
      </c>
      <c r="J8" s="20" t="s">
        <v>15</v>
      </c>
      <c r="K8" s="20" t="s">
        <v>16</v>
      </c>
      <c r="L8" s="21" t="s">
        <v>17</v>
      </c>
      <c r="M8" s="20" t="s">
        <v>6</v>
      </c>
      <c r="N8" s="19" t="s">
        <v>18</v>
      </c>
      <c r="O8" s="22" t="s">
        <v>19</v>
      </c>
      <c r="P8" s="22"/>
      <c r="Q8" s="5"/>
      <c r="R8" s="15"/>
      <c r="S8" s="15"/>
    </row>
    <row r="9" customFormat="false" ht="12.75" hidden="false" customHeight="false" outlineLevel="0" collapsed="false">
      <c r="A9" s="23" t="n">
        <v>10</v>
      </c>
      <c r="B9" s="24" t="n">
        <v>-0.05</v>
      </c>
      <c r="C9" s="24" t="n">
        <f aca="false">B9+$C$6</f>
        <v>24.98</v>
      </c>
      <c r="D9" s="25" t="n">
        <v>0.873543204961964</v>
      </c>
      <c r="E9" s="7" t="n">
        <v>37011</v>
      </c>
      <c r="F9" s="24" t="n">
        <v>0</v>
      </c>
      <c r="G9" s="4"/>
      <c r="H9" s="26" t="e">
        <f aca="false">WSPRD($A9,$B9,0,$D9,$E9-$B$5,$F9,0)</f>
        <v>#NAME?</v>
      </c>
      <c r="I9" s="26" t="e">
        <f aca="false">H9/K9</f>
        <v>#NAME?</v>
      </c>
      <c r="J9" s="26" t="n">
        <f aca="false">$D9*SQRT(($E9-$B$5)/365.25)</f>
        <v>0.428776143264745</v>
      </c>
      <c r="K9" s="26" t="n">
        <f aca="false">IF(F9=1,1-NORMDIST($C9,$A9,$J9,TRUE()),NORMDIST($C9,$A9,$J9,TRUE()))</f>
        <v>1</v>
      </c>
      <c r="L9" s="27" t="n">
        <v>4.55</v>
      </c>
      <c r="M9" s="28" t="e">
        <f aca="false">($H9-$L9*$K9)*$O9</f>
        <v>#NAME?</v>
      </c>
      <c r="N9" s="29" t="n">
        <v>125000</v>
      </c>
      <c r="O9" s="30" t="n">
        <v>0.969067904064811</v>
      </c>
      <c r="P9" s="11"/>
      <c r="Q9" s="5"/>
      <c r="R9" s="31" t="e">
        <f aca="false">-N9*M9</f>
        <v>#NAME?</v>
      </c>
      <c r="S9" s="31" t="n">
        <f aca="false">((L9+B9)-A9)*O9*N9</f>
        <v>-666234.184044558</v>
      </c>
    </row>
    <row r="10" customFormat="false" ht="12.75" hidden="false" customHeight="false" outlineLevel="0" collapsed="false">
      <c r="A10" s="23" t="n">
        <f aca="false">+A9</f>
        <v>10</v>
      </c>
      <c r="B10" s="24" t="n">
        <f aca="false">+B9</f>
        <v>-0.05</v>
      </c>
      <c r="C10" s="24" t="n">
        <f aca="false">B10+$C$6</f>
        <v>24.98</v>
      </c>
      <c r="D10" s="25" t="n">
        <v>0.851842193100779</v>
      </c>
      <c r="E10" s="7" t="n">
        <f aca="false">+DATE(YEAR(E9),MONTH(E9)+2,1)-1</f>
        <v>37042</v>
      </c>
      <c r="F10" s="24" t="n">
        <f aca="false">+F9</f>
        <v>0</v>
      </c>
      <c r="G10" s="4"/>
      <c r="H10" s="26" t="e">
        <f aca="false">WSPRD($A10,$B10,0,$D10,$E10-$B$5,$F10,0)</f>
        <v>#NAME?</v>
      </c>
      <c r="I10" s="26" t="e">
        <f aca="false">H10/K10</f>
        <v>#NAME?</v>
      </c>
      <c r="J10" s="26" t="n">
        <f aca="false">$D10*SQRT(($E10-$B$5)/365.25)</f>
        <v>0.486225258584248</v>
      </c>
      <c r="K10" s="26" t="n">
        <f aca="false">IF(F10=1,1-NORMDIST($C10,$A10,$J10,TRUE()),NORMDIST($C10,$A10,$J10,TRUE()))</f>
        <v>1</v>
      </c>
      <c r="L10" s="27" t="n">
        <f aca="false">+L9</f>
        <v>4.55</v>
      </c>
      <c r="M10" s="28" t="e">
        <f aca="false">($H10-$L10*$K10)*$O10</f>
        <v>#NAME?</v>
      </c>
      <c r="N10" s="29" t="n">
        <v>125000</v>
      </c>
      <c r="O10" s="30" t="n">
        <v>0.963830297764838</v>
      </c>
      <c r="P10" s="11"/>
      <c r="Q10" s="5"/>
      <c r="R10" s="31" t="e">
        <f aca="false">-N10*M10</f>
        <v>#NAME?</v>
      </c>
      <c r="S10" s="31" t="n">
        <f aca="false">((L10+B10)-A10)*O10*N10</f>
        <v>-662633.329713326</v>
      </c>
    </row>
    <row r="11" customFormat="false" ht="12.75" hidden="false" customHeight="false" outlineLevel="0" collapsed="false">
      <c r="A11" s="23" t="n">
        <f aca="false">+A10</f>
        <v>10</v>
      </c>
      <c r="B11" s="24" t="n">
        <f aca="false">+B10</f>
        <v>-0.05</v>
      </c>
      <c r="C11" s="24" t="n">
        <f aca="false">B11+$C$6</f>
        <v>24.98</v>
      </c>
      <c r="D11" s="25" t="n">
        <v>0.841082277939166</v>
      </c>
      <c r="E11" s="7" t="n">
        <f aca="false">+DATE(YEAR(E10),MONTH(E10)+2,1)-1</f>
        <v>37072</v>
      </c>
      <c r="F11" s="24" t="n">
        <f aca="false">+F10</f>
        <v>0</v>
      </c>
      <c r="G11" s="4"/>
      <c r="H11" s="26" t="e">
        <f aca="false">WSPRD($A11,$B11,0,$D11,$E11-$B$5,$F11,0)</f>
        <v>#NAME?</v>
      </c>
      <c r="I11" s="26" t="e">
        <f aca="false">H11/K11</f>
        <v>#NAME?</v>
      </c>
      <c r="J11" s="26" t="n">
        <f aca="false">$D11*SQRT(($E11-$B$5)/365.25)</f>
        <v>0.537200618669414</v>
      </c>
      <c r="K11" s="26" t="n">
        <f aca="false">IF(F11=1,1-NORMDIST($C11,$A11,$J11,TRUE()),NORMDIST($C11,$A11,$J11,TRUE()))</f>
        <v>1</v>
      </c>
      <c r="L11" s="27" t="n">
        <f aca="false">+L10</f>
        <v>4.55</v>
      </c>
      <c r="M11" s="28" t="e">
        <f aca="false">($H11-$L11*$K11)*$O11</f>
        <v>#NAME?</v>
      </c>
      <c r="N11" s="29" t="n">
        <v>125000</v>
      </c>
      <c r="O11" s="30" t="n">
        <v>0.958485728357807</v>
      </c>
      <c r="P11" s="11"/>
      <c r="Q11" s="5"/>
      <c r="R11" s="31" t="e">
        <f aca="false">-N11*M11</f>
        <v>#NAME?</v>
      </c>
      <c r="S11" s="31" t="n">
        <f aca="false">((L11+B11)-A11)*O11*N11</f>
        <v>-658958.938245992</v>
      </c>
    </row>
    <row r="12" customFormat="false" ht="12.75" hidden="false" customHeight="false" outlineLevel="0" collapsed="false">
      <c r="A12" s="23" t="n">
        <f aca="false">+A11</f>
        <v>10</v>
      </c>
      <c r="B12" s="24" t="n">
        <f aca="false">+B11</f>
        <v>-0.05</v>
      </c>
      <c r="C12" s="24" t="n">
        <f aca="false">B12+$C$6</f>
        <v>24.98</v>
      </c>
      <c r="D12" s="25" t="n">
        <v>0.818009849116709</v>
      </c>
      <c r="E12" s="7" t="n">
        <f aca="false">+DATE(YEAR(E11),MONTH(E11)+2,1)-1</f>
        <v>37103</v>
      </c>
      <c r="F12" s="24" t="n">
        <f aca="false">+F11</f>
        <v>0</v>
      </c>
      <c r="G12" s="4"/>
      <c r="H12" s="26" t="e">
        <f aca="false">WSPRD($A12,$B12,0,$D12,$E12-$B$5,$F12,0)</f>
        <v>#NAME?</v>
      </c>
      <c r="I12" s="26" t="e">
        <f aca="false">H12/K12</f>
        <v>#NAME?</v>
      </c>
      <c r="J12" s="26" t="n">
        <f aca="false">$D12*SQRT(($E12-$B$5)/365.25)</f>
        <v>0.574248240257059</v>
      </c>
      <c r="K12" s="26" t="n">
        <f aca="false">IF(F12=1,1-NORMDIST($C12,$A12,$J12,TRUE()),NORMDIST($C12,$A12,$J12,TRUE()))</f>
        <v>1</v>
      </c>
      <c r="L12" s="27" t="n">
        <f aca="false">+L11</f>
        <v>4.55</v>
      </c>
      <c r="M12" s="28" t="e">
        <f aca="false">($H12-$L12*$K12)*$O12</f>
        <v>#NAME?</v>
      </c>
      <c r="N12" s="29" t="n">
        <v>125000</v>
      </c>
      <c r="O12" s="30" t="n">
        <v>0.953360611388958</v>
      </c>
      <c r="P12" s="11"/>
      <c r="Q12" s="5"/>
      <c r="R12" s="31" t="e">
        <f aca="false">-N12*M12</f>
        <v>#NAME?</v>
      </c>
      <c r="S12" s="31" t="n">
        <f aca="false">((L12+B12)-A12)*O12*N12</f>
        <v>-655435.420329909</v>
      </c>
    </row>
    <row r="13" customFormat="false" ht="12.75" hidden="false" customHeight="false" outlineLevel="0" collapsed="false">
      <c r="A13" s="23" t="n">
        <f aca="false">+A12</f>
        <v>10</v>
      </c>
      <c r="B13" s="24" t="n">
        <f aca="false">+B12</f>
        <v>-0.05</v>
      </c>
      <c r="C13" s="24" t="n">
        <f aca="false">B13+$C$6</f>
        <v>24.98</v>
      </c>
      <c r="D13" s="25" t="n">
        <v>0.79628405045571</v>
      </c>
      <c r="E13" s="7" t="n">
        <f aca="false">+DATE(YEAR(E12),MONTH(E12)+2,1)-1</f>
        <v>37134</v>
      </c>
      <c r="F13" s="24" t="n">
        <f aca="false">+F12</f>
        <v>0</v>
      </c>
      <c r="G13" s="4"/>
      <c r="H13" s="26" t="e">
        <f aca="false">WSPRD($A13,$B13,0,$D13,$E13-$B$5,$F13,0)</f>
        <v>#NAME?</v>
      </c>
      <c r="I13" s="26" t="e">
        <f aca="false">H13/K13</f>
        <v>#NAME?</v>
      </c>
      <c r="J13" s="26" t="n">
        <f aca="false">$D13*SQRT(($E13-$B$5)/365.25)</f>
        <v>0.605221199924599</v>
      </c>
      <c r="K13" s="26" t="n">
        <f aca="false">IF(F13=1,1-NORMDIST($C13,$A13,$J13,TRUE()),NORMDIST($C13,$A13,$J13,TRUE()))</f>
        <v>1</v>
      </c>
      <c r="L13" s="27" t="n">
        <f aca="false">+L12</f>
        <v>4.55</v>
      </c>
      <c r="M13" s="28" t="e">
        <f aca="false">($H13-$L13*$K13)*$O13</f>
        <v>#NAME?</v>
      </c>
      <c r="N13" s="29" t="n">
        <v>125000</v>
      </c>
      <c r="O13" s="30" t="n">
        <v>0.948090011492168</v>
      </c>
      <c r="P13" s="11"/>
      <c r="Q13" s="5"/>
      <c r="R13" s="31" t="e">
        <f aca="false">-N13*M13</f>
        <v>#NAME?</v>
      </c>
      <c r="S13" s="31" t="n">
        <f aca="false">((L13+B13)-A13)*O13*N13</f>
        <v>-651811.882900865</v>
      </c>
    </row>
    <row r="14" customFormat="false" ht="12.75" hidden="false" customHeight="false" outlineLevel="0" collapsed="false">
      <c r="A14" s="23" t="n">
        <f aca="false">+A13</f>
        <v>10</v>
      </c>
      <c r="B14" s="24" t="n">
        <f aca="false">+B13</f>
        <v>-0.05</v>
      </c>
      <c r="C14" s="24" t="n">
        <f aca="false">B14+$C$6</f>
        <v>24.98</v>
      </c>
      <c r="D14" s="25" t="n">
        <v>0.785492614785019</v>
      </c>
      <c r="E14" s="7" t="n">
        <f aca="false">+DATE(YEAR(E13),MONTH(E13)+2,1)-1</f>
        <v>37164</v>
      </c>
      <c r="F14" s="24" t="n">
        <f aca="false">+F13</f>
        <v>0</v>
      </c>
      <c r="G14" s="4"/>
      <c r="H14" s="26" t="e">
        <f aca="false">WSPRD($A14,$B14,0,$D14,$E14-$B$5,$F14,0)</f>
        <v>#NAME?</v>
      </c>
      <c r="I14" s="26" t="e">
        <f aca="false">H14/K14</f>
        <v>#NAME?</v>
      </c>
      <c r="J14" s="26" t="n">
        <f aca="false">$D14*SQRT(($E14-$B$5)/365.25)</f>
        <v>0.63805117846204</v>
      </c>
      <c r="K14" s="26" t="n">
        <f aca="false">IF(F14=1,1-NORMDIST($C14,$A14,$J14,TRUE()),NORMDIST($C14,$A14,$J14,TRUE()))</f>
        <v>1</v>
      </c>
      <c r="L14" s="27" t="n">
        <f aca="false">+L13</f>
        <v>4.55</v>
      </c>
      <c r="M14" s="28" t="e">
        <f aca="false">($H14-$L14*$K14)*$O14</f>
        <v>#NAME?</v>
      </c>
      <c r="N14" s="29" t="n">
        <v>125000</v>
      </c>
      <c r="O14" s="32" t="n">
        <v>0.94287440721116</v>
      </c>
      <c r="P14" s="11"/>
      <c r="Q14" s="4"/>
      <c r="R14" s="31" t="e">
        <f aca="false">-N14*M14</f>
        <v>#NAME?</v>
      </c>
      <c r="S14" s="31" t="n">
        <f aca="false">((L14+B14)-A14)*O14*N14</f>
        <v>-648226.154957672</v>
      </c>
    </row>
    <row r="15" customFormat="false" ht="12.75" hidden="false" customHeight="false" outlineLevel="0" collapsed="false">
      <c r="A15" s="23" t="n">
        <f aca="false">+A14</f>
        <v>10</v>
      </c>
      <c r="B15" s="24" t="n">
        <f aca="false">+B14</f>
        <v>-0.05</v>
      </c>
      <c r="C15" s="24" t="n">
        <f aca="false">B15+$C$6</f>
        <v>24.98</v>
      </c>
      <c r="D15" s="25" t="n">
        <v>0.764028552416646</v>
      </c>
      <c r="E15" s="7" t="n">
        <f aca="false">+DATE(YEAR(E14),MONTH(E14)+2,1)-1</f>
        <v>37195</v>
      </c>
      <c r="F15" s="24" t="n">
        <f aca="false">+F14</f>
        <v>0</v>
      </c>
      <c r="G15" s="4"/>
      <c r="H15" s="26" t="e">
        <f aca="false">WSPRD($A15,$B15,0,$D15,$E15-$B$5,$F15,0)</f>
        <v>#NAME?</v>
      </c>
      <c r="I15" s="26" t="e">
        <f aca="false">H15/K15</f>
        <v>#NAME?</v>
      </c>
      <c r="J15" s="26" t="n">
        <f aca="false">$D15*SQRT(($E15-$B$5)/365.25)</f>
        <v>0.659324066507579</v>
      </c>
      <c r="K15" s="26" t="n">
        <f aca="false">IF(F15=1,1-NORMDIST($C15,$A15,$J15,TRUE()),NORMDIST($C15,$A15,$J15,TRUE()))</f>
        <v>1</v>
      </c>
      <c r="L15" s="27" t="n">
        <f aca="false">+L14</f>
        <v>4.55</v>
      </c>
      <c r="M15" s="28" t="e">
        <f aca="false">($H15-$L15*$K15)*$O15</f>
        <v>#NAME?</v>
      </c>
      <c r="N15" s="29" t="n">
        <v>125000</v>
      </c>
      <c r="O15" s="32" t="n">
        <v>0.937859795994035</v>
      </c>
      <c r="P15" s="11"/>
      <c r="Q15" s="4"/>
      <c r="R15" s="31" t="e">
        <f aca="false">-N15*M15</f>
        <v>#NAME?</v>
      </c>
      <c r="S15" s="31" t="n">
        <f aca="false">((L15+B15)-A15)*O15*N15</f>
        <v>-644778.609745899</v>
      </c>
    </row>
    <row r="16" customFormat="false" ht="12.75" hidden="false" customHeight="false" outlineLevel="0" collapsed="false">
      <c r="A16" s="23" t="n">
        <f aca="false">+A15</f>
        <v>10</v>
      </c>
      <c r="B16" s="24" t="n">
        <f aca="false">+B15</f>
        <v>-0.05</v>
      </c>
      <c r="C16" s="24" t="n">
        <f aca="false">B16+$C$6</f>
        <v>24.98</v>
      </c>
      <c r="D16" s="25" t="n">
        <v>0.764174086758081</v>
      </c>
      <c r="E16" s="7" t="n">
        <f aca="false">+DATE(YEAR(E15),MONTH(E15)+2,1)-1</f>
        <v>37225</v>
      </c>
      <c r="F16" s="24" t="n">
        <f aca="false">+F15</f>
        <v>0</v>
      </c>
      <c r="G16" s="4"/>
      <c r="H16" s="26" t="e">
        <f aca="false">WSPRD($A16,$B16,0,$D16,$E16-$B$5,$F16,0)</f>
        <v>#NAME?</v>
      </c>
      <c r="I16" s="26" t="e">
        <f aca="false">H16/K16</f>
        <v>#NAME?</v>
      </c>
      <c r="J16" s="26" t="n">
        <f aca="false">$D16*SQRT(($E16-$B$5)/365.25)</f>
        <v>0.694865366011994</v>
      </c>
      <c r="K16" s="26" t="n">
        <f aca="false">IF(F16=1,1-NORMDIST($C16,$A16,$J16,TRUE()),NORMDIST($C16,$A16,$J16,TRUE()))</f>
        <v>1</v>
      </c>
      <c r="L16" s="27" t="n">
        <f aca="false">+L15</f>
        <v>4.55</v>
      </c>
      <c r="M16" s="28" t="e">
        <f aca="false">($H16-$L16*$K16)*$O16</f>
        <v>#NAME?</v>
      </c>
      <c r="N16" s="29" t="n">
        <v>125000</v>
      </c>
      <c r="O16" s="32" t="n">
        <v>0.932694174525681</v>
      </c>
      <c r="P16" s="11"/>
      <c r="Q16" s="4"/>
      <c r="R16" s="31" t="e">
        <f aca="false">-N16*M16</f>
        <v>#NAME?</v>
      </c>
      <c r="S16" s="31" t="n">
        <f aca="false">((L16+B16)-A16)*O16*N16</f>
        <v>-641227.244986406</v>
      </c>
    </row>
    <row r="17" customFormat="false" ht="12.75" hidden="false" customHeight="false" outlineLevel="0" collapsed="false">
      <c r="A17" s="23" t="n">
        <f aca="false">+A16</f>
        <v>10</v>
      </c>
      <c r="B17" s="24" t="n">
        <f aca="false">+B16</f>
        <v>-0.05</v>
      </c>
      <c r="C17" s="24" t="n">
        <f aca="false">B17+$C$6</f>
        <v>24.98</v>
      </c>
      <c r="D17" s="25" t="n">
        <v>0.753341808420186</v>
      </c>
      <c r="E17" s="7" t="n">
        <f aca="false">+DATE(YEAR(E16),MONTH(E16)+2,1)-1</f>
        <v>37256</v>
      </c>
      <c r="F17" s="24" t="n">
        <f aca="false">+F16</f>
        <v>0</v>
      </c>
      <c r="G17" s="4"/>
      <c r="H17" s="26" t="e">
        <f aca="false">WSPRD($A17,$B17,0,$D17,$E17-$B$5,$F17,0)</f>
        <v>#NAME?</v>
      </c>
      <c r="I17" s="26" t="e">
        <f aca="false">H17/K17</f>
        <v>#NAME?</v>
      </c>
      <c r="J17" s="26" t="n">
        <f aca="false">$D17*SQRT(($E17-$B$5)/365.25)</f>
        <v>0.719314930270684</v>
      </c>
      <c r="K17" s="26" t="n">
        <f aca="false">IF(F17=1,1-NORMDIST($C17,$A17,$J17,TRUE()),NORMDIST($C17,$A17,$J17,TRUE()))</f>
        <v>1</v>
      </c>
      <c r="L17" s="27" t="n">
        <f aca="false">+L16</f>
        <v>4.55</v>
      </c>
      <c r="M17" s="28" t="e">
        <f aca="false">($H17-$L17*$K17)*$O17</f>
        <v>#NAME?</v>
      </c>
      <c r="N17" s="29" t="n">
        <v>125000</v>
      </c>
      <c r="O17" s="32" t="n">
        <v>0.927738097367815</v>
      </c>
      <c r="P17" s="11"/>
      <c r="Q17" s="4"/>
      <c r="R17" s="31" t="e">
        <f aca="false">-N17*M17</f>
        <v>#NAME?</v>
      </c>
      <c r="S17" s="31" t="n">
        <f aca="false">((L17+B17)-A17)*O17*N17</f>
        <v>-637819.941940373</v>
      </c>
    </row>
    <row r="18" customFormat="false" ht="12.75" hidden="false" customHeight="false" outlineLevel="0" collapsed="false">
      <c r="A18" s="23" t="n">
        <f aca="false">+A17</f>
        <v>10</v>
      </c>
      <c r="B18" s="24" t="n">
        <f aca="false">+B17</f>
        <v>-0.05</v>
      </c>
      <c r="C18" s="24" t="n">
        <f aca="false">B18+$C$6</f>
        <v>24.98</v>
      </c>
      <c r="D18" s="25" t="n">
        <v>0.751603405327282</v>
      </c>
      <c r="E18" s="7" t="n">
        <f aca="false">+DATE(YEAR(E17),MONTH(E17)+2,1)-1</f>
        <v>37287</v>
      </c>
      <c r="F18" s="24" t="n">
        <f aca="false">+F17</f>
        <v>0</v>
      </c>
      <c r="G18" s="4"/>
      <c r="H18" s="26" t="e">
        <f aca="false">WSPRD($A18,$B18,0,$D18,$E18-$B$5,$F18,0)</f>
        <v>#NAME?</v>
      </c>
      <c r="I18" s="26" t="e">
        <f aca="false">H18/K18</f>
        <v>#NAME?</v>
      </c>
      <c r="J18" s="26" t="n">
        <f aca="false">$D18*SQRT(($E18-$B$5)/365.25)</f>
        <v>0.750316191837083</v>
      </c>
      <c r="K18" s="26" t="n">
        <f aca="false">IF(F18=1,1-NORMDIST($C18,$A18,$J18,TRUE()),NORMDIST($C18,$A18,$J18,TRUE()))</f>
        <v>1</v>
      </c>
      <c r="L18" s="27" t="n">
        <f aca="false">+L17</f>
        <v>4.55</v>
      </c>
      <c r="M18" s="28" t="e">
        <f aca="false">($H18-$L18*$K18)*$O18</f>
        <v>#NAME?</v>
      </c>
      <c r="N18" s="29" t="n">
        <v>125000</v>
      </c>
      <c r="O18" s="32" t="n">
        <v>0.92261785816374</v>
      </c>
      <c r="P18" s="11"/>
      <c r="Q18" s="4"/>
      <c r="R18" s="31" t="e">
        <f aca="false">-N18*M18</f>
        <v>#NAME?</v>
      </c>
      <c r="S18" s="31" t="n">
        <f aca="false">((L18+B18)-A18)*O18*N18</f>
        <v>-634299.777487571</v>
      </c>
    </row>
    <row r="19" customFormat="false" ht="12.75" hidden="false" customHeight="false" outlineLevel="0" collapsed="false">
      <c r="A19" s="23" t="n">
        <f aca="false">+A18</f>
        <v>10</v>
      </c>
      <c r="B19" s="24" t="n">
        <f aca="false">+B18</f>
        <v>-0.05</v>
      </c>
      <c r="C19" s="24" t="n">
        <f aca="false">B19+$C$6</f>
        <v>24.98</v>
      </c>
      <c r="D19" s="25" t="n">
        <v>0.740787104442704</v>
      </c>
      <c r="E19" s="7" t="n">
        <f aca="false">+DATE(YEAR(E18),MONTH(E18)+2,1)-1</f>
        <v>37315</v>
      </c>
      <c r="F19" s="24" t="n">
        <f aca="false">+F18</f>
        <v>0</v>
      </c>
      <c r="G19" s="4"/>
      <c r="H19" s="26" t="e">
        <f aca="false">WSPRD($A19,$B19,0,$D19,$E19-$B$5,$F19,0)</f>
        <v>#NAME?</v>
      </c>
      <c r="I19" s="26" t="e">
        <f aca="false">H19/K19</f>
        <v>#NAME?</v>
      </c>
      <c r="J19" s="26" t="n">
        <f aca="false">$D19*SQRT(($E19-$B$5)/365.25)</f>
        <v>0.767434527896682</v>
      </c>
      <c r="K19" s="26" t="n">
        <f aca="false">IF(F19=1,1-NORMDIST($C19,$A19,$J19,TRUE()),NORMDIST($C19,$A19,$J19,TRUE()))</f>
        <v>1</v>
      </c>
      <c r="L19" s="27" t="n">
        <f aca="false">+L18</f>
        <v>4.55</v>
      </c>
      <c r="M19" s="28" t="e">
        <f aca="false">($H19-$L19*$K19)*$O19</f>
        <v>#NAME?</v>
      </c>
      <c r="N19" s="29" t="n">
        <v>125000</v>
      </c>
      <c r="O19" s="32" t="n">
        <v>0.91747320653721</v>
      </c>
      <c r="P19" s="11"/>
      <c r="Q19" s="4"/>
      <c r="R19" s="31" t="e">
        <f aca="false">-N19*M19</f>
        <v>#NAME?</v>
      </c>
      <c r="S19" s="31" t="n">
        <f aca="false">((L19+B19)-A19)*O19*N19</f>
        <v>-630762.829494332</v>
      </c>
    </row>
    <row r="20" customFormat="false" ht="12.75" hidden="false" customHeight="false" outlineLevel="0" collapsed="false">
      <c r="A20" s="23" t="n">
        <f aca="false">+A19</f>
        <v>10</v>
      </c>
      <c r="B20" s="24" t="n">
        <f aca="false">+B19</f>
        <v>-0.05</v>
      </c>
      <c r="C20" s="24" t="n">
        <f aca="false">B20+$C$6</f>
        <v>24.98</v>
      </c>
      <c r="D20" s="25" t="n">
        <v>0.740907356703958</v>
      </c>
      <c r="E20" s="7" t="n">
        <f aca="false">+DATE(YEAR(E19),MONTH(E19)+2,1)-1</f>
        <v>37346</v>
      </c>
      <c r="F20" s="24" t="n">
        <f aca="false">+F19</f>
        <v>0</v>
      </c>
      <c r="G20" s="4"/>
      <c r="H20" s="26" t="e">
        <f aca="false">WSPRD($A20,$B20,0,$D20,$E20-$B$5,$F20,0)</f>
        <v>#NAME?</v>
      </c>
      <c r="I20" s="26" t="e">
        <f aca="false">H20/K20</f>
        <v>#NAME?</v>
      </c>
      <c r="J20" s="26" t="n">
        <f aca="false">$D20*SQRT(($E20-$B$5)/365.25)</f>
        <v>0.797331603595616</v>
      </c>
      <c r="K20" s="26" t="n">
        <f aca="false">IF(F20=1,1-NORMDIST($C20,$A20,$J20,TRUE()),NORMDIST($C20,$A20,$J20,TRUE()))</f>
        <v>1</v>
      </c>
      <c r="L20" s="27" t="n">
        <f aca="false">+L19</f>
        <v>4.55</v>
      </c>
      <c r="M20" s="28" t="e">
        <f aca="false">($H20-$L20*$K20)*$O20</f>
        <v>#NAME?</v>
      </c>
      <c r="N20" s="29" t="n">
        <v>125000</v>
      </c>
      <c r="O20" s="32" t="n">
        <v>0.912853019093017</v>
      </c>
      <c r="P20" s="11"/>
      <c r="Q20" s="4"/>
      <c r="R20" s="31" t="e">
        <f aca="false">-N20*M20</f>
        <v>#NAME?</v>
      </c>
      <c r="S20" s="31" t="n">
        <f aca="false">((L20+B20)-A20)*O20*N20</f>
        <v>-627586.450626449</v>
      </c>
    </row>
    <row r="21" customFormat="false" ht="12.75" hidden="false" customHeight="false" outlineLevel="0" collapsed="false">
      <c r="A21" s="23" t="n">
        <f aca="false">+A20</f>
        <v>10</v>
      </c>
      <c r="B21" s="24" t="n">
        <f aca="false">+B20</f>
        <v>-0.05</v>
      </c>
      <c r="C21" s="24" t="n">
        <f aca="false">B21+$C$6</f>
        <v>24.98</v>
      </c>
      <c r="D21" s="25" t="n">
        <v>0.73983576350201</v>
      </c>
      <c r="E21" s="7" t="n">
        <f aca="false">+DATE(YEAR(E20),MONTH(E20)+2,1)-1</f>
        <v>37376</v>
      </c>
      <c r="F21" s="24" t="n">
        <f aca="false">+F20</f>
        <v>0</v>
      </c>
      <c r="G21" s="4"/>
      <c r="H21" s="26" t="e">
        <f aca="false">WSPRD($A21,$B21,0,$D21,$E21-$B$5,$F21,0)</f>
        <v>#NAME?</v>
      </c>
      <c r="I21" s="26" t="e">
        <f aca="false">H21/K21</f>
        <v>#NAME?</v>
      </c>
      <c r="J21" s="26" t="n">
        <f aca="false">$D21*SQRT(($E21-$B$5)/365.25)</f>
        <v>0.823928090901734</v>
      </c>
      <c r="K21" s="26" t="n">
        <f aca="false">IF(F21=1,1-NORMDIST($C21,$A21,$J21,TRUE()),NORMDIST($C21,$A21,$J21,TRUE()))</f>
        <v>1</v>
      </c>
      <c r="L21" s="27" t="n">
        <f aca="false">+L20</f>
        <v>4.55</v>
      </c>
      <c r="M21" s="28" t="e">
        <f aca="false">($H21-$L21*$K21)*$O21</f>
        <v>#NAME?</v>
      </c>
      <c r="N21" s="29" t="n">
        <v>125000</v>
      </c>
      <c r="O21" s="32" t="n">
        <v>0.907783372251526</v>
      </c>
      <c r="P21" s="11"/>
      <c r="Q21" s="4"/>
      <c r="R21" s="31" t="e">
        <f aca="false">-N21*M21</f>
        <v>#NAME?</v>
      </c>
      <c r="S21" s="31" t="n">
        <f aca="false">((L21+B21)-A21)*O21*N21</f>
        <v>-624101.068422924</v>
      </c>
    </row>
    <row r="22" customFormat="false" ht="12.75" hidden="false" customHeight="false" outlineLevel="0" collapsed="false">
      <c r="A22" s="23" t="n">
        <f aca="false">+A21</f>
        <v>10</v>
      </c>
      <c r="B22" s="24" t="n">
        <f aca="false">+B21</f>
        <v>-0.05</v>
      </c>
      <c r="C22" s="24" t="n">
        <f aca="false">B22+$C$6</f>
        <v>24.98</v>
      </c>
      <c r="D22" s="25" t="n">
        <v>0.729012889303588</v>
      </c>
      <c r="E22" s="7" t="n">
        <f aca="false">+DATE(YEAR(E21),MONTH(E21)+2,1)-1</f>
        <v>37407</v>
      </c>
      <c r="F22" s="24" t="n">
        <f aca="false">+F21</f>
        <v>0</v>
      </c>
      <c r="G22" s="4"/>
      <c r="H22" s="26" t="e">
        <f aca="false">WSPRD($A22,$B22,0,$D22,$E22-$B$5,$F22,0)</f>
        <v>#NAME?</v>
      </c>
      <c r="I22" s="26" t="e">
        <f aca="false">H22/K22</f>
        <v>#NAME?</v>
      </c>
      <c r="J22" s="26" t="n">
        <f aca="false">$D22*SQRT(($E22-$B$5)/365.25)</f>
        <v>0.839194783224841</v>
      </c>
      <c r="K22" s="26" t="n">
        <f aca="false">IF(F22=1,1-NORMDIST($C22,$A22,$J22,TRUE()),NORMDIST($C22,$A22,$J22,TRUE()))</f>
        <v>1</v>
      </c>
      <c r="L22" s="27" t="n">
        <f aca="false">+L21</f>
        <v>4.55</v>
      </c>
      <c r="M22" s="28" t="e">
        <f aca="false">($H22-$L22*$K22)*$O22</f>
        <v>#NAME?</v>
      </c>
      <c r="N22" s="29" t="n">
        <v>125000</v>
      </c>
      <c r="O22" s="32" t="n">
        <v>0.902933323331622</v>
      </c>
      <c r="P22" s="11"/>
      <c r="Q22" s="4"/>
      <c r="R22" s="31" t="e">
        <f aca="false">-N22*M22</f>
        <v>#NAME?</v>
      </c>
      <c r="S22" s="31" t="n">
        <f aca="false">((L22+B22)-A22)*O22*N22</f>
        <v>-620766.65979049</v>
      </c>
    </row>
    <row r="23" customFormat="false" ht="12.75" hidden="false" customHeight="false" outlineLevel="0" collapsed="false">
      <c r="A23" s="23" t="n">
        <f aca="false">+A22</f>
        <v>10</v>
      </c>
      <c r="B23" s="24" t="n">
        <f aca="false">+B22</f>
        <v>-0.05</v>
      </c>
      <c r="C23" s="24" t="n">
        <f aca="false">B23+$C$6</f>
        <v>24.98</v>
      </c>
      <c r="D23" s="25" t="n">
        <v>0.729140072492261</v>
      </c>
      <c r="E23" s="7" t="n">
        <f aca="false">+DATE(YEAR(E22),MONTH(E22)+2,1)-1</f>
        <v>37437</v>
      </c>
      <c r="F23" s="24" t="n">
        <f aca="false">+F22</f>
        <v>0</v>
      </c>
      <c r="G23" s="4"/>
      <c r="H23" s="26" t="e">
        <f aca="false">WSPRD($A23,$B23,0,$D23,$E23-$B$5,$F23,0)</f>
        <v>#NAME?</v>
      </c>
      <c r="I23" s="26" t="e">
        <f aca="false">H23/K23</f>
        <v>#NAME?</v>
      </c>
      <c r="J23" s="26" t="n">
        <f aca="false">$D23*SQRT(($E23-$B$5)/365.25)</f>
        <v>0.864962768924782</v>
      </c>
      <c r="K23" s="26" t="n">
        <f aca="false">IF(F23=1,1-NORMDIST($C23,$A23,$J23,TRUE()),NORMDIST($C23,$A23,$J23,TRUE()))</f>
        <v>1</v>
      </c>
      <c r="L23" s="27" t="n">
        <f aca="false">+L22</f>
        <v>4.55</v>
      </c>
      <c r="M23" s="28" t="e">
        <f aca="false">($H23-$L23*$K23)*$O23</f>
        <v>#NAME?</v>
      </c>
      <c r="N23" s="29" t="n">
        <v>125000</v>
      </c>
      <c r="O23" s="32" t="n">
        <v>0.89795565514951</v>
      </c>
      <c r="P23" s="11"/>
      <c r="Q23" s="4"/>
      <c r="R23" s="31" t="e">
        <f aca="false">-N23*M23</f>
        <v>#NAME?</v>
      </c>
      <c r="S23" s="31" t="n">
        <f aca="false">((L23+B23)-A23)*O23*N23</f>
        <v>-617344.512915288</v>
      </c>
    </row>
    <row r="24" customFormat="false" ht="12.75" hidden="false" customHeight="false" outlineLevel="0" collapsed="false">
      <c r="A24" s="23" t="n">
        <f aca="false">+A23</f>
        <v>10</v>
      </c>
      <c r="B24" s="24" t="n">
        <f aca="false">+B23</f>
        <v>-0.05</v>
      </c>
      <c r="C24" s="24" t="n">
        <f aca="false">B24+$C$6</f>
        <v>24.98</v>
      </c>
      <c r="D24" s="25" t="n">
        <v>0.717989875319184</v>
      </c>
      <c r="E24" s="7" t="n">
        <f aca="false">+DATE(YEAR(E23),MONTH(E23)+2,1)-1</f>
        <v>37468</v>
      </c>
      <c r="F24" s="24" t="n">
        <f aca="false">+F23</f>
        <v>0</v>
      </c>
      <c r="G24" s="4"/>
      <c r="H24" s="26" t="e">
        <f aca="false">WSPRD($A24,$B24,0,$D24,$E24-$B$5,$F24,0)</f>
        <v>#NAME?</v>
      </c>
      <c r="I24" s="26" t="e">
        <f aca="false">H24/K24</f>
        <v>#NAME?</v>
      </c>
      <c r="J24" s="26" t="n">
        <f aca="false">$D24*SQRT(($E24-$B$5)/365.25)</f>
        <v>0.877044155751599</v>
      </c>
      <c r="K24" s="26" t="n">
        <f aca="false">IF(F24=1,1-NORMDIST($C24,$A24,$J24,TRUE()),NORMDIST($C24,$A24,$J24,TRUE()))</f>
        <v>1</v>
      </c>
      <c r="L24" s="27" t="n">
        <f aca="false">+L23</f>
        <v>4.55</v>
      </c>
      <c r="M24" s="28" t="e">
        <f aca="false">($H24-$L24*$K24)*$O24</f>
        <v>#NAME?</v>
      </c>
      <c r="N24" s="29" t="n">
        <v>125000</v>
      </c>
      <c r="O24" s="32" t="n">
        <v>0.893156722498378</v>
      </c>
      <c r="P24" s="11"/>
      <c r="Q24" s="4"/>
      <c r="R24" s="31" t="e">
        <f aca="false">-N24*M24</f>
        <v>#NAME?</v>
      </c>
      <c r="S24" s="31" t="n">
        <f aca="false">((L24+B24)-A24)*O24*N24</f>
        <v>-614045.246717635</v>
      </c>
    </row>
    <row r="25" customFormat="false" ht="12.75" hidden="false" customHeight="false" outlineLevel="0" collapsed="false">
      <c r="A25" s="23" t="n">
        <f aca="false">+A24</f>
        <v>10</v>
      </c>
      <c r="B25" s="24" t="n">
        <f aca="false">+B24</f>
        <v>-0.05</v>
      </c>
      <c r="C25" s="24" t="n">
        <f aca="false">B25+$C$6</f>
        <v>24.98</v>
      </c>
      <c r="D25" s="25" t="n">
        <v>0.718111421406208</v>
      </c>
      <c r="E25" s="7" t="n">
        <f aca="false">+DATE(YEAR(E24),MONTH(E24)+2,1)-1</f>
        <v>37499</v>
      </c>
      <c r="F25" s="24" t="n">
        <f aca="false">+F24</f>
        <v>0</v>
      </c>
      <c r="G25" s="4"/>
      <c r="H25" s="26" t="e">
        <f aca="false">WSPRD($A25,$B25,0,$D25,$E25-$B$5,$F25,0)</f>
        <v>#NAME?</v>
      </c>
      <c r="I25" s="26" t="e">
        <f aca="false">H25/K25</f>
        <v>#NAME?</v>
      </c>
      <c r="J25" s="26" t="n">
        <f aca="false">$D25*SQRT(($E25-$B$5)/365.25)</f>
        <v>0.901795291778649</v>
      </c>
      <c r="K25" s="26" t="n">
        <f aca="false">IF(F25=1,1-NORMDIST($C25,$A25,$J25,TRUE()),NORMDIST($C25,$A25,$J25,TRUE()))</f>
        <v>1</v>
      </c>
      <c r="L25" s="27" t="n">
        <f aca="false">+L24</f>
        <v>4.55</v>
      </c>
      <c r="M25" s="28" t="e">
        <f aca="false">($H25-$L25*$K25)*$O25</f>
        <v>#NAME?</v>
      </c>
      <c r="N25" s="29" t="n">
        <v>125000</v>
      </c>
      <c r="O25" s="32" t="n">
        <v>0.888205114121251</v>
      </c>
      <c r="P25" s="11"/>
      <c r="Q25" s="4"/>
      <c r="R25" s="31" t="e">
        <f aca="false">-N25*M25</f>
        <v>#NAME?</v>
      </c>
      <c r="S25" s="31" t="n">
        <f aca="false">((L25+B25)-A25)*O25*N25</f>
        <v>-610641.01595836</v>
      </c>
    </row>
    <row r="26" customFormat="false" ht="12.75" hidden="false" customHeight="false" outlineLevel="0" collapsed="false">
      <c r="A26" s="23" t="n">
        <f aca="false">+A25</f>
        <v>10</v>
      </c>
      <c r="B26" s="24" t="n">
        <f aca="false">+B25</f>
        <v>-0.05</v>
      </c>
      <c r="C26" s="24" t="n">
        <f aca="false">B26+$C$6</f>
        <v>24.98</v>
      </c>
      <c r="D26" s="25" t="n">
        <v>0.707270759344163</v>
      </c>
      <c r="E26" s="7" t="n">
        <f aca="false">+DATE(YEAR(E25),MONTH(E25)+2,1)-1</f>
        <v>37529</v>
      </c>
      <c r="F26" s="24" t="n">
        <f aca="false">+F25</f>
        <v>0</v>
      </c>
      <c r="G26" s="4"/>
      <c r="H26" s="26" t="e">
        <f aca="false">WSPRD($A26,$B26,0,$D26,$E26-$B$5,$F26,0)</f>
        <v>#NAME?</v>
      </c>
      <c r="I26" s="26" t="e">
        <f aca="false">H26/K26</f>
        <v>#NAME?</v>
      </c>
      <c r="J26" s="26" t="n">
        <f aca="false">$D26*SQRT(($E26-$B$5)/365.25)</f>
        <v>0.911017885302179</v>
      </c>
      <c r="K26" s="26" t="n">
        <f aca="false">IF(F26=1,1-NORMDIST($C26,$A26,$J26,TRUE()),NORMDIST($C26,$A26,$J26,TRUE()))</f>
        <v>1</v>
      </c>
      <c r="L26" s="27" t="n">
        <f aca="false">+L25</f>
        <v>4.55</v>
      </c>
      <c r="M26" s="28" t="e">
        <f aca="false">($H26-$L26*$K26)*$O26</f>
        <v>#NAME?</v>
      </c>
      <c r="N26" s="29" t="n">
        <v>125000</v>
      </c>
      <c r="O26" s="32" t="n">
        <v>0.883283970299997</v>
      </c>
      <c r="P26" s="11"/>
      <c r="Q26" s="4"/>
      <c r="R26" s="31" t="e">
        <f aca="false">-N26*M26</f>
        <v>#NAME?</v>
      </c>
      <c r="S26" s="31" t="n">
        <f aca="false">((L26+B26)-A26)*O26*N26</f>
        <v>-607257.729581248</v>
      </c>
    </row>
    <row r="27" customFormat="false" ht="12.75" hidden="false" customHeight="false" outlineLevel="0" collapsed="false">
      <c r="A27" s="23" t="n">
        <f aca="false">+A26</f>
        <v>10</v>
      </c>
      <c r="B27" s="24" t="n">
        <f aca="false">+B26</f>
        <v>-0.05</v>
      </c>
      <c r="C27" s="24" t="n">
        <f aca="false">B27+$C$6</f>
        <v>24.98</v>
      </c>
      <c r="D27" s="25" t="n">
        <v>0.709744382035014</v>
      </c>
      <c r="E27" s="7" t="n">
        <f aca="false">+DATE(YEAR(E26),MONTH(E26)+2,1)-1</f>
        <v>37560</v>
      </c>
      <c r="F27" s="24" t="n">
        <f aca="false">+F26</f>
        <v>0</v>
      </c>
      <c r="G27" s="4"/>
      <c r="H27" s="26" t="e">
        <f aca="false">WSPRD($A27,$B27,0,$D27,$E27-$B$5,$F27,0)</f>
        <v>#NAME?</v>
      </c>
      <c r="I27" s="26" t="e">
        <f aca="false">H27/K27</f>
        <v>#NAME?</v>
      </c>
      <c r="J27" s="26" t="n">
        <f aca="false">$D27*SQRT(($E27-$B$5)/365.25)</f>
        <v>0.937295576541312</v>
      </c>
      <c r="K27" s="26" t="n">
        <f aca="false">IF(F27=1,1-NORMDIST($C27,$A27,$J27,TRUE()),NORMDIST($C27,$A27,$J27,TRUE()))</f>
        <v>1</v>
      </c>
      <c r="L27" s="27" t="n">
        <f aca="false">+L26</f>
        <v>4.55</v>
      </c>
      <c r="M27" s="28" t="e">
        <f aca="false">($H27-$L27*$K27)*$O27</f>
        <v>#NAME?</v>
      </c>
      <c r="N27" s="29" t="n">
        <v>125000</v>
      </c>
      <c r="O27" s="32" t="n">
        <v>0.87854158495653</v>
      </c>
      <c r="P27" s="11"/>
      <c r="Q27" s="4"/>
      <c r="R27" s="31" t="e">
        <f aca="false">-N27*M27</f>
        <v>#NAME?</v>
      </c>
      <c r="S27" s="31" t="n">
        <f aca="false">((L27+B27)-A27)*O27*N27</f>
        <v>-603997.339657614</v>
      </c>
    </row>
    <row r="28" customFormat="false" ht="12.75" hidden="false" customHeight="false" outlineLevel="0" collapsed="false">
      <c r="A28" s="23" t="n">
        <f aca="false">+A27</f>
        <v>10</v>
      </c>
      <c r="B28" s="24" t="n">
        <f aca="false">+B27</f>
        <v>-0.05</v>
      </c>
      <c r="C28" s="24" t="n">
        <f aca="false">B28+$C$6</f>
        <v>24.98</v>
      </c>
      <c r="D28" s="25" t="n">
        <v>0.709860949891782</v>
      </c>
      <c r="E28" s="7" t="n">
        <f aca="false">+DATE(YEAR(E27),MONTH(E27)+2,1)-1</f>
        <v>37590</v>
      </c>
      <c r="F28" s="24" t="n">
        <f aca="false">+F27</f>
        <v>0</v>
      </c>
      <c r="G28" s="4"/>
      <c r="H28" s="26" t="e">
        <f aca="false">WSPRD($A28,$B28,0,$D28,$E28-$B$5,$F28,0)</f>
        <v>#NAME?</v>
      </c>
      <c r="I28" s="26" t="e">
        <f aca="false">H28/K28</f>
        <v>#NAME?</v>
      </c>
      <c r="J28" s="26" t="n">
        <f aca="false">$D28*SQRT(($E28-$B$5)/365.25)</f>
        <v>0.959270503370287</v>
      </c>
      <c r="K28" s="26" t="n">
        <f aca="false">IF(F28=1,1-NORMDIST($C28,$A28,$J28,TRUE()),NORMDIST($C28,$A28,$J28,TRUE()))</f>
        <v>1</v>
      </c>
      <c r="L28" s="27" t="n">
        <f aca="false">+L27</f>
        <v>4.55</v>
      </c>
      <c r="M28" s="28" t="e">
        <f aca="false">($H28-$L28*$K28)*$O28</f>
        <v>#NAME?</v>
      </c>
      <c r="N28" s="29" t="n">
        <v>125000</v>
      </c>
      <c r="O28" s="32" t="n">
        <v>0.873656934238543</v>
      </c>
      <c r="P28" s="11"/>
      <c r="Q28" s="4"/>
      <c r="R28" s="31" t="e">
        <f aca="false">-N28*M28</f>
        <v>#NAME?</v>
      </c>
      <c r="S28" s="31" t="n">
        <f aca="false">((L28+B28)-A28)*O28*N28</f>
        <v>-600639.142288998</v>
      </c>
    </row>
    <row r="29" customFormat="false" ht="12.75" hidden="false" customHeight="false" outlineLevel="0" collapsed="false">
      <c r="A29" s="23" t="n">
        <f aca="false">+A28</f>
        <v>10</v>
      </c>
      <c r="B29" s="24" t="n">
        <f aca="false">+B28</f>
        <v>-0.05</v>
      </c>
      <c r="C29" s="24" t="n">
        <f aca="false">B29+$C$6</f>
        <v>24.98</v>
      </c>
      <c r="D29" s="25" t="n">
        <v>0.69896302556909</v>
      </c>
      <c r="E29" s="7" t="n">
        <f aca="false">+DATE(YEAR(E28),MONTH(E28)+2,1)-1</f>
        <v>37621</v>
      </c>
      <c r="F29" s="24" t="n">
        <f aca="false">+F28</f>
        <v>0</v>
      </c>
      <c r="G29" s="4"/>
      <c r="H29" s="26" t="e">
        <f aca="false">WSPRD($A29,$B29,0,$D29,$E29-$B$5,$F29,0)</f>
        <v>#NAME?</v>
      </c>
      <c r="I29" s="26" t="e">
        <f aca="false">H29/K29</f>
        <v>#NAME?</v>
      </c>
      <c r="J29" s="26" t="n">
        <f aca="false">$D29*SQRT(($E29-$B$5)/365.25)</f>
        <v>0.966243981071009</v>
      </c>
      <c r="K29" s="26" t="n">
        <f aca="false">IF(F29=1,1-NORMDIST($C29,$A29,$J29,TRUE()),NORMDIST($C29,$A29,$J29,TRUE()))</f>
        <v>1</v>
      </c>
      <c r="L29" s="27" t="n">
        <f aca="false">+L28</f>
        <v>4.55</v>
      </c>
      <c r="M29" s="28" t="e">
        <f aca="false">($H29-$L29*$K29)*$O29</f>
        <v>#NAME?</v>
      </c>
      <c r="N29" s="29" t="n">
        <v>125000</v>
      </c>
      <c r="O29" s="32" t="n">
        <v>0.868956768580489</v>
      </c>
      <c r="P29" s="11"/>
      <c r="Q29" s="4"/>
      <c r="R29" s="31" t="e">
        <f aca="false">-N29*M29</f>
        <v>#NAME?</v>
      </c>
      <c r="S29" s="31" t="n">
        <f aca="false">((L29+B29)-A29)*O29*N29</f>
        <v>-597407.778399086</v>
      </c>
    </row>
    <row r="30" customFormat="false" ht="12.75" hidden="false" customHeight="false" outlineLevel="0" collapsed="false">
      <c r="A30" s="23" t="n">
        <f aca="false">+A29</f>
        <v>10</v>
      </c>
      <c r="B30" s="24" t="n">
        <f aca="false">+B29</f>
        <v>-0.05</v>
      </c>
      <c r="C30" s="24" t="n">
        <f aca="false">B30+$C$6</f>
        <v>24.98</v>
      </c>
      <c r="D30" s="25" t="n">
        <v>0.705417926667027</v>
      </c>
      <c r="E30" s="7" t="n">
        <f aca="false">+DATE(YEAR(E29),MONTH(E29)+2,1)-1</f>
        <v>37652</v>
      </c>
      <c r="F30" s="24" t="n">
        <f aca="false">+F29</f>
        <v>0</v>
      </c>
      <c r="G30" s="4"/>
      <c r="H30" s="26" t="e">
        <f aca="false">WSPRD($A30,$B30,0,$D30,$E30-$B$5,$F30,0)</f>
        <v>#NAME?</v>
      </c>
      <c r="I30" s="26" t="e">
        <f aca="false">H30/K30</f>
        <v>#NAME?</v>
      </c>
      <c r="J30" s="26" t="n">
        <f aca="false">$D30*SQRT(($E30-$B$5)/365.25)</f>
        <v>0.996586830813449</v>
      </c>
      <c r="K30" s="26" t="n">
        <f aca="false">IF(F30=1,1-NORMDIST($C30,$A30,$J30,TRUE()),NORMDIST($C30,$A30,$J30,TRUE()))</f>
        <v>1</v>
      </c>
      <c r="L30" s="27" t="n">
        <f aca="false">+L29</f>
        <v>4.55</v>
      </c>
      <c r="M30" s="28" t="e">
        <f aca="false">($H30-$L30*$K30)*$O30</f>
        <v>#NAME?</v>
      </c>
      <c r="N30" s="29" t="n">
        <v>125000</v>
      </c>
      <c r="O30" s="32" t="n">
        <v>0.86410078418901</v>
      </c>
      <c r="P30" s="11"/>
      <c r="Q30" s="4"/>
      <c r="R30" s="31" t="e">
        <f aca="false">-N30*M30</f>
        <v>#NAME?</v>
      </c>
      <c r="S30" s="31" t="n">
        <f aca="false">((L30+B30)-A30)*O30*N30</f>
        <v>-594069.289129945</v>
      </c>
    </row>
    <row r="31" customFormat="false" ht="12.75" hidden="false" customHeight="false" outlineLevel="0" collapsed="false">
      <c r="A31" s="23" t="n">
        <f aca="false">+A30</f>
        <v>10</v>
      </c>
      <c r="B31" s="24" t="n">
        <f aca="false">+B30</f>
        <v>-0.05</v>
      </c>
      <c r="C31" s="24" t="n">
        <f aca="false">B31+$C$6</f>
        <v>24.98</v>
      </c>
      <c r="D31" s="25" t="n">
        <v>0.694413344522079</v>
      </c>
      <c r="E31" s="7" t="n">
        <f aca="false">+DATE(YEAR(E30),MONTH(E30)+2,1)-1</f>
        <v>37680</v>
      </c>
      <c r="F31" s="24" t="n">
        <f aca="false">+F30</f>
        <v>0</v>
      </c>
      <c r="G31" s="4"/>
      <c r="H31" s="26" t="e">
        <f aca="false">WSPRD($A31,$B31,0,$D31,$E31-$B$5,$F31,0)</f>
        <v>#NAME?</v>
      </c>
      <c r="I31" s="26" t="e">
        <f aca="false">H31/K31</f>
        <v>#NAME?</v>
      </c>
      <c r="J31" s="26" t="n">
        <f aca="false">$D31*SQRT(($E31-$B$5)/365.25)</f>
        <v>0.999702747112773</v>
      </c>
      <c r="K31" s="26" t="n">
        <f aca="false">IF(F31=1,1-NORMDIST($C31,$A31,$J31,TRUE()),NORMDIST($C31,$A31,$J31,TRUE()))</f>
        <v>1</v>
      </c>
      <c r="L31" s="27" t="n">
        <f aca="false">+L30</f>
        <v>4.55</v>
      </c>
      <c r="M31" s="28" t="e">
        <f aca="false">($H31-$L31*$K31)*$O31</f>
        <v>#NAME?</v>
      </c>
      <c r="N31" s="29" t="n">
        <v>125000</v>
      </c>
      <c r="O31" s="32" t="n">
        <v>0.8592374024599</v>
      </c>
      <c r="P31" s="11"/>
      <c r="Q31" s="4"/>
      <c r="R31" s="31" t="e">
        <f aca="false">-N31*M31</f>
        <v>#NAME?</v>
      </c>
      <c r="S31" s="31" t="n">
        <f aca="false">((L31+B31)-A31)*O31*N31</f>
        <v>-590725.714191181</v>
      </c>
    </row>
    <row r="32" customFormat="false" ht="12.75" hidden="false" customHeight="false" outlineLevel="0" collapsed="false">
      <c r="A32" s="23" t="n">
        <f aca="false">+A31</f>
        <v>10</v>
      </c>
      <c r="B32" s="24" t="n">
        <f aca="false">+B31</f>
        <v>-0.05</v>
      </c>
      <c r="C32" s="24" t="n">
        <f aca="false">B32+$C$6</f>
        <v>24.98</v>
      </c>
      <c r="D32" s="25" t="n">
        <v>0.694510180606514</v>
      </c>
      <c r="E32" s="7" t="n">
        <f aca="false">+DATE(YEAR(E31),MONTH(E31)+2,1)-1</f>
        <v>37711</v>
      </c>
      <c r="F32" s="24" t="n">
        <f aca="false">+F31</f>
        <v>0</v>
      </c>
      <c r="G32" s="4"/>
      <c r="H32" s="26" t="e">
        <f aca="false">WSPRD($A32,$B32,0,$D32,$E32-$B$5,$F32,0)</f>
        <v>#NAME?</v>
      </c>
      <c r="I32" s="26" t="e">
        <f aca="false">H32/K32</f>
        <v>#NAME?</v>
      </c>
      <c r="J32" s="26" t="n">
        <f aca="false">$D32*SQRT(($E32-$B$5)/365.25)</f>
        <v>1.02010907884133</v>
      </c>
      <c r="K32" s="26" t="n">
        <f aca="false">IF(F32=1,1-NORMDIST($C32,$A32,$J32,TRUE()),NORMDIST($C32,$A32,$J32,TRUE()))</f>
        <v>1</v>
      </c>
      <c r="L32" s="27" t="n">
        <f aca="false">+L31</f>
        <v>4.55</v>
      </c>
      <c r="M32" s="28" t="e">
        <f aca="false">($H32-$L32*$K32)*$O32</f>
        <v>#NAME?</v>
      </c>
      <c r="N32" s="29" t="n">
        <v>125000</v>
      </c>
      <c r="O32" s="32" t="n">
        <v>0.854865278389495</v>
      </c>
      <c r="P32" s="11"/>
      <c r="Q32" s="4"/>
      <c r="R32" s="31" t="e">
        <f aca="false">-N32*M32</f>
        <v>#NAME?</v>
      </c>
      <c r="S32" s="31" t="n">
        <f aca="false">((L32+B32)-A32)*O32*N32</f>
        <v>-587719.878892778</v>
      </c>
    </row>
    <row r="33" customFormat="false" ht="12.75" hidden="false" customHeight="false" outlineLevel="0" collapsed="false">
      <c r="A33" s="23" t="n">
        <f aca="false">+A32</f>
        <v>10</v>
      </c>
      <c r="B33" s="24" t="n">
        <f aca="false">+B32</f>
        <v>-0.05</v>
      </c>
      <c r="C33" s="24" t="n">
        <f aca="false">B33+$C$6</f>
        <v>24.98</v>
      </c>
      <c r="D33" s="25" t="n">
        <v>0.694617408519985</v>
      </c>
      <c r="E33" s="7" t="n">
        <f aca="false">+DATE(YEAR(E32),MONTH(E32)+2,1)-1</f>
        <v>37741</v>
      </c>
      <c r="F33" s="24" t="n">
        <f aca="false">+F32</f>
        <v>0</v>
      </c>
      <c r="G33" s="4"/>
      <c r="H33" s="26" t="e">
        <f aca="false">WSPRD($A33,$B33,0,$D33,$E33-$B$5,$F33,0)</f>
        <v>#NAME?</v>
      </c>
      <c r="I33" s="26" t="e">
        <f aca="false">H33/K33</f>
        <v>#NAME?</v>
      </c>
      <c r="J33" s="26" t="n">
        <f aca="false">$D33*SQRT(($E33-$B$5)/365.25)</f>
        <v>1.03950648477316</v>
      </c>
      <c r="K33" s="26" t="n">
        <f aca="false">IF(F33=1,1-NORMDIST($C33,$A33,$J33,TRUE()),NORMDIST($C33,$A33,$J33,TRUE()))</f>
        <v>1</v>
      </c>
      <c r="L33" s="27" t="n">
        <f aca="false">+L32</f>
        <v>4.55</v>
      </c>
      <c r="M33" s="28" t="e">
        <f aca="false">($H33-$L33*$K33)*$O33</f>
        <v>#NAME?</v>
      </c>
      <c r="N33" s="29" t="n">
        <v>125000</v>
      </c>
      <c r="O33" s="32" t="n">
        <v>0.850065610259013</v>
      </c>
      <c r="P33" s="11"/>
      <c r="Q33" s="4"/>
      <c r="R33" s="31" t="e">
        <f aca="false">-N33*M33</f>
        <v>#NAME?</v>
      </c>
      <c r="S33" s="31" t="n">
        <f aca="false">((L33+B33)-A33)*O33*N33</f>
        <v>-584420.107053072</v>
      </c>
    </row>
    <row r="34" customFormat="false" ht="12.75" hidden="false" customHeight="false" outlineLevel="0" collapsed="false">
      <c r="A34" s="23" t="n">
        <f aca="false">+A33</f>
        <v>10</v>
      </c>
      <c r="B34" s="24" t="n">
        <f aca="false">+B33</f>
        <v>-0.05</v>
      </c>
      <c r="C34" s="24" t="n">
        <f aca="false">B34+$C$6</f>
        <v>24.98</v>
      </c>
      <c r="D34" s="25" t="n">
        <v>0.683594154176345</v>
      </c>
      <c r="E34" s="7" t="n">
        <f aca="false">+DATE(YEAR(E33),MONTH(E33)+2,1)-1</f>
        <v>37772</v>
      </c>
      <c r="F34" s="24" t="n">
        <f aca="false">+F33</f>
        <v>0</v>
      </c>
      <c r="G34" s="4"/>
      <c r="H34" s="26" t="e">
        <f aca="false">WSPRD($A34,$B34,0,$D34,$E34-$B$5,$F34,0)</f>
        <v>#NAME?</v>
      </c>
      <c r="I34" s="26" t="e">
        <f aca="false">H34/K34</f>
        <v>#NAME?</v>
      </c>
      <c r="J34" s="26" t="n">
        <f aca="false">$D34*SQRT(($E34-$B$5)/365.25)</f>
        <v>1.04221440855975</v>
      </c>
      <c r="K34" s="26" t="n">
        <f aca="false">IF(F34=1,1-NORMDIST($C34,$A34,$J34,TRUE()),NORMDIST($C34,$A34,$J34,TRUE()))</f>
        <v>1</v>
      </c>
      <c r="L34" s="27" t="n">
        <f aca="false">+L33</f>
        <v>4.55</v>
      </c>
      <c r="M34" s="28" t="e">
        <f aca="false">($H34-$L34*$K34)*$O34</f>
        <v>#NAME?</v>
      </c>
      <c r="N34" s="29" t="n">
        <v>125000</v>
      </c>
      <c r="O34" s="32" t="n">
        <v>0.845469205424168</v>
      </c>
      <c r="P34" s="11"/>
      <c r="Q34" s="4"/>
      <c r="R34" s="31" t="e">
        <f aca="false">-N34*M34</f>
        <v>#NAME?</v>
      </c>
      <c r="S34" s="31" t="n">
        <f aca="false">((L34+B34)-A34)*O34*N34</f>
        <v>-581260.078729115</v>
      </c>
    </row>
    <row r="35" customFormat="false" ht="12.75" hidden="false" customHeight="false" outlineLevel="0" collapsed="false">
      <c r="A35" s="23" t="n">
        <f aca="false">+A34</f>
        <v>10</v>
      </c>
      <c r="B35" s="24" t="n">
        <f aca="false">+B34</f>
        <v>-0.05</v>
      </c>
      <c r="C35" s="24" t="n">
        <f aca="false">B35+$C$6</f>
        <v>24.98</v>
      </c>
      <c r="D35" s="25" t="n">
        <v>0.683696373301147</v>
      </c>
      <c r="E35" s="7" t="n">
        <f aca="false">+DATE(YEAR(E34),MONTH(E34)+2,1)-1</f>
        <v>37802</v>
      </c>
      <c r="F35" s="24" t="n">
        <f aca="false">+F34</f>
        <v>0</v>
      </c>
      <c r="G35" s="4"/>
      <c r="H35" s="26" t="e">
        <f aca="false">WSPRD($A35,$B35,0,$D35,$E35-$B$5,$F35,0)</f>
        <v>#NAME?</v>
      </c>
      <c r="I35" s="26" t="e">
        <f aca="false">H35/K35</f>
        <v>#NAME?</v>
      </c>
      <c r="J35" s="26" t="n">
        <f aca="false">$D35*SQRT(($E35-$B$5)/365.25)</f>
        <v>1.06062681147112</v>
      </c>
      <c r="K35" s="26" t="n">
        <f aca="false">IF(F35=1,1-NORMDIST($C35,$A35,$J35,TRUE()),NORMDIST($C35,$A35,$J35,TRUE()))</f>
        <v>1</v>
      </c>
      <c r="L35" s="27" t="n">
        <f aca="false">+L34</f>
        <v>4.55</v>
      </c>
      <c r="M35" s="28" t="e">
        <f aca="false">($H35-$L35*$K35)*$O35</f>
        <v>#NAME?</v>
      </c>
      <c r="N35" s="29" t="n">
        <v>125000</v>
      </c>
      <c r="O35" s="32" t="n">
        <v>0.840745292756209</v>
      </c>
      <c r="P35" s="11"/>
      <c r="Q35" s="4"/>
      <c r="R35" s="31" t="e">
        <f aca="false">-N35*M35</f>
        <v>#NAME?</v>
      </c>
      <c r="S35" s="31" t="n">
        <f aca="false">((L35+B35)-A35)*O35*N35</f>
        <v>-578012.388769893</v>
      </c>
    </row>
    <row r="36" customFormat="false" ht="12.75" hidden="false" customHeight="false" outlineLevel="0" collapsed="false">
      <c r="A36" s="23" t="n">
        <f aca="false">+A35</f>
        <v>10</v>
      </c>
      <c r="B36" s="24" t="n">
        <f aca="false">+B35</f>
        <v>-0.05</v>
      </c>
      <c r="C36" s="24" t="n">
        <f aca="false">B36+$C$6</f>
        <v>24.98</v>
      </c>
      <c r="D36" s="25" t="n">
        <v>0.672663464638053</v>
      </c>
      <c r="E36" s="7" t="n">
        <f aca="false">+DATE(YEAR(E35),MONTH(E35)+2,1)-1</f>
        <v>37833</v>
      </c>
      <c r="F36" s="24" t="n">
        <f aca="false">+F35</f>
        <v>0</v>
      </c>
      <c r="G36" s="4"/>
      <c r="H36" s="26" t="e">
        <f aca="false">WSPRD($A36,$B36,0,$D36,$E36-$B$5,$F36,0)</f>
        <v>#NAME?</v>
      </c>
      <c r="I36" s="26" t="e">
        <f aca="false">H36/K36</f>
        <v>#NAME?</v>
      </c>
      <c r="J36" s="26" t="n">
        <f aca="false">$D36*SQRT(($E36-$B$5)/365.25)</f>
        <v>1.06175282137043</v>
      </c>
      <c r="K36" s="26" t="n">
        <f aca="false">IF(F36=1,1-NORMDIST($C36,$A36,$J36,TRUE()),NORMDIST($C36,$A36,$J36,TRUE()))</f>
        <v>1</v>
      </c>
      <c r="L36" s="27" t="n">
        <f aca="false">+L35</f>
        <v>4.55</v>
      </c>
      <c r="M36" s="28" t="e">
        <f aca="false">($H36-$L36*$K36)*$O36</f>
        <v>#NAME?</v>
      </c>
      <c r="N36" s="29" t="n">
        <v>125000</v>
      </c>
      <c r="O36" s="32" t="n">
        <v>0.836193096374816</v>
      </c>
      <c r="P36" s="11"/>
      <c r="Q36" s="4"/>
      <c r="R36" s="31" t="e">
        <f aca="false">-N36*M36</f>
        <v>#NAME?</v>
      </c>
      <c r="S36" s="31" t="n">
        <f aca="false">((L36+B36)-A36)*O36*N36</f>
        <v>-574882.753757686</v>
      </c>
    </row>
    <row r="37" customFormat="false" ht="12.75" hidden="false" customHeight="false" outlineLevel="0" collapsed="false">
      <c r="A37" s="23" t="n">
        <f aca="false">+A36</f>
        <v>10</v>
      </c>
      <c r="B37" s="24" t="n">
        <f aca="false">+B36</f>
        <v>-0.05</v>
      </c>
      <c r="C37" s="24" t="n">
        <f aca="false">B37+$C$6</f>
        <v>24.98</v>
      </c>
      <c r="D37" s="25" t="n">
        <v>0.672760831215693</v>
      </c>
      <c r="E37" s="7" t="n">
        <f aca="false">+DATE(YEAR(E36),MONTH(E36)+2,1)-1</f>
        <v>37864</v>
      </c>
      <c r="F37" s="24" t="n">
        <f aca="false">+F36</f>
        <v>0</v>
      </c>
      <c r="G37" s="4"/>
      <c r="H37" s="26" t="e">
        <f aca="false">WSPRD($A37,$B37,0,$D37,$E37-$B$5,$F37,0)</f>
        <v>#NAME?</v>
      </c>
      <c r="I37" s="26" t="e">
        <f aca="false">H37/K37</f>
        <v>#NAME?</v>
      </c>
      <c r="J37" s="26" t="n">
        <f aca="false">$D37*SQRT(($E37-$B$5)/365.25)</f>
        <v>1.07984245434029</v>
      </c>
      <c r="K37" s="26" t="n">
        <f aca="false">IF(F37=1,1-NORMDIST($C37,$A37,$J37,TRUE()),NORMDIST($C37,$A37,$J37,TRUE()))</f>
        <v>1</v>
      </c>
      <c r="L37" s="27" t="n">
        <f aca="false">+L36</f>
        <v>4.55</v>
      </c>
      <c r="M37" s="28" t="e">
        <f aca="false">($H37-$L37*$K37)*$O37</f>
        <v>#NAME?</v>
      </c>
      <c r="N37" s="29" t="n">
        <v>125000</v>
      </c>
      <c r="O37" s="32" t="n">
        <v>0.83150633608869</v>
      </c>
      <c r="P37" s="11"/>
      <c r="Q37" s="4"/>
      <c r="R37" s="31" t="e">
        <f aca="false">-N37*M37</f>
        <v>#NAME?</v>
      </c>
      <c r="S37" s="31" t="n">
        <f aca="false">((L37+B37)-A37)*O37*N37</f>
        <v>-571660.606060974</v>
      </c>
    </row>
    <row r="38" customFormat="false" ht="12.75" hidden="false" customHeight="false" outlineLevel="0" collapsed="false">
      <c r="A38" s="23" t="n">
        <f aca="false">+A37</f>
        <v>10</v>
      </c>
      <c r="B38" s="24" t="n">
        <f aca="false">+B37</f>
        <v>-0.05</v>
      </c>
      <c r="C38" s="24" t="n">
        <f aca="false">B38+$C$6</f>
        <v>24.98</v>
      </c>
      <c r="D38" s="25" t="n">
        <v>0.661721949948761</v>
      </c>
      <c r="E38" s="7" t="n">
        <f aca="false">+DATE(YEAR(E37),MONTH(E37)+2,1)-1</f>
        <v>37894</v>
      </c>
      <c r="F38" s="24" t="n">
        <f aca="false">+F37</f>
        <v>0</v>
      </c>
      <c r="G38" s="4"/>
      <c r="H38" s="26" t="e">
        <f aca="false">WSPRD($A38,$B38,0,$D38,$E38-$B$5,$F38,0)</f>
        <v>#NAME?</v>
      </c>
      <c r="I38" s="26" t="e">
        <f aca="false">H38/K38</f>
        <v>#NAME?</v>
      </c>
      <c r="J38" s="26" t="n">
        <f aca="false">$D38*SQRT(($E38-$B$5)/365.25)</f>
        <v>1.07892198690676</v>
      </c>
      <c r="K38" s="26" t="n">
        <f aca="false">IF(F38=1,1-NORMDIST($C38,$A38,$J38,TRUE()),NORMDIST($C38,$A38,$J38,TRUE()))</f>
        <v>1</v>
      </c>
      <c r="L38" s="27" t="n">
        <f aca="false">+L37</f>
        <v>4.55</v>
      </c>
      <c r="M38" s="28" t="e">
        <f aca="false">($H38-$L38*$K38)*$O38</f>
        <v>#NAME?</v>
      </c>
      <c r="N38" s="29" t="n">
        <v>125000</v>
      </c>
      <c r="O38" s="32" t="n">
        <v>0.826844615076698</v>
      </c>
      <c r="P38" s="11"/>
      <c r="Q38" s="4"/>
      <c r="R38" s="31" t="e">
        <f aca="false">-N38*M38</f>
        <v>#NAME?</v>
      </c>
      <c r="S38" s="31" t="n">
        <f aca="false">((L38+B38)-A38)*O38*N38</f>
        <v>-568455.67286523</v>
      </c>
    </row>
    <row r="39" customFormat="false" ht="12.75" hidden="false" customHeight="false" outlineLevel="0" collapsed="false">
      <c r="A39" s="23" t="n">
        <f aca="false">+A38</f>
        <v>10</v>
      </c>
      <c r="B39" s="24" t="n">
        <f aca="false">+B38</f>
        <v>-0.05</v>
      </c>
      <c r="C39" s="24" t="n">
        <f aca="false">B39+$C$6</f>
        <v>24.98</v>
      </c>
      <c r="D39" s="25" t="n">
        <v>0.662617644769911</v>
      </c>
      <c r="E39" s="7" t="n">
        <f aca="false">+DATE(YEAR(E38),MONTH(E38)+2,1)-1</f>
        <v>37925</v>
      </c>
      <c r="F39" s="24" t="n">
        <f aca="false">+F38</f>
        <v>0</v>
      </c>
      <c r="G39" s="4"/>
      <c r="H39" s="26" t="e">
        <f aca="false">WSPRD($A39,$B39,0,$D39,$E39-$B$5,$F39,0)</f>
        <v>#NAME?</v>
      </c>
      <c r="I39" s="26" t="e">
        <f aca="false">H39/K39</f>
        <v>#NAME?</v>
      </c>
      <c r="J39" s="26" t="n">
        <f aca="false">$D39*SQRT(($E39-$B$5)/365.25)</f>
        <v>1.09749296467913</v>
      </c>
      <c r="K39" s="26" t="n">
        <f aca="false">IF(F39=1,1-NORMDIST($C39,$A39,$J39,TRUE()),NORMDIST($C39,$A39,$J39,TRUE()))</f>
        <v>1</v>
      </c>
      <c r="L39" s="27" t="n">
        <f aca="false">+L38</f>
        <v>4.55</v>
      </c>
      <c r="M39" s="28" t="e">
        <f aca="false">($H39-$L39*$K39)*$O39</f>
        <v>#NAME?</v>
      </c>
      <c r="N39" s="29" t="n">
        <v>125000</v>
      </c>
      <c r="O39" s="32" t="n">
        <v>0.822351725497831</v>
      </c>
      <c r="P39" s="11"/>
      <c r="Q39" s="4"/>
      <c r="R39" s="31" t="e">
        <f aca="false">-N39*M39</f>
        <v>#NAME?</v>
      </c>
      <c r="S39" s="31" t="n">
        <f aca="false">((L39+B39)-A39)*O39*N39</f>
        <v>-565366.811279759</v>
      </c>
    </row>
    <row r="40" customFormat="false" ht="12.75" hidden="false" customHeight="false" outlineLevel="0" collapsed="false">
      <c r="A40" s="23" t="n">
        <f aca="false">+A39</f>
        <v>10</v>
      </c>
      <c r="B40" s="24" t="n">
        <f aca="false">+B39</f>
        <v>-0.05</v>
      </c>
      <c r="C40" s="24" t="n">
        <f aca="false">B40+$C$6</f>
        <v>24.98</v>
      </c>
      <c r="D40" s="25" t="n">
        <v>0.662710447555449</v>
      </c>
      <c r="E40" s="7" t="n">
        <f aca="false">+DATE(YEAR(E39),MONTH(E39)+2,1)-1</f>
        <v>37955</v>
      </c>
      <c r="F40" s="24" t="n">
        <f aca="false">+F39</f>
        <v>0</v>
      </c>
      <c r="G40" s="4"/>
      <c r="H40" s="26" t="e">
        <f aca="false">WSPRD($A40,$B40,0,$D40,$E40-$B$5,$F40,0)</f>
        <v>#NAME?</v>
      </c>
      <c r="I40" s="26" t="e">
        <f aca="false">H40/K40</f>
        <v>#NAME?</v>
      </c>
      <c r="J40" s="26" t="n">
        <f aca="false">$D40*SQRT(($E40-$B$5)/365.25)</f>
        <v>1.11395732495209</v>
      </c>
      <c r="K40" s="26" t="n">
        <f aca="false">IF(F40=1,1-NORMDIST($C40,$A40,$J40,TRUE()),NORMDIST($C40,$A40,$J40,TRUE()))</f>
        <v>1</v>
      </c>
      <c r="L40" s="27" t="n">
        <f aca="false">+L39</f>
        <v>4.55</v>
      </c>
      <c r="M40" s="28" t="e">
        <f aca="false">($H40-$L40*$K40)*$O40</f>
        <v>#NAME?</v>
      </c>
      <c r="N40" s="29" t="n">
        <v>125000</v>
      </c>
      <c r="O40" s="33" t="n">
        <v>0.817726450988844</v>
      </c>
      <c r="P40" s="11"/>
      <c r="R40" s="31" t="e">
        <f aca="false">-N40*M40</f>
        <v>#NAME?</v>
      </c>
      <c r="S40" s="31" t="n">
        <f aca="false">((L40+B40)-A40)*O40*N40</f>
        <v>-562186.93505483</v>
      </c>
    </row>
    <row r="41" customFormat="false" ht="12.75" hidden="false" customHeight="false" outlineLevel="0" collapsed="false">
      <c r="A41" s="23" t="n">
        <f aca="false">+A40</f>
        <v>10</v>
      </c>
      <c r="B41" s="24" t="n">
        <f aca="false">+B40</f>
        <v>-0.05</v>
      </c>
      <c r="C41" s="24" t="n">
        <f aca="false">B41+$C$6</f>
        <v>24.98</v>
      </c>
      <c r="D41" s="25" t="n">
        <v>0.662800269690787</v>
      </c>
      <c r="E41" s="7" t="n">
        <f aca="false">+DATE(YEAR(E40),MONTH(E40)+2,1)-1</f>
        <v>37986</v>
      </c>
      <c r="F41" s="24" t="n">
        <f aca="false">+F40</f>
        <v>0</v>
      </c>
      <c r="G41" s="4"/>
      <c r="H41" s="26" t="e">
        <f aca="false">WSPRD($A41,$B41,0,$D41,$E41-$B$5,$F41,0)</f>
        <v>#NAME?</v>
      </c>
      <c r="I41" s="26" t="e">
        <f aca="false">H41/K41</f>
        <v>#NAME?</v>
      </c>
      <c r="J41" s="26" t="n">
        <f aca="false">$D41*SQRT(($E41-$B$5)/365.25)</f>
        <v>1.13071771522598</v>
      </c>
      <c r="K41" s="26" t="n">
        <f aca="false">IF(F41=1,1-NORMDIST($C41,$A41,$J41,TRUE()),NORMDIST($C41,$A41,$J41,TRUE()))</f>
        <v>1</v>
      </c>
      <c r="L41" s="27" t="n">
        <f aca="false">+L40</f>
        <v>4.55</v>
      </c>
      <c r="M41" s="28" t="e">
        <f aca="false">($H41-$L41*$K41)*$O41</f>
        <v>#NAME?</v>
      </c>
      <c r="N41" s="29" t="n">
        <v>125000</v>
      </c>
      <c r="O41" s="33" t="n">
        <v>0.81327334845422</v>
      </c>
      <c r="P41" s="11"/>
      <c r="R41" s="31" t="e">
        <f aca="false">-N41*M41</f>
        <v>#NAME?</v>
      </c>
      <c r="S41" s="31" t="n">
        <f aca="false">((L41+B41)-A41)*O41*N41</f>
        <v>-559125.427062276</v>
      </c>
    </row>
    <row r="42" customFormat="false" ht="12.75" hidden="false" customHeight="false" outlineLevel="0" collapsed="false">
      <c r="A42" s="23" t="n">
        <f aca="false">+A41</f>
        <v>10</v>
      </c>
      <c r="B42" s="24" t="n">
        <f aca="false">+B41</f>
        <v>-0.05</v>
      </c>
      <c r="C42" s="24" t="n">
        <f aca="false">B42+$C$6</f>
        <v>24.98</v>
      </c>
      <c r="D42" s="25" t="n">
        <v>0.657589151204485</v>
      </c>
      <c r="E42" s="7" t="n">
        <f aca="false">+DATE(YEAR(E41),MONTH(E41)+2,1)-1</f>
        <v>38017</v>
      </c>
      <c r="F42" s="24" t="n">
        <f aca="false">+F41</f>
        <v>0</v>
      </c>
      <c r="G42" s="4"/>
      <c r="H42" s="26" t="e">
        <f aca="false">WSPRD($A42,$B42,0,$D42,$E42-$B$5,$F42,0)</f>
        <v>#NAME?</v>
      </c>
      <c r="I42" s="26" t="e">
        <f aca="false">H42/K42</f>
        <v>#NAME?</v>
      </c>
      <c r="J42" s="26" t="n">
        <f aca="false">$D42*SQRT(($E42-$B$5)/365.25)</f>
        <v>1.13806793782276</v>
      </c>
      <c r="K42" s="26" t="n">
        <f aca="false">IF(F42=1,1-NORMDIST($C42,$A42,$J42,TRUE()),NORMDIST($C42,$A42,$J42,TRUE()))</f>
        <v>1</v>
      </c>
      <c r="L42" s="27" t="n">
        <f aca="false">+L41</f>
        <v>4.55</v>
      </c>
      <c r="M42" s="28" t="e">
        <f aca="false">($H42-$L42*$K42)*$O42</f>
        <v>#NAME?</v>
      </c>
      <c r="N42" s="29" t="n">
        <v>125000</v>
      </c>
      <c r="O42" s="33" t="n">
        <v>0.808672482955816</v>
      </c>
      <c r="P42" s="11"/>
      <c r="R42" s="31" t="e">
        <f aca="false">-N42*M42</f>
        <v>#NAME?</v>
      </c>
      <c r="S42" s="31" t="n">
        <f aca="false">((L42+B42)-A42)*O42*N42</f>
        <v>-555962.332032124</v>
      </c>
    </row>
    <row r="43" customFormat="false" ht="12.75" hidden="false" customHeight="false" outlineLevel="0" collapsed="false">
      <c r="A43" s="23" t="n">
        <f aca="false">+A42</f>
        <v>10</v>
      </c>
      <c r="B43" s="24" t="n">
        <f aca="false">+B42</f>
        <v>-0.05</v>
      </c>
      <c r="C43" s="24" t="n">
        <f aca="false">B43+$C$6</f>
        <v>24.98</v>
      </c>
      <c r="D43" s="25" t="n">
        <v>0.65767826360119</v>
      </c>
      <c r="E43" s="7" t="n">
        <f aca="false">+DATE(YEAR(E42),MONTH(E42)+2,1)-1</f>
        <v>38046</v>
      </c>
      <c r="F43" s="24" t="n">
        <f aca="false">+F42</f>
        <v>0</v>
      </c>
      <c r="G43" s="4"/>
      <c r="H43" s="26" t="e">
        <f aca="false">WSPRD($A43,$B43,0,$D43,$E43-$B$5,$F43,0)</f>
        <v>#NAME?</v>
      </c>
      <c r="I43" s="26" t="e">
        <f aca="false">H43/K43</f>
        <v>#NAME?</v>
      </c>
      <c r="J43" s="26" t="n">
        <f aca="false">$D43*SQRT(($E43-$B$5)/365.25)</f>
        <v>1.15320961420161</v>
      </c>
      <c r="K43" s="26" t="n">
        <f aca="false">IF(F43=1,1-NORMDIST($C43,$A43,$J43,TRUE()),NORMDIST($C43,$A43,$J43,TRUE()))</f>
        <v>1</v>
      </c>
      <c r="L43" s="27" t="n">
        <f aca="false">+L42</f>
        <v>4.55</v>
      </c>
      <c r="M43" s="28" t="e">
        <f aca="false">($H43-$L43*$K43)*$O43</f>
        <v>#NAME?</v>
      </c>
      <c r="N43" s="29" t="n">
        <v>125000</v>
      </c>
      <c r="O43" s="33" t="n">
        <v>0.804069588789544</v>
      </c>
      <c r="P43" s="11"/>
      <c r="R43" s="31" t="e">
        <f aca="false">-N43*M43</f>
        <v>#NAME?</v>
      </c>
      <c r="S43" s="31" t="n">
        <f aca="false">((L43+B43)-A43)*O43*N43</f>
        <v>-552797.842292812</v>
      </c>
    </row>
    <row r="44" customFormat="false" ht="12.75" hidden="false" customHeight="false" outlineLevel="0" collapsed="false">
      <c r="A44" s="23" t="n">
        <f aca="false">+A43</f>
        <v>10</v>
      </c>
      <c r="B44" s="24" t="n">
        <f aca="false">+B43</f>
        <v>-0.05</v>
      </c>
      <c r="C44" s="24" t="n">
        <f aca="false">B44+$C$6</f>
        <v>24.98</v>
      </c>
      <c r="D44" s="25" t="n">
        <v>0.657761638275114</v>
      </c>
      <c r="E44" s="7" t="n">
        <f aca="false">+DATE(YEAR(E43),MONTH(E43)+2,1)-1</f>
        <v>38077</v>
      </c>
      <c r="F44" s="24" t="n">
        <f aca="false">+F43</f>
        <v>0</v>
      </c>
      <c r="G44" s="4"/>
      <c r="H44" s="26" t="e">
        <f aca="false">WSPRD($A44,$B44,0,$D44,$E44-$B$5,$F44,0)</f>
        <v>#NAME?</v>
      </c>
      <c r="I44" s="26" t="e">
        <f aca="false">H44/K44</f>
        <v>#NAME?</v>
      </c>
      <c r="J44" s="26" t="n">
        <f aca="false">$D44*SQRT(($E44-$B$5)/365.25)</f>
        <v>1.16916641967421</v>
      </c>
      <c r="K44" s="26" t="n">
        <f aca="false">IF(F44=1,1-NORMDIST($C44,$A44,$J44,TRUE()),NORMDIST($C44,$A44,$J44,TRUE()))</f>
        <v>1</v>
      </c>
      <c r="L44" s="27" t="n">
        <f aca="false">+L43</f>
        <v>4.55</v>
      </c>
      <c r="M44" s="28" t="e">
        <f aca="false">($H44-$L44*$K44)*$O44</f>
        <v>#NAME?</v>
      </c>
      <c r="N44" s="29" t="n">
        <v>125000</v>
      </c>
      <c r="O44" s="33" t="n">
        <v>0.799783452845474</v>
      </c>
      <c r="P44" s="11"/>
      <c r="R44" s="31" t="e">
        <f aca="false">-N44*M44</f>
        <v>#NAME?</v>
      </c>
      <c r="S44" s="31" t="n">
        <f aca="false">((L44+B44)-A44)*O44*N44</f>
        <v>-549851.123831263</v>
      </c>
    </row>
    <row r="45" customFormat="false" ht="12.75" hidden="false" customHeight="false" outlineLevel="0" collapsed="false">
      <c r="A45" s="23" t="n">
        <f aca="false">+A44</f>
        <v>10</v>
      </c>
      <c r="B45" s="24" t="n">
        <f aca="false">+B44</f>
        <v>-0.05</v>
      </c>
      <c r="C45" s="24" t="n">
        <f aca="false">B45+$C$6</f>
        <v>24.98</v>
      </c>
      <c r="D45" s="25" t="n">
        <v>0.657850775183236</v>
      </c>
      <c r="E45" s="7" t="n">
        <f aca="false">+DATE(YEAR(E44),MONTH(E44)+2,1)-1</f>
        <v>38107</v>
      </c>
      <c r="F45" s="24" t="n">
        <f aca="false">+F44</f>
        <v>0</v>
      </c>
      <c r="G45" s="4"/>
      <c r="H45" s="26" t="e">
        <f aca="false">WSPRD($A45,$B45,0,$D45,$E45-$B$5,$F45,0)</f>
        <v>#NAME?</v>
      </c>
      <c r="I45" s="26" t="e">
        <f aca="false">H45/K45</f>
        <v>#NAME?</v>
      </c>
      <c r="J45" s="26" t="n">
        <f aca="false">$D45*SQRT(($E45-$B$5)/365.25)</f>
        <v>1.18442653837699</v>
      </c>
      <c r="K45" s="26" t="n">
        <f aca="false">IF(F45=1,1-NORMDIST($C45,$A45,$J45,TRUE()),NORMDIST($C45,$A45,$J45,TRUE()))</f>
        <v>1</v>
      </c>
      <c r="L45" s="27" t="n">
        <f aca="false">+L44</f>
        <v>4.55</v>
      </c>
      <c r="M45" s="28" t="e">
        <f aca="false">($H45-$L45*$K45)*$O45</f>
        <v>#NAME?</v>
      </c>
      <c r="N45" s="29" t="n">
        <v>125000</v>
      </c>
      <c r="O45" s="33" t="n">
        <v>0.795242009268029</v>
      </c>
      <c r="P45" s="11"/>
      <c r="R45" s="31" t="e">
        <f aca="false">-N45*M45</f>
        <v>#NAME?</v>
      </c>
      <c r="S45" s="31" t="n">
        <f aca="false">((L45+B45)-A45)*O45*N45</f>
        <v>-546728.88137177</v>
      </c>
    </row>
    <row r="46" customFormat="false" ht="12.75" hidden="false" customHeight="false" outlineLevel="0" collapsed="false">
      <c r="A46" s="23" t="n">
        <f aca="false">+A45</f>
        <v>10</v>
      </c>
      <c r="B46" s="24" t="n">
        <f aca="false">+B45</f>
        <v>-0.05</v>
      </c>
      <c r="C46" s="24" t="n">
        <f aca="false">B46+$C$6</f>
        <v>24.98</v>
      </c>
      <c r="D46" s="25" t="n">
        <v>0.657937048767556</v>
      </c>
      <c r="E46" s="7" t="n">
        <f aca="false">+DATE(YEAR(E45),MONTH(E45)+2,1)-1</f>
        <v>38138</v>
      </c>
      <c r="F46" s="24" t="n">
        <f aca="false">+F45</f>
        <v>0</v>
      </c>
      <c r="G46" s="4"/>
      <c r="H46" s="26" t="e">
        <f aca="false">WSPRD($A46,$B46,0,$D46,$E46-$B$5,$F46,0)</f>
        <v>#NAME?</v>
      </c>
      <c r="I46" s="26" t="e">
        <f aca="false">H46/K46</f>
        <v>#NAME?</v>
      </c>
      <c r="J46" s="26" t="n">
        <f aca="false">$D46*SQRT(($E46-$B$5)/365.25)</f>
        <v>1.1999892876219</v>
      </c>
      <c r="K46" s="26" t="n">
        <f aca="false">IF(F46=1,1-NORMDIST($C46,$A46,$J46,TRUE()),NORMDIST($C46,$A46,$J46,TRUE()))</f>
        <v>1</v>
      </c>
      <c r="L46" s="27" t="n">
        <f aca="false">+L45</f>
        <v>4.55</v>
      </c>
      <c r="M46" s="28" t="e">
        <f aca="false">($H46-$L46*$K46)*$O46</f>
        <v>#NAME?</v>
      </c>
      <c r="N46" s="29" t="n">
        <v>125000</v>
      </c>
      <c r="O46" s="33" t="n">
        <v>0.790888601624174</v>
      </c>
      <c r="P46" s="11"/>
      <c r="R46" s="31" t="e">
        <f aca="false">-N46*M46</f>
        <v>#NAME?</v>
      </c>
      <c r="S46" s="31" t="n">
        <f aca="false">((L46+B46)-A46)*O46*N46</f>
        <v>-543735.91361662</v>
      </c>
    </row>
    <row r="47" customFormat="false" ht="12.75" hidden="false" customHeight="false" outlineLevel="0" collapsed="false">
      <c r="A47" s="23" t="n">
        <f aca="false">+A46</f>
        <v>10</v>
      </c>
      <c r="B47" s="24" t="n">
        <f aca="false">+B46</f>
        <v>-0.05</v>
      </c>
      <c r="C47" s="24" t="n">
        <f aca="false">B47+$C$6</f>
        <v>24.98</v>
      </c>
      <c r="D47" s="25" t="n">
        <v>0.646747118923383</v>
      </c>
      <c r="E47" s="7" t="n">
        <f aca="false">+DATE(YEAR(E46),MONTH(E46)+2,1)-1</f>
        <v>38168</v>
      </c>
      <c r="F47" s="24" t="n">
        <f aca="false">+F46</f>
        <v>0</v>
      </c>
      <c r="G47" s="4"/>
      <c r="H47" s="26" t="e">
        <f aca="false">WSPRD($A47,$B47,0,$D47,$E47-$B$5,$F47,0)</f>
        <v>#NAME?</v>
      </c>
      <c r="I47" s="26" t="e">
        <f aca="false">H47/K47</f>
        <v>#NAME?</v>
      </c>
      <c r="J47" s="26" t="n">
        <f aca="false">$D47*SQRT(($E47-$B$5)/365.25)</f>
        <v>1.19405427037043</v>
      </c>
      <c r="K47" s="26" t="n">
        <f aca="false">IF(F47=1,1-NORMDIST($C47,$A47,$J47,TRUE()),NORMDIST($C47,$A47,$J47,TRUE()))</f>
        <v>1</v>
      </c>
      <c r="L47" s="27" t="n">
        <f aca="false">+L46</f>
        <v>4.55</v>
      </c>
      <c r="M47" s="28" t="e">
        <f aca="false">($H47-$L47*$K47)*$O47</f>
        <v>#NAME?</v>
      </c>
      <c r="N47" s="29" t="n">
        <v>125000</v>
      </c>
      <c r="O47" s="33" t="n">
        <v>0.78641281202758</v>
      </c>
      <c r="P47" s="11"/>
      <c r="R47" s="31" t="e">
        <f aca="false">-N47*M47</f>
        <v>#NAME?</v>
      </c>
      <c r="S47" s="31" t="n">
        <f aca="false">((L47+B47)-A47)*O47*N47</f>
        <v>-540658.808268961</v>
      </c>
    </row>
    <row r="48" customFormat="false" ht="12.75" hidden="false" customHeight="false" outlineLevel="0" collapsed="false">
      <c r="A48" s="23" t="n">
        <f aca="false">+A47</f>
        <v>10</v>
      </c>
      <c r="B48" s="24" t="n">
        <f aca="false">+B47</f>
        <v>-0.05</v>
      </c>
      <c r="C48" s="24" t="n">
        <f aca="false">B48+$C$6</f>
        <v>24.98</v>
      </c>
      <c r="D48" s="25" t="n">
        <v>0.646829085619049</v>
      </c>
      <c r="E48" s="7" t="n">
        <f aca="false">+DATE(YEAR(E47),MONTH(E47)+2,1)-1</f>
        <v>38199</v>
      </c>
      <c r="F48" s="24" t="n">
        <f aca="false">+F47</f>
        <v>0</v>
      </c>
      <c r="G48" s="4"/>
      <c r="H48" s="26" t="e">
        <f aca="false">WSPRD($A48,$B48,0,$D48,$E48-$B$5,$F48,0)</f>
        <v>#NAME?</v>
      </c>
      <c r="I48" s="26" t="e">
        <f aca="false">H48/K48</f>
        <v>#NAME?</v>
      </c>
      <c r="J48" s="26" t="n">
        <f aca="false">$D48*SQRT(($E48-$B$5)/365.25)</f>
        <v>1.20898180614209</v>
      </c>
      <c r="K48" s="26" t="n">
        <f aca="false">IF(F48=1,1-NORMDIST($C48,$A48,$J48,TRUE()),NORMDIST($C48,$A48,$J48,TRUE()))</f>
        <v>1</v>
      </c>
      <c r="L48" s="27" t="n">
        <f aca="false">+L47</f>
        <v>4.55</v>
      </c>
      <c r="M48" s="28" t="e">
        <f aca="false">($H48-$L48*$K48)*$O48</f>
        <v>#NAME?</v>
      </c>
      <c r="N48" s="29" t="n">
        <v>125000</v>
      </c>
      <c r="O48" s="33" t="n">
        <v>0.782098676219091</v>
      </c>
      <c r="P48" s="11"/>
      <c r="R48" s="31" t="e">
        <f aca="false">-N48*M48</f>
        <v>#NAME?</v>
      </c>
      <c r="S48" s="31" t="n">
        <f aca="false">((L48+B48)-A48)*O48*N48</f>
        <v>-537692.839900625</v>
      </c>
    </row>
    <row r="49" customFormat="false" ht="12.75" hidden="false" customHeight="false" outlineLevel="0" collapsed="false">
      <c r="A49" s="23" t="n">
        <f aca="false">+A48</f>
        <v>10</v>
      </c>
      <c r="B49" s="24" t="n">
        <f aca="false">+B48</f>
        <v>-0.05</v>
      </c>
      <c r="C49" s="24" t="n">
        <f aca="false">B49+$C$6</f>
        <v>24.98</v>
      </c>
      <c r="D49" s="25" t="n">
        <v>0.646913795981755</v>
      </c>
      <c r="E49" s="7" t="n">
        <f aca="false">+DATE(YEAR(E48),MONTH(E48)+2,1)-1</f>
        <v>38230</v>
      </c>
      <c r="F49" s="24" t="n">
        <f aca="false">+F48</f>
        <v>0</v>
      </c>
      <c r="G49" s="4"/>
      <c r="H49" s="26" t="e">
        <f aca="false">WSPRD($A49,$B49,0,$D49,$E49-$B$5,$F49,0)</f>
        <v>#NAME?</v>
      </c>
      <c r="I49" s="26" t="e">
        <f aca="false">H49/K49</f>
        <v>#NAME?</v>
      </c>
      <c r="J49" s="26" t="n">
        <f aca="false">$D49*SQRT(($E49-$B$5)/365.25)</f>
        <v>1.22373982672937</v>
      </c>
      <c r="K49" s="26" t="n">
        <f aca="false">IF(F49=1,1-NORMDIST($C49,$A49,$J49,TRUE()),NORMDIST($C49,$A49,$J49,TRUE()))</f>
        <v>1</v>
      </c>
      <c r="L49" s="27" t="n">
        <f aca="false">+L48</f>
        <v>4.55</v>
      </c>
      <c r="M49" s="28" t="e">
        <f aca="false">($H49-$L49*$K49)*$O49</f>
        <v>#NAME?</v>
      </c>
      <c r="N49" s="29" t="n">
        <v>125000</v>
      </c>
      <c r="O49" s="33" t="n">
        <v>0.777657932253846</v>
      </c>
      <c r="P49" s="11"/>
      <c r="R49" s="31" t="e">
        <f aca="false">-N49*M49</f>
        <v>#NAME?</v>
      </c>
      <c r="S49" s="31" t="n">
        <f aca="false">((L49+B49)-A49)*O49*N49</f>
        <v>-534639.828424519</v>
      </c>
    </row>
    <row r="50" customFormat="false" ht="12.75" hidden="false" customHeight="false" outlineLevel="0" collapsed="false">
      <c r="A50" s="23" t="n">
        <f aca="false">+A49</f>
        <v>10</v>
      </c>
      <c r="B50" s="24" t="n">
        <f aca="false">+B49</f>
        <v>-0.05</v>
      </c>
      <c r="C50" s="24" t="n">
        <f aca="false">B50+$C$6</f>
        <v>24.98</v>
      </c>
      <c r="D50" s="25" t="n">
        <v>0.646998517977539</v>
      </c>
      <c r="E50" s="7" t="n">
        <f aca="false">+DATE(YEAR(E49),MONTH(E49)+2,1)-1</f>
        <v>38260</v>
      </c>
      <c r="F50" s="24" t="n">
        <f aca="false">+F49</f>
        <v>0</v>
      </c>
      <c r="G50" s="4"/>
      <c r="H50" s="26" t="e">
        <f aca="false">WSPRD($A50,$B50,0,$D50,$E50-$B$5,$F50,0)</f>
        <v>#NAME?</v>
      </c>
      <c r="I50" s="26" t="e">
        <f aca="false">H50/K50</f>
        <v>#NAME?</v>
      </c>
      <c r="J50" s="26" t="n">
        <f aca="false">$D50*SQRT(($E50-$B$5)/365.25)</f>
        <v>1.23786669176466</v>
      </c>
      <c r="K50" s="26" t="n">
        <f aca="false">IF(F50=1,1-NORMDIST($C50,$A50,$J50,TRUE()),NORMDIST($C50,$A50,$J50,TRUE()))</f>
        <v>1</v>
      </c>
      <c r="L50" s="27" t="n">
        <f aca="false">+L49</f>
        <v>4.55</v>
      </c>
      <c r="M50" s="28" t="e">
        <f aca="false">($H50-$L50*$K50)*$O50</f>
        <v>#NAME?</v>
      </c>
      <c r="N50" s="29" t="n">
        <v>125000</v>
      </c>
      <c r="O50" s="33" t="n">
        <v>0.773239655091544</v>
      </c>
      <c r="P50" s="11"/>
      <c r="R50" s="31" t="e">
        <f aca="false">-N50*M50</f>
        <v>#NAME?</v>
      </c>
      <c r="S50" s="31" t="n">
        <f aca="false">((L50+B50)-A50)*O50*N50</f>
        <v>-531602.262875437</v>
      </c>
    </row>
    <row r="51" customFormat="false" ht="12.75" hidden="false" customHeight="false" outlineLevel="0" collapsed="false">
      <c r="A51" s="23" t="n">
        <f aca="false">+A50</f>
        <v>10</v>
      </c>
      <c r="B51" s="24" t="n">
        <f aca="false">+B50</f>
        <v>-0.05</v>
      </c>
      <c r="C51" s="24" t="n">
        <f aca="false">B51+$C$6</f>
        <v>24.98</v>
      </c>
      <c r="D51" s="25" t="n">
        <v>0.647886472548977</v>
      </c>
      <c r="E51" s="7" t="n">
        <f aca="false">+DATE(YEAR(E50),MONTH(E50)+2,1)-1</f>
        <v>38291</v>
      </c>
      <c r="F51" s="24" t="n">
        <f aca="false">+F50</f>
        <v>0</v>
      </c>
      <c r="G51" s="4"/>
      <c r="H51" s="26" t="e">
        <f aca="false">WSPRD($A51,$B51,0,$D51,$E51-$B$5,$F51,0)</f>
        <v>#NAME?</v>
      </c>
      <c r="I51" s="26" t="e">
        <f aca="false">H51/K51</f>
        <v>#NAME?</v>
      </c>
      <c r="J51" s="26" t="n">
        <f aca="false">$D51*SQRT(($E51-$B$5)/365.25)</f>
        <v>1.25385365031679</v>
      </c>
      <c r="K51" s="26" t="n">
        <f aca="false">IF(F51=1,1-NORMDIST($C51,$A51,$J51,TRUE()),NORMDIST($C51,$A51,$J51,TRUE()))</f>
        <v>1</v>
      </c>
      <c r="L51" s="27" t="n">
        <f aca="false">+L50</f>
        <v>4.55</v>
      </c>
      <c r="M51" s="28" t="e">
        <f aca="false">($H51-$L51*$K51)*$O51</f>
        <v>#NAME?</v>
      </c>
      <c r="N51" s="29" t="n">
        <v>125000</v>
      </c>
      <c r="O51" s="33" t="n">
        <v>0.768981042430751</v>
      </c>
      <c r="P51" s="11"/>
      <c r="R51" s="31" t="e">
        <f aca="false">-N51*M51</f>
        <v>#NAME?</v>
      </c>
      <c r="S51" s="31" t="n">
        <f aca="false">((L51+B51)-A51)*O51*N51</f>
        <v>-528674.466671141</v>
      </c>
    </row>
    <row r="52" customFormat="false" ht="12.75" hidden="false" customHeight="false" outlineLevel="0" collapsed="false">
      <c r="A52" s="23" t="n">
        <f aca="false">+A51</f>
        <v>10</v>
      </c>
      <c r="B52" s="24" t="n">
        <f aca="false">+B51</f>
        <v>-0.05</v>
      </c>
      <c r="C52" s="24" t="n">
        <f aca="false">B52+$C$6</f>
        <v>24.98</v>
      </c>
      <c r="D52" s="25" t="n">
        <v>0.636663309654782</v>
      </c>
      <c r="E52" s="7" t="n">
        <f aca="false">+DATE(YEAR(E51),MONTH(E51)+2,1)-1</f>
        <v>38321</v>
      </c>
      <c r="F52" s="24" t="n">
        <f aca="false">+F51</f>
        <v>0</v>
      </c>
      <c r="G52" s="4"/>
      <c r="H52" s="26" t="e">
        <f aca="false">WSPRD($A52,$B52,0,$D52,$E52-$B$5,$F52,0)</f>
        <v>#NAME?</v>
      </c>
      <c r="I52" s="26" t="e">
        <f aca="false">H52/K52</f>
        <v>#NAME?</v>
      </c>
      <c r="J52" s="26" t="n">
        <f aca="false">$D52*SQRT(($E52-$B$5)/365.25)</f>
        <v>1.24557044864851</v>
      </c>
      <c r="K52" s="26" t="n">
        <f aca="false">IF(F52=1,1-NORMDIST($C52,$A52,$J52,TRUE()),NORMDIST($C52,$A52,$J52,TRUE()))</f>
        <v>1</v>
      </c>
      <c r="L52" s="27" t="n">
        <f aca="false">+L51</f>
        <v>4.55</v>
      </c>
      <c r="M52" s="28" t="e">
        <f aca="false">($H52-$L52*$K52)*$O52</f>
        <v>#NAME?</v>
      </c>
      <c r="N52" s="29" t="n">
        <v>125000</v>
      </c>
      <c r="O52" s="33" t="n">
        <v>0.764598193560312</v>
      </c>
      <c r="P52" s="11"/>
      <c r="R52" s="31" t="e">
        <f aca="false">-N52*M52</f>
        <v>#NAME?</v>
      </c>
      <c r="S52" s="31" t="n">
        <f aca="false">((L52+B52)-A52)*O52*N52</f>
        <v>-525661.258072714</v>
      </c>
    </row>
    <row r="53" customFormat="false" ht="12.75" hidden="false" customHeight="false" outlineLevel="0" collapsed="false">
      <c r="A53" s="23" t="n">
        <f aca="false">+A52</f>
        <v>10</v>
      </c>
      <c r="B53" s="24" t="n">
        <f aca="false">+B52</f>
        <v>-0.05</v>
      </c>
      <c r="C53" s="24" t="n">
        <f aca="false">B53+$C$6</f>
        <v>24.98</v>
      </c>
      <c r="D53" s="25" t="n">
        <v>0.636741248341137</v>
      </c>
      <c r="E53" s="7" t="n">
        <f aca="false">+DATE(YEAR(E52),MONTH(E52)+2,1)-1</f>
        <v>38352</v>
      </c>
      <c r="F53" s="24" t="n">
        <f aca="false">+F52</f>
        <v>0</v>
      </c>
      <c r="G53" s="4"/>
      <c r="H53" s="26" t="e">
        <f aca="false">WSPRD($A53,$B53,0,$D53,$E53-$B$5,$F53,0)</f>
        <v>#NAME?</v>
      </c>
      <c r="I53" s="26" t="e">
        <f aca="false">H53/K53</f>
        <v>#NAME?</v>
      </c>
      <c r="J53" s="26" t="n">
        <f aca="false">$D53*SQRT(($E53-$B$5)/365.25)</f>
        <v>1.25945886207666</v>
      </c>
      <c r="K53" s="26" t="n">
        <f aca="false">IF(F53=1,1-NORMDIST($C53,$A53,$J53,TRUE()),NORMDIST($C53,$A53,$J53,TRUE()))</f>
        <v>1</v>
      </c>
      <c r="L53" s="27" t="n">
        <f aca="false">+L52</f>
        <v>4.55</v>
      </c>
      <c r="M53" s="28" t="e">
        <f aca="false">($H53-$L53*$K53)*$O53</f>
        <v>#NAME?</v>
      </c>
      <c r="N53" s="29" t="n">
        <v>125000</v>
      </c>
      <c r="O53" s="33" t="n">
        <v>0.760377606016518</v>
      </c>
      <c r="P53" s="11"/>
      <c r="R53" s="31" t="e">
        <f aca="false">-N53*M53</f>
        <v>#NAME?</v>
      </c>
      <c r="S53" s="31" t="n">
        <f aca="false">((L53+B53)-A53)*O53*N53</f>
        <v>-522759.604136356</v>
      </c>
    </row>
    <row r="54" customFormat="false" ht="12.75" hidden="false" customHeight="false" outlineLevel="0" collapsed="false">
      <c r="A54" s="23" t="n">
        <f aca="false">+A53</f>
        <v>10</v>
      </c>
      <c r="B54" s="24" t="n">
        <f aca="false">+B53</f>
        <v>-0.05</v>
      </c>
      <c r="C54" s="24" t="n">
        <f aca="false">B54+$C$6</f>
        <v>24.98</v>
      </c>
      <c r="D54" s="25" t="n">
        <v>0.64249308802162</v>
      </c>
      <c r="E54" s="7" t="n">
        <f aca="false">+DATE(YEAR(E53),MONTH(E53)+2,1)-1</f>
        <v>38383</v>
      </c>
      <c r="F54" s="24" t="n">
        <f aca="false">+F53</f>
        <v>0</v>
      </c>
      <c r="G54" s="4"/>
      <c r="H54" s="26" t="e">
        <f aca="false">WSPRD($A54,$B54,0,$D54,$E54-$B$5,$F54,0)</f>
        <v>#NAME?</v>
      </c>
      <c r="I54" s="26" t="e">
        <f aca="false">H54/K54</f>
        <v>#NAME?</v>
      </c>
      <c r="J54" s="26" t="n">
        <f aca="false">$D54*SQRT(($E54-$B$5)/365.25)</f>
        <v>1.28454633821552</v>
      </c>
      <c r="K54" s="26" t="n">
        <f aca="false">IF(F54=1,1-NORMDIST($C54,$A54,$J54,TRUE()),NORMDIST($C54,$A54,$J54,TRUE()))</f>
        <v>1</v>
      </c>
      <c r="L54" s="27" t="n">
        <f aca="false">+L53</f>
        <v>4.55</v>
      </c>
      <c r="M54" s="28" t="e">
        <f aca="false">($H54-$L54*$K54)*$O54</f>
        <v>#NAME?</v>
      </c>
      <c r="N54" s="29" t="n">
        <v>125000</v>
      </c>
      <c r="O54" s="33" t="n">
        <v>0.755947876912249</v>
      </c>
      <c r="P54" s="11"/>
      <c r="R54" s="31" t="e">
        <f aca="false">-N54*M54</f>
        <v>#NAME?</v>
      </c>
      <c r="S54" s="31" t="n">
        <f aca="false">((L54+B54)-A54)*O54*N54</f>
        <v>-519714.165377171</v>
      </c>
    </row>
    <row r="55" customFormat="false" ht="12.75" hidden="false" customHeight="false" outlineLevel="0" collapsed="false">
      <c r="A55" s="23" t="n">
        <f aca="false">+A54</f>
        <v>10</v>
      </c>
      <c r="B55" s="24" t="n">
        <f aca="false">+B54</f>
        <v>-0.05</v>
      </c>
      <c r="C55" s="24" t="n">
        <f aca="false">B55+$C$6</f>
        <v>24.98</v>
      </c>
      <c r="D55" s="25" t="n">
        <v>0.642574414014634</v>
      </c>
      <c r="E55" s="7" t="n">
        <f aca="false">+DATE(YEAR(E54),MONTH(E54)+2,1)-1</f>
        <v>38411</v>
      </c>
      <c r="F55" s="24" t="n">
        <f aca="false">+F54</f>
        <v>0</v>
      </c>
      <c r="G55" s="4"/>
      <c r="H55" s="26" t="e">
        <f aca="false">WSPRD($A55,$B55,0,$D55,$E55-$B$5,$F55,0)</f>
        <v>#NAME?</v>
      </c>
      <c r="I55" s="26" t="e">
        <f aca="false">H55/K55</f>
        <v>#NAME?</v>
      </c>
      <c r="J55" s="26" t="n">
        <f aca="false">$D55*SQRT(($E55-$B$5)/365.25)</f>
        <v>1.29696955666165</v>
      </c>
      <c r="K55" s="26" t="n">
        <f aca="false">IF(F55=1,1-NORMDIST($C55,$A55,$J55,TRUE()),NORMDIST($C55,$A55,$J55,TRUE()))</f>
        <v>1</v>
      </c>
      <c r="L55" s="27" t="n">
        <f aca="false">+L54</f>
        <v>4.55</v>
      </c>
      <c r="M55" s="28" t="e">
        <f aca="false">($H55-$L55*$K55)*$O55</f>
        <v>#NAME?</v>
      </c>
      <c r="N55" s="29" t="n">
        <v>125000</v>
      </c>
      <c r="O55" s="33" t="n">
        <v>0.751462234112357</v>
      </c>
      <c r="P55" s="11"/>
      <c r="R55" s="31" t="e">
        <f aca="false">-N55*M55</f>
        <v>#NAME?</v>
      </c>
      <c r="S55" s="31" t="n">
        <f aca="false">((L55+B55)-A55)*O55*N55</f>
        <v>-516630.285952245</v>
      </c>
    </row>
    <row r="56" customFormat="false" ht="12.75" hidden="false" customHeight="false" outlineLevel="0" collapsed="false">
      <c r="A56" s="23" t="n">
        <f aca="false">+A55</f>
        <v>10</v>
      </c>
      <c r="B56" s="24" t="n">
        <f aca="false">+B55</f>
        <v>-0.05</v>
      </c>
      <c r="C56" s="24" t="n">
        <f aca="false">B56+$C$6</f>
        <v>24.98</v>
      </c>
      <c r="D56" s="25" t="n">
        <v>0.631229918653684</v>
      </c>
      <c r="E56" s="7" t="n">
        <f aca="false">+DATE(YEAR(E55),MONTH(E55)+2,1)-1</f>
        <v>38442</v>
      </c>
      <c r="F56" s="24" t="n">
        <f aca="false">+F55</f>
        <v>0</v>
      </c>
      <c r="G56" s="4"/>
      <c r="H56" s="26" t="e">
        <f aca="false">WSPRD($A56,$B56,0,$D56,$E56-$B$5,$F56,0)</f>
        <v>#NAME?</v>
      </c>
      <c r="I56" s="26" t="e">
        <f aca="false">H56/K56</f>
        <v>#NAME?</v>
      </c>
      <c r="J56" s="26" t="n">
        <f aca="false">$D56*SQRT(($E56-$B$5)/365.25)</f>
        <v>1.28727504382884</v>
      </c>
      <c r="K56" s="26" t="n">
        <f aca="false">IF(F56=1,1-NORMDIST($C56,$A56,$J56,TRUE()),NORMDIST($C56,$A56,$J56,TRUE()))</f>
        <v>1</v>
      </c>
      <c r="L56" s="27" t="n">
        <f aca="false">+L55</f>
        <v>4.55</v>
      </c>
      <c r="M56" s="28" t="e">
        <f aca="false">($H56-$L56*$K56)*$O56</f>
        <v>#NAME?</v>
      </c>
      <c r="N56" s="29" t="n">
        <v>125000</v>
      </c>
      <c r="O56" s="33" t="n">
        <v>0.747425388376367</v>
      </c>
      <c r="P56" s="11"/>
      <c r="R56" s="31" t="e">
        <f aca="false">-N56*M56</f>
        <v>#NAME?</v>
      </c>
      <c r="S56" s="31" t="n">
        <f aca="false">((L56+B56)-A56)*O56*N56</f>
        <v>-513854.954508752</v>
      </c>
    </row>
    <row r="57" customFormat="false" ht="12.75" hidden="false" customHeight="false" outlineLevel="0" collapsed="false">
      <c r="A57" s="23" t="n">
        <f aca="false">+A56</f>
        <v>10</v>
      </c>
      <c r="B57" s="24" t="n">
        <f aca="false">+B56</f>
        <v>-0.05</v>
      </c>
      <c r="C57" s="24" t="n">
        <f aca="false">B57+$C$6</f>
        <v>24.98</v>
      </c>
      <c r="D57" s="25" t="n">
        <v>0.631307039913379</v>
      </c>
      <c r="E57" s="7" t="n">
        <f aca="false">+DATE(YEAR(E56),MONTH(E56)+2,1)-1</f>
        <v>38472</v>
      </c>
      <c r="F57" s="24" t="n">
        <f aca="false">+F56</f>
        <v>0</v>
      </c>
      <c r="G57" s="4"/>
      <c r="H57" s="26" t="e">
        <f aca="false">WSPRD($A57,$B57,0,$D57,$E57-$B$5,$F57,0)</f>
        <v>#NAME?</v>
      </c>
      <c r="I57" s="26" t="e">
        <f aca="false">H57/K57</f>
        <v>#NAME?</v>
      </c>
      <c r="J57" s="26" t="n">
        <f aca="false">$D57*SQRT(($E57-$B$5)/365.25)</f>
        <v>1.30008344735055</v>
      </c>
      <c r="K57" s="26" t="n">
        <f aca="false">IF(F57=1,1-NORMDIST($C57,$A57,$J57,TRUE()),NORMDIST($C57,$A57,$J57,TRUE()))</f>
        <v>1</v>
      </c>
      <c r="L57" s="27" t="n">
        <f aca="false">+L56</f>
        <v>4.55</v>
      </c>
      <c r="M57" s="28" t="e">
        <f aca="false">($H57-$L57*$K57)*$O57</f>
        <v>#NAME?</v>
      </c>
      <c r="N57" s="29" t="n">
        <v>125000</v>
      </c>
      <c r="O57" s="33" t="n">
        <v>0.742972312656856</v>
      </c>
      <c r="P57" s="11"/>
      <c r="R57" s="31" t="e">
        <f aca="false">-N57*M57</f>
        <v>#NAME?</v>
      </c>
      <c r="S57" s="31" t="n">
        <f aca="false">((L57+B57)-A57)*O57*N57</f>
        <v>-510793.464951589</v>
      </c>
    </row>
    <row r="58" customFormat="false" ht="12.75" hidden="false" customHeight="false" outlineLevel="0" collapsed="false">
      <c r="A58" s="23" t="n">
        <f aca="false">+A57</f>
        <v>10</v>
      </c>
      <c r="B58" s="24" t="n">
        <f aca="false">+B57</f>
        <v>-0.05</v>
      </c>
      <c r="C58" s="24" t="n">
        <f aca="false">B58+$C$6</f>
        <v>24.98</v>
      </c>
      <c r="D58" s="25" t="n">
        <v>0.631381682788849</v>
      </c>
      <c r="E58" s="7" t="n">
        <f aca="false">+DATE(YEAR(E57),MONTH(E57)+2,1)-1</f>
        <v>38503</v>
      </c>
      <c r="F58" s="24" t="n">
        <f aca="false">+F57</f>
        <v>0</v>
      </c>
      <c r="G58" s="4"/>
      <c r="H58" s="26" t="e">
        <f aca="false">WSPRD($A58,$B58,0,$D58,$E58-$B$5,$F58,0)</f>
        <v>#NAME?</v>
      </c>
      <c r="I58" s="26" t="e">
        <f aca="false">H58/K58</f>
        <v>#NAME?</v>
      </c>
      <c r="J58" s="26" t="n">
        <f aca="false">$D58*SQRT(($E58-$B$5)/365.25)</f>
        <v>1.31318347650248</v>
      </c>
      <c r="K58" s="26" t="n">
        <f aca="false">IF(F58=1,1-NORMDIST($C58,$A58,$J58,TRUE()),NORMDIST($C58,$A58,$J58,TRUE()))</f>
        <v>1</v>
      </c>
      <c r="L58" s="27" t="n">
        <f aca="false">+L57</f>
        <v>4.55</v>
      </c>
      <c r="M58" s="28" t="e">
        <f aca="false">($H58-$L58*$K58)*$O58</f>
        <v>#NAME?</v>
      </c>
      <c r="N58" s="29" t="n">
        <v>125000</v>
      </c>
      <c r="O58" s="33" t="n">
        <v>0.738679193206768</v>
      </c>
      <c r="P58" s="11"/>
      <c r="R58" s="31" t="e">
        <f aca="false">-N58*M58</f>
        <v>#NAME?</v>
      </c>
      <c r="S58" s="31" t="n">
        <f aca="false">((L58+B58)-A58)*O58*N58</f>
        <v>-507841.945329653</v>
      </c>
    </row>
    <row r="59" customFormat="false" ht="12.75" hidden="false" customHeight="false" outlineLevel="0" collapsed="false">
      <c r="A59" s="23" t="n">
        <f aca="false">+A58</f>
        <v>10</v>
      </c>
      <c r="B59" s="24" t="n">
        <f aca="false">+B58</f>
        <v>-0.05</v>
      </c>
      <c r="C59" s="24" t="n">
        <f aca="false">B59+$C$6</f>
        <v>24.98</v>
      </c>
      <c r="D59" s="25" t="n">
        <v>0.631458823473231</v>
      </c>
      <c r="E59" s="7" t="n">
        <f aca="false">+DATE(YEAR(E58),MONTH(E58)+2,1)-1</f>
        <v>38533</v>
      </c>
      <c r="F59" s="24" t="n">
        <f aca="false">+F58</f>
        <v>0</v>
      </c>
      <c r="G59" s="4"/>
      <c r="H59" s="26" t="e">
        <f aca="false">WSPRD($A59,$B59,0,$D59,$E59-$B$5,$F59,0)</f>
        <v>#NAME?</v>
      </c>
      <c r="I59" s="26" t="e">
        <f aca="false">H59/K59</f>
        <v>#NAME?</v>
      </c>
      <c r="J59" s="26" t="n">
        <f aca="false">$D59*SQRT(($E59-$B$5)/365.25)</f>
        <v>1.32575374260196</v>
      </c>
      <c r="K59" s="26" t="n">
        <f aca="false">IF(F59=1,1-NORMDIST($C59,$A59,$J59,TRUE()),NORMDIST($C59,$A59,$J59,TRUE()))</f>
        <v>1</v>
      </c>
      <c r="L59" s="27" t="n">
        <f aca="false">+L58</f>
        <v>4.55</v>
      </c>
      <c r="M59" s="28" t="e">
        <f aca="false">($H59-$L59*$K59)*$O59</f>
        <v>#NAME?</v>
      </c>
      <c r="N59" s="29" t="n">
        <v>125000</v>
      </c>
      <c r="O59" s="33" t="n">
        <v>0.73425983265091</v>
      </c>
      <c r="P59" s="11"/>
      <c r="R59" s="31" t="e">
        <f aca="false">-N59*M59</f>
        <v>#NAME?</v>
      </c>
      <c r="S59" s="31" t="n">
        <f aca="false">((L59+B59)-A59)*O59*N59</f>
        <v>-504803.634947501</v>
      </c>
    </row>
    <row r="60" customFormat="false" ht="12.75" hidden="false" customHeight="false" outlineLevel="0" collapsed="false">
      <c r="A60" s="23" t="n">
        <f aca="false">+A59</f>
        <v>10</v>
      </c>
      <c r="B60" s="24" t="n">
        <f aca="false">+B59</f>
        <v>-0.05</v>
      </c>
      <c r="C60" s="24" t="n">
        <f aca="false">B60+$C$6</f>
        <v>24.98</v>
      </c>
      <c r="D60" s="25" t="n">
        <v>0.63153348514929</v>
      </c>
      <c r="E60" s="7" t="n">
        <f aca="false">+DATE(YEAR(E59),MONTH(E59)+2,1)-1</f>
        <v>38564</v>
      </c>
      <c r="F60" s="24" t="n">
        <f aca="false">+F59</f>
        <v>0</v>
      </c>
      <c r="G60" s="4"/>
      <c r="H60" s="26" t="e">
        <f aca="false">WSPRD($A60,$B60,0,$D60,$E60-$B$5,$F60,0)</f>
        <v>#NAME?</v>
      </c>
      <c r="I60" s="26" t="e">
        <f aca="false">H60/K60</f>
        <v>#NAME?</v>
      </c>
      <c r="J60" s="26" t="n">
        <f aca="false">$D60*SQRT(($E60-$B$5)/365.25)</f>
        <v>1.338614610536</v>
      </c>
      <c r="K60" s="26" t="n">
        <f aca="false">IF(F60=1,1-NORMDIST($C60,$A60,$J60,TRUE()),NORMDIST($C60,$A60,$J60,TRUE()))</f>
        <v>1</v>
      </c>
      <c r="L60" s="27" t="n">
        <f aca="false">+L59</f>
        <v>4.55</v>
      </c>
      <c r="M60" s="28" t="e">
        <f aca="false">($H60-$L60*$K60)*$O60</f>
        <v>#NAME?</v>
      </c>
      <c r="N60" s="29" t="n">
        <v>125000</v>
      </c>
      <c r="O60" s="33" t="n">
        <v>0.729999360493806</v>
      </c>
      <c r="P60" s="11"/>
      <c r="R60" s="31" t="e">
        <f aca="false">-N60*M60</f>
        <v>#NAME?</v>
      </c>
      <c r="S60" s="31" t="n">
        <f aca="false">((L60+B60)-A60)*O60*N60</f>
        <v>-501874.560339491</v>
      </c>
    </row>
    <row r="61" customFormat="false" ht="12.75" hidden="false" customHeight="false" outlineLevel="0" collapsed="false">
      <c r="A61" s="23" t="n">
        <f aca="false">+A60</f>
        <v>10</v>
      </c>
      <c r="B61" s="24" t="n">
        <f aca="false">+B60</f>
        <v>-0.05</v>
      </c>
      <c r="C61" s="24" t="n">
        <f aca="false">B61+$C$6</f>
        <v>24.98</v>
      </c>
      <c r="D61" s="25" t="n">
        <v>0.620180211243803</v>
      </c>
      <c r="E61" s="7" t="n">
        <f aca="false">+DATE(YEAR(E60),MONTH(E60)+2,1)-1</f>
        <v>38595</v>
      </c>
      <c r="F61" s="24" t="n">
        <f aca="false">+F60</f>
        <v>0</v>
      </c>
      <c r="G61" s="4"/>
      <c r="H61" s="26" t="e">
        <f aca="false">WSPRD($A61,$B61,0,$D61,$E61-$B$5,$F61,0)</f>
        <v>#NAME?</v>
      </c>
      <c r="I61" s="26" t="e">
        <f aca="false">H61/K61</f>
        <v>#NAME?</v>
      </c>
      <c r="J61" s="26" t="n">
        <f aca="false">$D61*SQRT(($E61-$B$5)/365.25)</f>
        <v>1.32690835560283</v>
      </c>
      <c r="K61" s="26" t="n">
        <f aca="false">IF(F61=1,1-NORMDIST($C61,$A61,$J61,TRUE()),NORMDIST($C61,$A61,$J61,TRUE()))</f>
        <v>1</v>
      </c>
      <c r="L61" s="27" t="n">
        <f aca="false">+L60</f>
        <v>4.55</v>
      </c>
      <c r="M61" s="28" t="e">
        <f aca="false">($H61-$L61*$K61)*$O61</f>
        <v>#NAME?</v>
      </c>
      <c r="N61" s="29" t="n">
        <v>125000</v>
      </c>
      <c r="O61" s="33" t="n">
        <v>0.725613754457461</v>
      </c>
      <c r="P61" s="11"/>
      <c r="R61" s="31" t="e">
        <f aca="false">-N61*M61</f>
        <v>#NAME?</v>
      </c>
      <c r="S61" s="31" t="n">
        <f aca="false">((L61+B61)-A61)*O61*N61</f>
        <v>-498859.456189504</v>
      </c>
    </row>
    <row r="62" customFormat="false" ht="12.75" hidden="false" customHeight="false" outlineLevel="0" collapsed="false">
      <c r="A62" s="23" t="n">
        <f aca="false">+A61</f>
        <v>10</v>
      </c>
      <c r="B62" s="24" t="n">
        <f aca="false">+B61</f>
        <v>-0.05</v>
      </c>
      <c r="C62" s="24" t="n">
        <f aca="false">B62+$C$6</f>
        <v>24.98</v>
      </c>
      <c r="D62" s="25" t="n">
        <v>0.620253301619639</v>
      </c>
      <c r="E62" s="7" t="n">
        <f aca="false">+DATE(YEAR(E61),MONTH(E61)+2,1)-1</f>
        <v>38625</v>
      </c>
      <c r="F62" s="24" t="n">
        <f aca="false">+F61</f>
        <v>0</v>
      </c>
      <c r="G62" s="4"/>
      <c r="H62" s="26" t="e">
        <f aca="false">WSPRD($A62,$B62,0,$D62,$E62-$B$5,$F62,0)</f>
        <v>#NAME?</v>
      </c>
      <c r="I62" s="26" t="e">
        <f aca="false">H62/K62</f>
        <v>#NAME?</v>
      </c>
      <c r="J62" s="26" t="n">
        <f aca="false">$D62*SQRT(($E62-$B$5)/365.25)</f>
        <v>1.33891729140565</v>
      </c>
      <c r="K62" s="26" t="n">
        <f aca="false">IF(F62=1,1-NORMDIST($C62,$A62,$J62,TRUE()),NORMDIST($C62,$A62,$J62,TRUE()))</f>
        <v>1</v>
      </c>
      <c r="L62" s="27" t="n">
        <f aca="false">+L61</f>
        <v>4.55</v>
      </c>
      <c r="M62" s="28" t="e">
        <f aca="false">($H62-$L62*$K62)*$O62</f>
        <v>#NAME?</v>
      </c>
      <c r="N62" s="29" t="n">
        <v>125000</v>
      </c>
      <c r="O62" s="33" t="n">
        <v>0.72124531567622</v>
      </c>
      <c r="P62" s="11"/>
      <c r="R62" s="31" t="e">
        <f aca="false">-N62*M62</f>
        <v>#NAME?</v>
      </c>
      <c r="S62" s="31" t="n">
        <f aca="false">((L62+B62)-A62)*O62*N62</f>
        <v>-495856.154527401</v>
      </c>
    </row>
    <row r="63" customFormat="false" ht="12.75" hidden="false" customHeight="false" outlineLevel="0" collapsed="false">
      <c r="A63" s="23" t="n">
        <f aca="false">+A62</f>
        <v>10</v>
      </c>
      <c r="B63" s="24" t="n">
        <f aca="false">+B62</f>
        <v>-0.05</v>
      </c>
      <c r="C63" s="24" t="n">
        <f aca="false">B63+$C$6</f>
        <v>24.98</v>
      </c>
      <c r="D63" s="25" t="n">
        <v>0.62106558543136</v>
      </c>
      <c r="E63" s="7" t="n">
        <f aca="false">+DATE(YEAR(E62),MONTH(E62)+2,1)-1</f>
        <v>38656</v>
      </c>
      <c r="F63" s="24" t="n">
        <f aca="false">+F62</f>
        <v>0</v>
      </c>
      <c r="G63" s="4"/>
      <c r="H63" s="26" t="e">
        <f aca="false">WSPRD($A63,$B63,0,$D63,$E63-$B$5,$F63,0)</f>
        <v>#NAME?</v>
      </c>
      <c r="I63" s="26" t="e">
        <f aca="false">H63/K63</f>
        <v>#NAME?</v>
      </c>
      <c r="J63" s="26" t="n">
        <f aca="false">$D63*SQRT(($E63-$B$5)/365.25)</f>
        <v>1.35282504181216</v>
      </c>
      <c r="K63" s="26" t="n">
        <f aca="false">IF(F63=1,1-NORMDIST($C63,$A63,$J63,TRUE()),NORMDIST($C63,$A63,$J63,TRUE()))</f>
        <v>1</v>
      </c>
      <c r="L63" s="27" t="n">
        <f aca="false">+L62</f>
        <v>4.55</v>
      </c>
      <c r="M63" s="28" t="e">
        <f aca="false">($H63-$L63*$K63)*$O63</f>
        <v>#NAME?</v>
      </c>
      <c r="N63" s="29" t="n">
        <v>125000</v>
      </c>
      <c r="O63" s="33" t="n">
        <v>0.717034147355587</v>
      </c>
      <c r="P63" s="11"/>
      <c r="R63" s="31" t="e">
        <f aca="false">-N63*M63</f>
        <v>#NAME?</v>
      </c>
      <c r="S63" s="31" t="n">
        <f aca="false">((L63+B63)-A63)*O63*N63</f>
        <v>-492960.976306966</v>
      </c>
    </row>
    <row r="64" customFormat="false" ht="12.75" hidden="false" customHeight="false" outlineLevel="0" collapsed="false">
      <c r="A64" s="23" t="n">
        <f aca="false">+A63</f>
        <v>10</v>
      </c>
      <c r="B64" s="24" t="n">
        <f aca="false">+B63</f>
        <v>-0.05</v>
      </c>
      <c r="C64" s="24" t="n">
        <f aca="false">B64+$C$6</f>
        <v>24.98</v>
      </c>
      <c r="D64" s="25" t="n">
        <v>0.62113878704616</v>
      </c>
      <c r="E64" s="7" t="n">
        <f aca="false">+DATE(YEAR(E63),MONTH(E63)+2,1)-1</f>
        <v>38686</v>
      </c>
      <c r="F64" s="24" t="n">
        <f aca="false">+F63</f>
        <v>0</v>
      </c>
      <c r="G64" s="4"/>
      <c r="H64" s="26" t="e">
        <f aca="false">WSPRD($A64,$B64,0,$D64,$E64-$B$5,$F64,0)</f>
        <v>#NAME?</v>
      </c>
      <c r="I64" s="26" t="e">
        <f aca="false">H64/K64</f>
        <v>#NAME?</v>
      </c>
      <c r="J64" s="26" t="n">
        <f aca="false">$D64*SQRT(($E64-$B$5)/365.25)</f>
        <v>1.36464501626684</v>
      </c>
      <c r="K64" s="26" t="n">
        <f aca="false">IF(F64=1,1-NORMDIST($C64,$A64,$J64,TRUE()),NORMDIST($C64,$A64,$J64,TRUE()))</f>
        <v>1</v>
      </c>
      <c r="L64" s="27" t="n">
        <f aca="false">+L63</f>
        <v>4.55</v>
      </c>
      <c r="M64" s="28" t="e">
        <f aca="false">($H64-$L64*$K64)*$O64</f>
        <v>#NAME?</v>
      </c>
      <c r="N64" s="29" t="n">
        <v>125000</v>
      </c>
      <c r="O64" s="33" t="n">
        <v>0.712781511229077</v>
      </c>
      <c r="P64" s="11"/>
      <c r="R64" s="31" t="e">
        <f aca="false">-N64*M64</f>
        <v>#NAME?</v>
      </c>
      <c r="S64" s="31" t="n">
        <f aca="false">((L64+B64)-A64)*O64*N64</f>
        <v>-490037.288969991</v>
      </c>
    </row>
    <row r="65" customFormat="false" ht="12.75" hidden="false" customHeight="false" outlineLevel="0" collapsed="false">
      <c r="A65" s="23" t="n">
        <f aca="false">+A64</f>
        <v>10</v>
      </c>
      <c r="B65" s="24" t="n">
        <f aca="false">+B64</f>
        <v>-0.05</v>
      </c>
      <c r="C65" s="24" t="n">
        <f aca="false">B65+$C$6</f>
        <v>24.98</v>
      </c>
      <c r="D65" s="25" t="n">
        <v>0.62120963592334</v>
      </c>
      <c r="E65" s="7" t="n">
        <f aca="false">+DATE(YEAR(E64),MONTH(E64)+2,1)-1</f>
        <v>38717</v>
      </c>
      <c r="F65" s="24" t="n">
        <f aca="false">+F64</f>
        <v>0</v>
      </c>
      <c r="G65" s="4"/>
      <c r="H65" s="26" t="e">
        <f aca="false">WSPRD($A65,$B65,0,$D65,$E65-$B$5,$F65,0)</f>
        <v>#NAME?</v>
      </c>
      <c r="I65" s="26" t="e">
        <f aca="false">H65/K65</f>
        <v>#NAME?</v>
      </c>
      <c r="J65" s="26" t="n">
        <f aca="false">$D65*SQRT(($E65-$B$5)/365.25)</f>
        <v>1.3767474816438</v>
      </c>
      <c r="K65" s="26" t="n">
        <f aca="false">IF(F65=1,1-NORMDIST($C65,$A65,$J65,TRUE()),NORMDIST($C65,$A65,$J65,TRUE()))</f>
        <v>1</v>
      </c>
      <c r="L65" s="27" t="n">
        <f aca="false">+L64</f>
        <v>4.55</v>
      </c>
      <c r="M65" s="28" t="e">
        <f aca="false">($H65-$L65*$K65)*$O65</f>
        <v>#NAME?</v>
      </c>
      <c r="N65" s="29" t="n">
        <v>125000</v>
      </c>
      <c r="O65" s="33" t="n">
        <v>0.708734734068856</v>
      </c>
      <c r="P65" s="11"/>
      <c r="R65" s="31" t="e">
        <f aca="false">-N65*M65</f>
        <v>#NAME?</v>
      </c>
      <c r="S65" s="31" t="n">
        <f aca="false">((L65+B65)-A65)*O65*N65</f>
        <v>-487255.129672339</v>
      </c>
    </row>
    <row r="66" customFormat="false" ht="12.75" hidden="false" customHeight="false" outlineLevel="0" collapsed="false">
      <c r="A66" s="23" t="n">
        <f aca="false">+A65</f>
        <v>10</v>
      </c>
      <c r="B66" s="24" t="n">
        <f aca="false">+B65</f>
        <v>-0.05</v>
      </c>
      <c r="C66" s="24" t="n">
        <f aca="false">B66+$C$6</f>
        <v>24.98</v>
      </c>
      <c r="D66" s="25" t="n">
        <v>0.615208246219481</v>
      </c>
      <c r="E66" s="7" t="n">
        <f aca="false">+DATE(YEAR(E65),MONTH(E65)+2,1)-1</f>
        <v>38748</v>
      </c>
      <c r="F66" s="24" t="n">
        <f aca="false">+F65</f>
        <v>0</v>
      </c>
      <c r="G66" s="4"/>
      <c r="H66" s="26" t="e">
        <f aca="false">WSPRD($A66,$B66,0,$D66,$E66-$B$5,$F66,0)</f>
        <v>#NAME?</v>
      </c>
      <c r="I66" s="26" t="e">
        <f aca="false">H66/K66</f>
        <v>#NAME?</v>
      </c>
      <c r="J66" s="26" t="n">
        <f aca="false">$D66*SQRT(($E66-$B$5)/365.25)</f>
        <v>1.37517658859335</v>
      </c>
      <c r="K66" s="26" t="n">
        <f aca="false">IF(F66=1,1-NORMDIST($C66,$A66,$J66,TRUE()),NORMDIST($C66,$A66,$J66,TRUE()))</f>
        <v>1</v>
      </c>
      <c r="L66" s="27" t="n">
        <f aca="false">+L65</f>
        <v>4.55</v>
      </c>
      <c r="M66" s="28" t="e">
        <f aca="false">($H66-$L66*$K66)*$O66</f>
        <v>#NAME?</v>
      </c>
      <c r="N66" s="29" t="n">
        <v>125000</v>
      </c>
      <c r="O66" s="33" t="n">
        <v>0.704572743339885</v>
      </c>
      <c r="P66" s="11"/>
      <c r="R66" s="31" t="e">
        <f aca="false">-N66*M66</f>
        <v>#NAME?</v>
      </c>
      <c r="S66" s="31" t="n">
        <f aca="false">((L66+B66)-A66)*O66*N66</f>
        <v>-484393.761046171</v>
      </c>
    </row>
    <row r="67" customFormat="false" ht="12.75" hidden="false" customHeight="false" outlineLevel="0" collapsed="false">
      <c r="A67" s="23" t="n">
        <f aca="false">+A66</f>
        <v>10</v>
      </c>
      <c r="B67" s="24" t="n">
        <f aca="false">+B66</f>
        <v>-0.05</v>
      </c>
      <c r="C67" s="24" t="n">
        <f aca="false">B67+$C$6</f>
        <v>24.98</v>
      </c>
      <c r="D67" s="25" t="n">
        <v>0.615278187107921</v>
      </c>
      <c r="E67" s="7" t="n">
        <f aca="false">+DATE(YEAR(E66),MONTH(E66)+2,1)-1</f>
        <v>38776</v>
      </c>
      <c r="F67" s="24" t="n">
        <f aca="false">+F66</f>
        <v>0</v>
      </c>
      <c r="G67" s="4"/>
      <c r="H67" s="26" t="e">
        <f aca="false">WSPRD($A67,$B67,0,$D67,$E67-$B$5,$F67,0)</f>
        <v>#NAME?</v>
      </c>
      <c r="I67" s="26" t="e">
        <f aca="false">H67/K67</f>
        <v>#NAME?</v>
      </c>
      <c r="J67" s="26" t="n">
        <f aca="false">$D67*SQRT(($E67-$B$5)/365.25)</f>
        <v>1.38584326663733</v>
      </c>
      <c r="K67" s="26" t="n">
        <f aca="false">IF(F67=1,1-NORMDIST($C67,$A67,$J67,TRUE()),NORMDIST($C67,$A67,$J67,TRUE()))</f>
        <v>1</v>
      </c>
      <c r="L67" s="27" t="n">
        <f aca="false">+L66</f>
        <v>4.55</v>
      </c>
      <c r="M67" s="28" t="e">
        <f aca="false">($H67-$L67*$K67)*$O67</f>
        <v>#NAME?</v>
      </c>
      <c r="N67" s="29" t="n">
        <v>125000</v>
      </c>
      <c r="O67" s="33" t="n">
        <v>0.700430690928555</v>
      </c>
      <c r="P67" s="11"/>
      <c r="R67" s="31" t="e">
        <f aca="false">-N67*M67</f>
        <v>#NAME?</v>
      </c>
      <c r="S67" s="31" t="n">
        <f aca="false">((L67+B67)-A67)*O67*N67</f>
        <v>-481546.100013381</v>
      </c>
    </row>
    <row r="68" customFormat="false" ht="12.75" hidden="false" customHeight="false" outlineLevel="0" collapsed="false">
      <c r="A68" s="23" t="n">
        <f aca="false">+A67</f>
        <v>10</v>
      </c>
      <c r="B68" s="24" t="n">
        <f aca="false">+B67</f>
        <v>-0.05</v>
      </c>
      <c r="C68" s="24" t="n">
        <f aca="false">B68+$C$6</f>
        <v>24.98</v>
      </c>
      <c r="D68" s="25" t="n">
        <v>0.615341366676412</v>
      </c>
      <c r="E68" s="7" t="n">
        <f aca="false">+DATE(YEAR(E67),MONTH(E67)+2,1)-1</f>
        <v>38807</v>
      </c>
      <c r="F68" s="24" t="n">
        <f aca="false">+F67</f>
        <v>0</v>
      </c>
      <c r="G68" s="4"/>
      <c r="H68" s="26" t="e">
        <f aca="false">WSPRD($A68,$B68,0,$D68,$E68-$B$5,$F68,0)</f>
        <v>#NAME?</v>
      </c>
      <c r="I68" s="26" t="e">
        <f aca="false">H68/K68</f>
        <v>#NAME?</v>
      </c>
      <c r="J68" s="26" t="n">
        <f aca="false">$D68*SQRT(($E68-$B$5)/365.25)</f>
        <v>1.39753099522148</v>
      </c>
      <c r="K68" s="26" t="n">
        <f aca="false">IF(F68=1,1-NORMDIST($C68,$A68,$J68,TRUE()),NORMDIST($C68,$A68,$J68,TRUE()))</f>
        <v>1</v>
      </c>
      <c r="L68" s="27" t="n">
        <f aca="false">+L67</f>
        <v>4.55</v>
      </c>
      <c r="M68" s="28" t="e">
        <f aca="false">($H68-$L68*$K68)*$O68</f>
        <v>#NAME?</v>
      </c>
      <c r="N68" s="29" t="n">
        <v>125000</v>
      </c>
      <c r="O68" s="33" t="n">
        <v>0.696706566482062</v>
      </c>
      <c r="P68" s="11"/>
      <c r="R68" s="31" t="e">
        <f aca="false">-N68*M68</f>
        <v>#NAME?</v>
      </c>
      <c r="S68" s="31" t="n">
        <f aca="false">((L68+B68)-A68)*O68*N68</f>
        <v>-478985.764456418</v>
      </c>
    </row>
    <row r="69" customFormat="false" ht="12.75" hidden="false" customHeight="false" outlineLevel="0" collapsed="false">
      <c r="A69" s="23" t="n">
        <f aca="false">+A68</f>
        <v>10</v>
      </c>
      <c r="B69" s="24" t="n">
        <f aca="false">+B68</f>
        <v>-0.05</v>
      </c>
      <c r="C69" s="24" t="n">
        <f aca="false">B69+$C$6</f>
        <v>24.98</v>
      </c>
      <c r="D69" s="25" t="n">
        <v>0.615411323404745</v>
      </c>
      <c r="E69" s="7" t="n">
        <f aca="false">+DATE(YEAR(E68),MONTH(E68)+2,1)-1</f>
        <v>38837</v>
      </c>
      <c r="F69" s="24" t="n">
        <f aca="false">+F68</f>
        <v>0</v>
      </c>
      <c r="G69" s="4"/>
      <c r="H69" s="26" t="e">
        <f aca="false">WSPRD($A69,$B69,0,$D69,$E69-$B$5,$F69,0)</f>
        <v>#NAME?</v>
      </c>
      <c r="I69" s="26" t="e">
        <f aca="false">H69/K69</f>
        <v>#NAME?</v>
      </c>
      <c r="J69" s="26" t="n">
        <f aca="false">$D69*SQRT(($E69-$B$5)/365.25)</f>
        <v>1.40877403084339</v>
      </c>
      <c r="K69" s="26" t="n">
        <f aca="false">IF(F69=1,1-NORMDIST($C69,$A69,$J69,TRUE()),NORMDIST($C69,$A69,$J69,TRUE()))</f>
        <v>1</v>
      </c>
      <c r="L69" s="27" t="n">
        <f aca="false">+L68</f>
        <v>4.55</v>
      </c>
      <c r="M69" s="28" t="e">
        <f aca="false">($H69-$L69*$K69)*$O69</f>
        <v>#NAME?</v>
      </c>
      <c r="N69" s="29" t="n">
        <v>125000</v>
      </c>
      <c r="O69" s="33" t="n">
        <v>0.692602284396994</v>
      </c>
      <c r="P69" s="11"/>
      <c r="R69" s="31" t="e">
        <f aca="false">-N69*M69</f>
        <v>#NAME?</v>
      </c>
      <c r="S69" s="31" t="n">
        <f aca="false">((L69+B69)-A69)*O69*N69</f>
        <v>-476164.070522933</v>
      </c>
    </row>
    <row r="70" customFormat="false" ht="12.75" hidden="false" customHeight="false" outlineLevel="0" collapsed="false">
      <c r="A70" s="23" t="n">
        <f aca="false">+A69</f>
        <v>10</v>
      </c>
      <c r="B70" s="24" t="n">
        <f aca="false">+B69</f>
        <v>-0.05</v>
      </c>
      <c r="C70" s="24" t="n">
        <f aca="false">B70+$C$6</f>
        <v>24.98</v>
      </c>
      <c r="D70" s="25" t="n">
        <v>0.615479031390128</v>
      </c>
      <c r="E70" s="7" t="n">
        <f aca="false">+DATE(YEAR(E69),MONTH(E69)+2,1)-1</f>
        <v>38868</v>
      </c>
      <c r="F70" s="24" t="n">
        <f aca="false">+F69</f>
        <v>0</v>
      </c>
      <c r="G70" s="4"/>
      <c r="H70" s="26" t="e">
        <f aca="false">WSPRD($A70,$B70,0,$D70,$E70-$B$5,$F70,0)</f>
        <v>#NAME?</v>
      </c>
      <c r="I70" s="26" t="e">
        <f aca="false">H70/K70</f>
        <v>#NAME?</v>
      </c>
      <c r="J70" s="26" t="n">
        <f aca="false">$D70*SQRT(($E70-$B$5)/365.25)</f>
        <v>1.42029301819819</v>
      </c>
      <c r="K70" s="26" t="n">
        <f aca="false">IF(F70=1,1-NORMDIST($C70,$A70,$J70,TRUE()),NORMDIST($C70,$A70,$J70,TRUE()))</f>
        <v>1</v>
      </c>
      <c r="L70" s="27" t="n">
        <f aca="false">+L69</f>
        <v>4.55</v>
      </c>
      <c r="M70" s="28" t="e">
        <f aca="false">($H70-$L70*$K70)*$O70</f>
        <v>#NAME?</v>
      </c>
      <c r="N70" s="29" t="n">
        <v>125000</v>
      </c>
      <c r="O70" s="33" t="n">
        <v>0.688649206193504</v>
      </c>
      <c r="P70" s="11"/>
      <c r="R70" s="31" t="e">
        <f aca="false">-N70*M70</f>
        <v>#NAME?</v>
      </c>
      <c r="S70" s="31" t="n">
        <f aca="false">((L70+B70)-A70)*O70*N70</f>
        <v>-473446.329258034</v>
      </c>
    </row>
    <row r="71" customFormat="false" ht="12.75" hidden="false" customHeight="false" outlineLevel="0" collapsed="false">
      <c r="A71" s="23" t="n">
        <f aca="false">+A70</f>
        <v>10</v>
      </c>
      <c r="B71" s="24" t="n">
        <f aca="false">+B70</f>
        <v>-0.05</v>
      </c>
      <c r="C71" s="24" t="n">
        <f aca="false">B71+$C$6</f>
        <v>24.98</v>
      </c>
      <c r="D71" s="25" t="n">
        <v>0.603982745474842</v>
      </c>
      <c r="E71" s="7" t="n">
        <f aca="false">+DATE(YEAR(E70),MONTH(E70)+2,1)-1</f>
        <v>38898</v>
      </c>
      <c r="F71" s="24" t="n">
        <f aca="false">+F70</f>
        <v>0</v>
      </c>
      <c r="G71" s="4"/>
      <c r="H71" s="26" t="e">
        <f aca="false">WSPRD($A71,$B71,0,$D71,$E71-$B$5,$F71,0)</f>
        <v>#NAME?</v>
      </c>
      <c r="I71" s="26" t="e">
        <f aca="false">H71/K71</f>
        <v>#NAME?</v>
      </c>
      <c r="J71" s="26" t="n">
        <f aca="false">$D71*SQRT(($E71-$B$5)/365.25)</f>
        <v>1.40447162551026</v>
      </c>
      <c r="K71" s="26" t="n">
        <f aca="false">IF(F71=1,1-NORMDIST($C71,$A71,$J71,TRUE()),NORMDIST($C71,$A71,$J71,TRUE()))</f>
        <v>1</v>
      </c>
      <c r="L71" s="27" t="n">
        <f aca="false">+L70</f>
        <v>4.55</v>
      </c>
      <c r="M71" s="28" t="e">
        <f aca="false">($H71-$L71*$K71)*$O71</f>
        <v>#NAME?</v>
      </c>
      <c r="N71" s="29" t="n">
        <v>125000</v>
      </c>
      <c r="O71" s="33" t="n">
        <v>0.684583731025926</v>
      </c>
      <c r="P71" s="11"/>
      <c r="R71" s="31" t="e">
        <f aca="false">-N71*M71</f>
        <v>#NAME?</v>
      </c>
      <c r="S71" s="31" t="n">
        <f aca="false">((L71+B71)-A71)*O71*N71</f>
        <v>-470651.315080324</v>
      </c>
    </row>
    <row r="72" customFormat="false" ht="12.75" hidden="false" customHeight="false" outlineLevel="0" collapsed="false">
      <c r="A72" s="23" t="n">
        <f aca="false">+A71</f>
        <v>10</v>
      </c>
      <c r="B72" s="24" t="n">
        <f aca="false">+B71</f>
        <v>-0.05</v>
      </c>
      <c r="C72" s="24" t="n">
        <f aca="false">B72+$C$6</f>
        <v>24.98</v>
      </c>
      <c r="D72" s="25" t="n">
        <v>0.604046757441083</v>
      </c>
      <c r="E72" s="7" t="n">
        <f aca="false">+DATE(YEAR(E71),MONTH(E71)+2,1)-1</f>
        <v>38929</v>
      </c>
      <c r="F72" s="24" t="n">
        <f aca="false">+F71</f>
        <v>0</v>
      </c>
      <c r="G72" s="4"/>
      <c r="H72" s="26" t="e">
        <f aca="false">WSPRD($A72,$B72,0,$D72,$E72-$B$5,$F72,0)</f>
        <v>#NAME?</v>
      </c>
      <c r="I72" s="26" t="e">
        <f aca="false">H72/K72</f>
        <v>#NAME?</v>
      </c>
      <c r="J72" s="26" t="n">
        <f aca="false">$D72*SQRT(($E72-$B$5)/365.25)</f>
        <v>1.41560115852007</v>
      </c>
      <c r="K72" s="26" t="n">
        <f aca="false">IF(F72=1,1-NORMDIST($C72,$A72,$J72,TRUE()),NORMDIST($C72,$A72,$J72,TRUE()))</f>
        <v>1</v>
      </c>
      <c r="L72" s="27" t="n">
        <f aca="false">+L71</f>
        <v>4.55</v>
      </c>
      <c r="M72" s="28" t="e">
        <f aca="false">($H72-$L72*$K72)*$O72</f>
        <v>#NAME?</v>
      </c>
      <c r="N72" s="29" t="n">
        <v>125000</v>
      </c>
      <c r="O72" s="33" t="n">
        <v>0.68066808797808</v>
      </c>
      <c r="P72" s="11"/>
      <c r="R72" s="31" t="e">
        <f aca="false">-N72*M72</f>
        <v>#NAME?</v>
      </c>
      <c r="S72" s="31" t="n">
        <f aca="false">((L72+B72)-A72)*O72*N72</f>
        <v>-467959.31048493</v>
      </c>
    </row>
    <row r="73" customFormat="false" ht="12.75" hidden="false" customHeight="false" outlineLevel="0" collapsed="false">
      <c r="A73" s="23" t="n">
        <f aca="false">+A72</f>
        <v>10</v>
      </c>
      <c r="B73" s="24" t="n">
        <f aca="false">+B72</f>
        <v>-0.05</v>
      </c>
      <c r="C73" s="24" t="n">
        <f aca="false">B73+$C$6</f>
        <v>24.98</v>
      </c>
      <c r="D73" s="25" t="n">
        <v>0.60411291059904</v>
      </c>
      <c r="E73" s="7" t="n">
        <f aca="false">+DATE(YEAR(E72),MONTH(E72)+2,1)-1</f>
        <v>38960</v>
      </c>
      <c r="F73" s="24" t="n">
        <f aca="false">+F72</f>
        <v>0</v>
      </c>
      <c r="G73" s="4"/>
      <c r="H73" s="26" t="e">
        <f aca="false">WSPRD($A73,$B73,0,$D73,$E73-$B$5,$F73,0)</f>
        <v>#NAME?</v>
      </c>
      <c r="I73" s="26" t="e">
        <f aca="false">H73/K73</f>
        <v>#NAME?</v>
      </c>
      <c r="J73" s="26" t="n">
        <f aca="false">$D73*SQRT(($E73-$B$5)/365.25)</f>
        <v>1.42665354343699</v>
      </c>
      <c r="K73" s="26" t="n">
        <f aca="false">IF(F73=1,1-NORMDIST($C73,$A73,$J73,TRUE()),NORMDIST($C73,$A73,$J73,TRUE()))</f>
        <v>1</v>
      </c>
      <c r="L73" s="27" t="n">
        <f aca="false">+L72</f>
        <v>4.55</v>
      </c>
      <c r="M73" s="28" t="e">
        <f aca="false">($H73-$L73*$K73)*$O73</f>
        <v>#NAME?</v>
      </c>
      <c r="N73" s="29" t="n">
        <v>125000</v>
      </c>
      <c r="O73" s="33" t="n">
        <v>0.676641171876949</v>
      </c>
      <c r="P73" s="11"/>
      <c r="R73" s="31" t="e">
        <f aca="false">-N73*M73</f>
        <v>#NAME?</v>
      </c>
      <c r="S73" s="31" t="n">
        <f aca="false">((L73+B73)-A73)*O73*N73</f>
        <v>-465190.805665402</v>
      </c>
    </row>
    <row r="74" customFormat="false" ht="12.75" hidden="false" customHeight="false" outlineLevel="0" collapsed="false">
      <c r="A74" s="23" t="n">
        <f aca="false">+A73</f>
        <v>10</v>
      </c>
      <c r="B74" s="24" t="n">
        <f aca="false">+B73</f>
        <v>-0.05</v>
      </c>
      <c r="C74" s="24" t="n">
        <f aca="false">B74+$C$6</f>
        <v>24.98</v>
      </c>
      <c r="D74" s="25" t="n">
        <v>0.604179071339613</v>
      </c>
      <c r="E74" s="7" t="n">
        <f aca="false">+DATE(YEAR(E73),MONTH(E73)+2,1)-1</f>
        <v>38990</v>
      </c>
      <c r="F74" s="24" t="n">
        <f aca="false">+F73</f>
        <v>0</v>
      </c>
      <c r="G74" s="4"/>
      <c r="H74" s="26" t="e">
        <f aca="false">WSPRD($A74,$B74,0,$D74,$E74-$B$5,$F74,0)</f>
        <v>#NAME?</v>
      </c>
      <c r="I74" s="26" t="e">
        <f aca="false">H74/K74</f>
        <v>#NAME?</v>
      </c>
      <c r="J74" s="26" t="n">
        <f aca="false">$D74*SQRT(($E74-$B$5)/365.25)</f>
        <v>1.43727808377214</v>
      </c>
      <c r="K74" s="26" t="n">
        <f aca="false">IF(F74=1,1-NORMDIST($C74,$A74,$J74,TRUE()),NORMDIST($C74,$A74,$J74,TRUE()))</f>
        <v>1</v>
      </c>
      <c r="L74" s="27" t="n">
        <f aca="false">+L73</f>
        <v>4.55</v>
      </c>
      <c r="M74" s="28" t="e">
        <f aca="false">($H74-$L74*$K74)*$O74</f>
        <v>#NAME?</v>
      </c>
      <c r="N74" s="29" t="n">
        <v>125000</v>
      </c>
      <c r="O74" s="33" t="n">
        <v>0.67263375638038</v>
      </c>
      <c r="P74" s="11"/>
      <c r="R74" s="31" t="e">
        <f aca="false">-N74*M74</f>
        <v>#NAME?</v>
      </c>
      <c r="S74" s="31" t="n">
        <f aca="false">((L74+B74)-A74)*O74*N74</f>
        <v>-462435.707511511</v>
      </c>
    </row>
    <row r="75" customFormat="false" ht="12.75" hidden="false" customHeight="false" outlineLevel="0" collapsed="false">
      <c r="A75" s="23" t="n">
        <f aca="false">+A74</f>
        <v>10</v>
      </c>
      <c r="B75" s="24" t="n">
        <f aca="false">+B74</f>
        <v>-0.05</v>
      </c>
      <c r="C75" s="24" t="n">
        <f aca="false">B75+$C$6</f>
        <v>24.98</v>
      </c>
      <c r="D75" s="25" t="n">
        <v>0.604958802807342</v>
      </c>
      <c r="E75" s="7" t="n">
        <f aca="false">+DATE(YEAR(E74),MONTH(E74)+2,1)-1</f>
        <v>39021</v>
      </c>
      <c r="F75" s="24" t="n">
        <f aca="false">+F74</f>
        <v>0</v>
      </c>
      <c r="G75" s="4"/>
      <c r="H75" s="26" t="e">
        <f aca="false">WSPRD($A75,$B75,0,$D75,$E75-$B$5,$F75,0)</f>
        <v>#NAME?</v>
      </c>
      <c r="I75" s="26" t="e">
        <f aca="false">H75/K75</f>
        <v>#NAME?</v>
      </c>
      <c r="J75" s="26" t="n">
        <f aca="false">$D75*SQRT(($E75-$B$5)/365.25)</f>
        <v>1.44988457723845</v>
      </c>
      <c r="K75" s="26" t="n">
        <f aca="false">IF(F75=1,1-NORMDIST($C75,$A75,$J75,TRUE()),NORMDIST($C75,$A75,$J75,TRUE()))</f>
        <v>1</v>
      </c>
      <c r="L75" s="27" t="n">
        <f aca="false">+L74</f>
        <v>4.55</v>
      </c>
      <c r="M75" s="28" t="e">
        <f aca="false">($H75-$L75*$K75)*$O75</f>
        <v>#NAME?</v>
      </c>
      <c r="N75" s="29" t="n">
        <v>125000</v>
      </c>
      <c r="O75" s="33" t="n">
        <v>0.668774119232853</v>
      </c>
      <c r="P75" s="11"/>
      <c r="R75" s="31" t="e">
        <f aca="false">-N75*M75</f>
        <v>#NAME?</v>
      </c>
      <c r="S75" s="31" t="n">
        <f aca="false">((L75+B75)-A75)*O75*N75</f>
        <v>-459782.206972587</v>
      </c>
    </row>
    <row r="76" customFormat="false" ht="12.75" hidden="false" customHeight="false" outlineLevel="0" collapsed="false">
      <c r="A76" s="23" t="n">
        <f aca="false">+A75</f>
        <v>10</v>
      </c>
      <c r="B76" s="24" t="n">
        <f aca="false">+B75</f>
        <v>-0.05</v>
      </c>
      <c r="C76" s="24" t="n">
        <f aca="false">B76+$C$6</f>
        <v>24.98</v>
      </c>
      <c r="D76" s="25" t="n">
        <v>0.593436273561714</v>
      </c>
      <c r="E76" s="7" t="n">
        <f aca="false">+DATE(YEAR(E75),MONTH(E75)+2,1)-1</f>
        <v>39051</v>
      </c>
      <c r="F76" s="24" t="n">
        <f aca="false">+F75</f>
        <v>0</v>
      </c>
      <c r="G76" s="4"/>
      <c r="H76" s="26" t="e">
        <f aca="false">WSPRD($A76,$B76,0,$D76,$E76-$B$5,$F76,0)</f>
        <v>#NAME?</v>
      </c>
      <c r="I76" s="26" t="e">
        <f aca="false">H76/K76</f>
        <v>#NAME?</v>
      </c>
      <c r="J76" s="26" t="n">
        <f aca="false">$D76*SQRT(($E76-$B$5)/365.25)</f>
        <v>1.43240157009398</v>
      </c>
      <c r="K76" s="26" t="n">
        <f aca="false">IF(F76=1,1-NORMDIST($C76,$A76,$J76,TRUE()),NORMDIST($C76,$A76,$J76,TRUE()))</f>
        <v>1</v>
      </c>
      <c r="L76" s="27" t="n">
        <f aca="false">+L75</f>
        <v>4.55</v>
      </c>
      <c r="M76" s="28" t="e">
        <f aca="false">($H76-$L76*$K76)*$O76</f>
        <v>#NAME?</v>
      </c>
      <c r="N76" s="29" t="n">
        <v>125000</v>
      </c>
      <c r="O76" s="33" t="n">
        <v>0.664804888993314</v>
      </c>
      <c r="P76" s="11"/>
      <c r="R76" s="31" t="e">
        <f aca="false">-N76*M76</f>
        <v>#NAME?</v>
      </c>
      <c r="S76" s="31" t="n">
        <f aca="false">((L76+B76)-A76)*O76*N76</f>
        <v>-457053.361182903</v>
      </c>
    </row>
    <row r="77" customFormat="false" ht="12.75" hidden="false" customHeight="false" outlineLevel="0" collapsed="false">
      <c r="A77" s="23" t="n">
        <f aca="false">+A76</f>
        <v>10</v>
      </c>
      <c r="B77" s="24" t="n">
        <f aca="false">+B76</f>
        <v>-0.05</v>
      </c>
      <c r="C77" s="24" t="n">
        <f aca="false">B77+$C$6</f>
        <v>24.98</v>
      </c>
      <c r="D77" s="25" t="n">
        <v>0.593496822262704</v>
      </c>
      <c r="E77" s="7" t="n">
        <f aca="false">+DATE(YEAR(E76),MONTH(E76)+2,1)-1</f>
        <v>39082</v>
      </c>
      <c r="F77" s="24" t="n">
        <f aca="false">+F76</f>
        <v>0</v>
      </c>
      <c r="G77" s="4"/>
      <c r="H77" s="26" t="e">
        <f aca="false">WSPRD($A77,$B77,0,$D77,$E77-$B$5,$F77,0)</f>
        <v>#NAME?</v>
      </c>
      <c r="I77" s="26" t="e">
        <f aca="false">H77/K77</f>
        <v>#NAME?</v>
      </c>
      <c r="J77" s="26" t="n">
        <f aca="false">$D77*SQRT(($E77-$B$5)/365.25)</f>
        <v>1.44294443254036</v>
      </c>
      <c r="K77" s="26" t="n">
        <f aca="false">IF(F77=1,1-NORMDIST($C77,$A77,$J77,TRUE()),NORMDIST($C77,$A77,$J77,TRUE()))</f>
        <v>1</v>
      </c>
      <c r="L77" s="27" t="n">
        <f aca="false">+L76</f>
        <v>4.55</v>
      </c>
      <c r="M77" s="28" t="e">
        <f aca="false">($H77-$L77*$K77)*$O77</f>
        <v>#NAME?</v>
      </c>
      <c r="N77" s="29" t="n">
        <v>125000</v>
      </c>
      <c r="O77" s="33" t="n">
        <v>0.660982085403744</v>
      </c>
      <c r="P77" s="11"/>
      <c r="R77" s="31" t="e">
        <f aca="false">-N77*M77</f>
        <v>#NAME?</v>
      </c>
      <c r="S77" s="31" t="n">
        <f aca="false">((L77+B77)-A77)*O77*N77</f>
        <v>-454425.183715074</v>
      </c>
    </row>
    <row r="78" customFormat="false" ht="12.75" hidden="false" customHeight="false" outlineLevel="0" collapsed="false">
      <c r="A78" s="23" t="n">
        <f aca="false">+A77</f>
        <v>10</v>
      </c>
      <c r="B78" s="24" t="n">
        <f aca="false">+B77</f>
        <v>-0.05</v>
      </c>
      <c r="C78" s="24" t="n">
        <f aca="false">B78+$C$6</f>
        <v>24.98</v>
      </c>
      <c r="D78" s="25" t="n">
        <v>0.598771186516282</v>
      </c>
      <c r="E78" s="7" t="n">
        <f aca="false">+DATE(YEAR(E77),MONTH(E77)+2,1)-1</f>
        <v>39113</v>
      </c>
      <c r="F78" s="24" t="n">
        <f aca="false">+F77</f>
        <v>0</v>
      </c>
      <c r="G78" s="4"/>
      <c r="H78" s="26" t="e">
        <f aca="false">WSPRD($A78,$B78,0,$D78,$E78-$B$5,$F78,0)</f>
        <v>#NAME?</v>
      </c>
      <c r="I78" s="26" t="e">
        <f aca="false">H78/K78</f>
        <v>#NAME?</v>
      </c>
      <c r="J78" s="26" t="n">
        <f aca="false">$D78*SQRT(($E78-$B$5)/365.25)</f>
        <v>1.46618184852385</v>
      </c>
      <c r="K78" s="26" t="n">
        <f aca="false">IF(F78=1,1-NORMDIST($C78,$A78,$J78,TRUE()),NORMDIST($C78,$A78,$J78,TRUE()))</f>
        <v>1</v>
      </c>
      <c r="L78" s="27" t="n">
        <f aca="false">+L77</f>
        <v>4.55</v>
      </c>
      <c r="M78" s="28" t="e">
        <f aca="false">($H78-$L78*$K78)*$O78</f>
        <v>#NAME?</v>
      </c>
      <c r="N78" s="29" t="n">
        <v>125000</v>
      </c>
      <c r="O78" s="33" t="n">
        <v>0.657050792604888</v>
      </c>
      <c r="P78" s="11"/>
      <c r="R78" s="31" t="e">
        <f aca="false">-N78*M78</f>
        <v>#NAME?</v>
      </c>
      <c r="S78" s="31" t="n">
        <f aca="false">((L78+B78)-A78)*O78*N78</f>
        <v>-451722.41991586</v>
      </c>
    </row>
    <row r="79" customFormat="false" ht="12.75" hidden="false" customHeight="false" outlineLevel="0" collapsed="false">
      <c r="A79" s="23" t="n">
        <f aca="false">+A78</f>
        <v>10</v>
      </c>
      <c r="B79" s="24" t="n">
        <f aca="false">+B78</f>
        <v>-0.05</v>
      </c>
      <c r="C79" s="24" t="n">
        <f aca="false">B79+$C$6</f>
        <v>24.98</v>
      </c>
      <c r="D79" s="25" t="n">
        <v>0.598834353914101</v>
      </c>
      <c r="E79" s="7" t="n">
        <f aca="false">+DATE(YEAR(E78),MONTH(E78)+2,1)-1</f>
        <v>39141</v>
      </c>
      <c r="F79" s="24" t="n">
        <f aca="false">+F78</f>
        <v>0</v>
      </c>
      <c r="G79" s="4"/>
      <c r="H79" s="26" t="e">
        <f aca="false">WSPRD($A79,$B79,0,$D79,$E79-$B$5,$F79,0)</f>
        <v>#NAME?</v>
      </c>
      <c r="I79" s="26" t="e">
        <f aca="false">H79/K79</f>
        <v>#NAME?</v>
      </c>
      <c r="J79" s="26" t="n">
        <f aca="false">$D79*SQRT(($E79-$B$5)/365.25)</f>
        <v>1.47568059221733</v>
      </c>
      <c r="K79" s="26" t="n">
        <f aca="false">IF(F79=1,1-NORMDIST($C79,$A79,$J79,TRUE()),NORMDIST($C79,$A79,$J79,TRUE()))</f>
        <v>1</v>
      </c>
      <c r="L79" s="27" t="n">
        <f aca="false">+L78</f>
        <v>4.55</v>
      </c>
      <c r="M79" s="28" t="e">
        <f aca="false">($H79-$L79*$K79)*$O79</f>
        <v>#NAME?</v>
      </c>
      <c r="N79" s="29" t="n">
        <v>125000</v>
      </c>
      <c r="O79" s="33" t="n">
        <v>0.653138684535583</v>
      </c>
      <c r="P79" s="11"/>
      <c r="R79" s="31" t="e">
        <f aca="false">-N79*M79</f>
        <v>#NAME?</v>
      </c>
      <c r="S79" s="31" t="n">
        <f aca="false">((L79+B79)-A79)*O79*N79</f>
        <v>-449032.845618213</v>
      </c>
    </row>
    <row r="80" customFormat="false" ht="12.75" hidden="false" customHeight="false" outlineLevel="0" collapsed="false">
      <c r="A80" s="23" t="n">
        <f aca="false">+A79</f>
        <v>10</v>
      </c>
      <c r="B80" s="24" t="n">
        <f aca="false">+B79</f>
        <v>-0.05</v>
      </c>
      <c r="C80" s="24" t="n">
        <f aca="false">B80+$C$6</f>
        <v>24.98</v>
      </c>
      <c r="D80" s="25" t="n">
        <v>0.587196900492719</v>
      </c>
      <c r="E80" s="7" t="n">
        <f aca="false">+DATE(YEAR(E79),MONTH(E79)+2,1)-1</f>
        <v>39172</v>
      </c>
      <c r="F80" s="24" t="n">
        <f aca="false">+F79</f>
        <v>0</v>
      </c>
      <c r="G80" s="4"/>
      <c r="H80" s="26" t="e">
        <f aca="false">WSPRD($A80,$B80,0,$D80,$E80-$B$5,$F80,0)</f>
        <v>#NAME?</v>
      </c>
      <c r="I80" s="26" t="e">
        <f aca="false">H80/K80</f>
        <v>#NAME?</v>
      </c>
      <c r="J80" s="26" t="n">
        <f aca="false">$D80*SQRT(($E80-$B$5)/365.25)</f>
        <v>1.45707990888364</v>
      </c>
      <c r="K80" s="26" t="n">
        <f aca="false">IF(F80=1,1-NORMDIST($C80,$A80,$J80,TRUE()),NORMDIST($C80,$A80,$J80,TRUE()))</f>
        <v>1</v>
      </c>
      <c r="L80" s="27" t="n">
        <f aca="false">+L79</f>
        <v>4.55</v>
      </c>
      <c r="M80" s="28" t="e">
        <f aca="false">($H80-$L80*$K80)*$O80</f>
        <v>#NAME?</v>
      </c>
      <c r="N80" s="29" t="n">
        <v>125000</v>
      </c>
      <c r="O80" s="33" t="n">
        <v>0.649621604037377</v>
      </c>
      <c r="P80" s="11"/>
      <c r="R80" s="31" t="e">
        <f aca="false">-N80*M80</f>
        <v>#NAME?</v>
      </c>
      <c r="S80" s="31" t="n">
        <f aca="false">((L80+B80)-A80)*O80*N80</f>
        <v>-446614.852775696</v>
      </c>
    </row>
    <row r="81" customFormat="false" ht="12.75" hidden="false" customHeight="false" outlineLevel="0" collapsed="false">
      <c r="A81" s="23" t="n">
        <f aca="false">+A80</f>
        <v>10</v>
      </c>
      <c r="B81" s="24" t="n">
        <f aca="false">+B80</f>
        <v>-0.05</v>
      </c>
      <c r="C81" s="24" t="n">
        <f aca="false">B81+$C$6</f>
        <v>24.98</v>
      </c>
      <c r="D81" s="25" t="n">
        <v>0.587256486816298</v>
      </c>
      <c r="E81" s="7" t="n">
        <f aca="false">+DATE(YEAR(E80),MONTH(E80)+2,1)-1</f>
        <v>39202</v>
      </c>
      <c r="F81" s="24" t="n">
        <f aca="false">+F80</f>
        <v>0</v>
      </c>
      <c r="G81" s="4"/>
      <c r="H81" s="26" t="e">
        <f aca="false">WSPRD($A81,$B81,0,$D81,$E81-$B$5,$F81,0)</f>
        <v>#NAME?</v>
      </c>
      <c r="I81" s="26" t="e">
        <f aca="false">H81/K81</f>
        <v>#NAME?</v>
      </c>
      <c r="J81" s="26" t="n">
        <f aca="false">$D81*SQRT(($E81-$B$5)/365.25)</f>
        <v>1.466914741512</v>
      </c>
      <c r="K81" s="26" t="n">
        <f aca="false">IF(F81=1,1-NORMDIST($C81,$A81,$J81,TRUE()),NORMDIST($C81,$A81,$J81,TRUE()))</f>
        <v>1</v>
      </c>
      <c r="L81" s="27" t="n">
        <f aca="false">+L80</f>
        <v>4.55</v>
      </c>
      <c r="M81" s="28" t="e">
        <f aca="false">($H81-$L81*$K81)*$O81</f>
        <v>#NAME?</v>
      </c>
      <c r="N81" s="29" t="n">
        <v>125000</v>
      </c>
      <c r="O81" s="33" t="n">
        <v>0.645745832095499</v>
      </c>
      <c r="P81" s="11"/>
      <c r="R81" s="31" t="e">
        <f aca="false">-N81*M81</f>
        <v>#NAME?</v>
      </c>
      <c r="S81" s="31" t="n">
        <f aca="false">((L81+B81)-A81)*O81*N81</f>
        <v>-443950.259565655</v>
      </c>
    </row>
    <row r="82" customFormat="false" ht="12.75" hidden="false" customHeight="false" outlineLevel="0" collapsed="false">
      <c r="A82" s="23" t="n">
        <f aca="false">+A81</f>
        <v>10</v>
      </c>
      <c r="B82" s="24" t="n">
        <f aca="false">+B81</f>
        <v>-0.05</v>
      </c>
      <c r="C82" s="24" t="n">
        <f aca="false">B82+$C$6</f>
        <v>24.98</v>
      </c>
      <c r="D82" s="25" t="n">
        <v>0.587314157020656</v>
      </c>
      <c r="E82" s="7" t="n">
        <f aca="false">+DATE(YEAR(E81),MONTH(E81)+2,1)-1</f>
        <v>39233</v>
      </c>
      <c r="F82" s="24" t="n">
        <f aca="false">+F81</f>
        <v>0</v>
      </c>
      <c r="G82" s="4"/>
      <c r="H82" s="26" t="e">
        <f aca="false">WSPRD($A82,$B82,0,$D82,$E82-$B$5,$F82,0)</f>
        <v>#NAME?</v>
      </c>
      <c r="I82" s="26" t="e">
        <f aca="false">H82/K82</f>
        <v>#NAME?</v>
      </c>
      <c r="J82" s="26" t="n">
        <f aca="false">$D82*SQRT(($E82-$B$5)/365.25)</f>
        <v>1.47700289700772</v>
      </c>
      <c r="K82" s="26" t="n">
        <f aca="false">IF(F82=1,1-NORMDIST($C82,$A82,$J82,TRUE()),NORMDIST($C82,$A82,$J82,TRUE()))</f>
        <v>1</v>
      </c>
      <c r="L82" s="27" t="n">
        <f aca="false">+L81</f>
        <v>4.55</v>
      </c>
      <c r="M82" s="28" t="e">
        <f aca="false">($H82-$L82*$K82)*$O82</f>
        <v>#NAME?</v>
      </c>
      <c r="N82" s="29" t="n">
        <v>125000</v>
      </c>
      <c r="O82" s="33" t="n">
        <v>0.642013175307767</v>
      </c>
      <c r="P82" s="11"/>
      <c r="R82" s="31" t="e">
        <f aca="false">-N82*M82</f>
        <v>#NAME?</v>
      </c>
      <c r="S82" s="31" t="n">
        <f aca="false">((L82+B82)-A82)*O82*N82</f>
        <v>-441384.05802409</v>
      </c>
    </row>
    <row r="83" customFormat="false" ht="12.75" hidden="false" customHeight="false" outlineLevel="0" collapsed="false">
      <c r="A83" s="23" t="n">
        <f aca="false">+A82</f>
        <v>10</v>
      </c>
      <c r="B83" s="24" t="n">
        <f aca="false">+B82</f>
        <v>-0.05</v>
      </c>
      <c r="C83" s="24" t="n">
        <f aca="false">B83+$C$6</f>
        <v>24.98</v>
      </c>
      <c r="D83" s="25" t="n">
        <v>0.587373755786819</v>
      </c>
      <c r="E83" s="7" t="n">
        <f aca="false">+DATE(YEAR(E82),MONTH(E82)+2,1)-1</f>
        <v>39263</v>
      </c>
      <c r="F83" s="24" t="n">
        <f aca="false">+F82</f>
        <v>0</v>
      </c>
      <c r="G83" s="4"/>
      <c r="H83" s="26" t="e">
        <f aca="false">WSPRD($A83,$B83,0,$D83,$E83-$B$5,$F83,0)</f>
        <v>#NAME?</v>
      </c>
      <c r="I83" s="26" t="e">
        <f aca="false">H83/K83</f>
        <v>#NAME?</v>
      </c>
      <c r="J83" s="26" t="n">
        <f aca="false">$D83*SQRT(($E83-$B$5)/365.25)</f>
        <v>1.48671373776843</v>
      </c>
      <c r="K83" s="26" t="n">
        <f aca="false">IF(F83=1,1-NORMDIST($C83,$A83,$J83,TRUE()),NORMDIST($C83,$A83,$J83,TRUE()))</f>
        <v>1</v>
      </c>
      <c r="L83" s="27" t="n">
        <f aca="false">+L82</f>
        <v>4.55</v>
      </c>
      <c r="M83" s="28" t="e">
        <f aca="false">($H83-$L83*$K83)*$O83</f>
        <v>#NAME?</v>
      </c>
      <c r="N83" s="29" t="n">
        <v>125000</v>
      </c>
      <c r="O83" s="33" t="n">
        <v>0.638174727655766</v>
      </c>
      <c r="P83" s="11"/>
      <c r="R83" s="31" t="e">
        <f aca="false">-N83*M83</f>
        <v>#NAME?</v>
      </c>
      <c r="S83" s="31" t="n">
        <f aca="false">((L83+B83)-A83)*O83*N83</f>
        <v>-438745.125263339</v>
      </c>
    </row>
    <row r="84" customFormat="false" ht="12.75" hidden="false" customHeight="false" outlineLevel="0" collapsed="false">
      <c r="A84" s="23" t="n">
        <f aca="false">+A83</f>
        <v>10</v>
      </c>
      <c r="B84" s="24" t="n">
        <f aca="false">+B83</f>
        <v>-0.05</v>
      </c>
      <c r="C84" s="24" t="n">
        <f aca="false">B84+$C$6</f>
        <v>24.98</v>
      </c>
      <c r="D84" s="25" t="n">
        <v>0.587431438033632</v>
      </c>
      <c r="E84" s="7" t="n">
        <f aca="false">+DATE(YEAR(E83),MONTH(E83)+2,1)-1</f>
        <v>39294</v>
      </c>
      <c r="F84" s="24" t="n">
        <f aca="false">+F83</f>
        <v>0</v>
      </c>
      <c r="G84" s="4"/>
      <c r="H84" s="26" t="e">
        <f aca="false">WSPRD($A84,$B84,0,$D84,$E84-$B$5,$F84,0)</f>
        <v>#NAME?</v>
      </c>
      <c r="I84" s="26" t="e">
        <f aca="false">H84/K84</f>
        <v>#NAME?</v>
      </c>
      <c r="J84" s="26" t="n">
        <f aca="false">$D84*SQRT(($E84-$B$5)/365.25)</f>
        <v>1.49667619094178</v>
      </c>
      <c r="K84" s="26" t="n">
        <f aca="false">IF(F84=1,1-NORMDIST($C84,$A84,$J84,TRUE()),NORMDIST($C84,$A84,$J84,TRUE()))</f>
        <v>1</v>
      </c>
      <c r="L84" s="27" t="n">
        <f aca="false">+L83</f>
        <v>4.55</v>
      </c>
      <c r="M84" s="28" t="e">
        <f aca="false">($H84-$L84*$K84)*$O84</f>
        <v>#NAME?</v>
      </c>
      <c r="N84" s="29" t="n">
        <v>125000</v>
      </c>
      <c r="O84" s="33" t="n">
        <v>0.63447807136774</v>
      </c>
      <c r="P84" s="11"/>
      <c r="R84" s="31" t="e">
        <f aca="false">-N84*M84</f>
        <v>#NAME?</v>
      </c>
      <c r="S84" s="31" t="n">
        <f aca="false">((L84+B84)-A84)*O84*N84</f>
        <v>-436203.674065321</v>
      </c>
    </row>
    <row r="85" customFormat="false" ht="12.75" hidden="false" customHeight="false" outlineLevel="0" collapsed="false">
      <c r="A85" s="23" t="n">
        <f aca="false">+A84</f>
        <v>10</v>
      </c>
      <c r="B85" s="24" t="n">
        <f aca="false">+B84</f>
        <v>-0.05</v>
      </c>
      <c r="C85" s="24" t="n">
        <f aca="false">B85+$C$6</f>
        <v>24.98</v>
      </c>
      <c r="D85" s="25" t="n">
        <v>0.575789866579609</v>
      </c>
      <c r="E85" s="7" t="n">
        <f aca="false">+DATE(YEAR(E84),MONTH(E84)+2,1)-1</f>
        <v>39325</v>
      </c>
      <c r="F85" s="24" t="n">
        <f aca="false">+F84</f>
        <v>0</v>
      </c>
      <c r="G85" s="4"/>
      <c r="H85" s="26" t="e">
        <f aca="false">WSPRD($A85,$B85,0,$D85,$E85-$B$5,$F85,0)</f>
        <v>#NAME?</v>
      </c>
      <c r="I85" s="26" t="e">
        <f aca="false">H85/K85</f>
        <v>#NAME?</v>
      </c>
      <c r="J85" s="26" t="n">
        <f aca="false">$D85*SQRT(($E85-$B$5)/365.25)</f>
        <v>1.47657464485205</v>
      </c>
      <c r="K85" s="26" t="n">
        <f aca="false">IF(F85=1,1-NORMDIST($C85,$A85,$J85,TRUE()),NORMDIST($C85,$A85,$J85,TRUE()))</f>
        <v>1</v>
      </c>
      <c r="L85" s="27" t="n">
        <f aca="false">+L84</f>
        <v>4.55</v>
      </c>
      <c r="M85" s="28" t="e">
        <f aca="false">($H85-$L85*$K85)*$O85</f>
        <v>#NAME?</v>
      </c>
      <c r="N85" s="29" t="n">
        <v>125000</v>
      </c>
      <c r="O85" s="33" t="n">
        <v>0.630676700490743</v>
      </c>
      <c r="P85" s="11"/>
      <c r="R85" s="31" t="e">
        <f aca="false">-N85*M85</f>
        <v>#NAME?</v>
      </c>
      <c r="S85" s="31" t="n">
        <f aca="false">((L85+B85)-A85)*O85*N85</f>
        <v>-433590.231587386</v>
      </c>
    </row>
    <row r="86" customFormat="false" ht="12.75" hidden="false" customHeight="false" outlineLevel="0" collapsed="false">
      <c r="A86" s="23" t="n">
        <f aca="false">+A85</f>
        <v>10</v>
      </c>
      <c r="B86" s="24" t="n">
        <f aca="false">+B85</f>
        <v>-0.05</v>
      </c>
      <c r="C86" s="24" t="n">
        <f aca="false">B86+$C$6</f>
        <v>24.98</v>
      </c>
      <c r="D86" s="25" t="n">
        <v>0.575846026863066</v>
      </c>
      <c r="E86" s="7" t="n">
        <f aca="false">+DATE(YEAR(E85),MONTH(E85)+2,1)-1</f>
        <v>39355</v>
      </c>
      <c r="F86" s="24" t="n">
        <f aca="false">+F85</f>
        <v>0</v>
      </c>
      <c r="G86" s="4"/>
      <c r="H86" s="26" t="e">
        <f aca="false">WSPRD($A86,$B86,0,$D86,$E86-$B$5,$F86,0)</f>
        <v>#NAME?</v>
      </c>
      <c r="I86" s="26" t="e">
        <f aca="false">H86/K86</f>
        <v>#NAME?</v>
      </c>
      <c r="J86" s="26" t="n">
        <f aca="false">$D86*SQRT(($E86-$B$5)/365.25)</f>
        <v>1.48591185522985</v>
      </c>
      <c r="K86" s="26" t="n">
        <f aca="false">IF(F86=1,1-NORMDIST($C86,$A86,$J86,TRUE()),NORMDIST($C86,$A86,$J86,TRUE()))</f>
        <v>1</v>
      </c>
      <c r="L86" s="27" t="n">
        <f aca="false">+L85</f>
        <v>4.55</v>
      </c>
      <c r="M86" s="28" t="e">
        <f aca="false">($H86-$L86*$K86)*$O86</f>
        <v>#NAME?</v>
      </c>
      <c r="N86" s="29" t="n">
        <v>125000</v>
      </c>
      <c r="O86" s="33" t="n">
        <v>0.626894077097873</v>
      </c>
      <c r="P86" s="11"/>
      <c r="R86" s="31" t="e">
        <f aca="false">-N86*M86</f>
        <v>#NAME?</v>
      </c>
      <c r="S86" s="31" t="n">
        <f aca="false">((L86+B86)-A86)*O86*N86</f>
        <v>-430989.678004787</v>
      </c>
    </row>
    <row r="87" customFormat="false" ht="12.75" hidden="false" customHeight="false" outlineLevel="0" collapsed="false">
      <c r="A87" s="23" t="n">
        <f aca="false">+A86</f>
        <v>10</v>
      </c>
      <c r="B87" s="24" t="n">
        <f aca="false">+B86</f>
        <v>-0.05</v>
      </c>
      <c r="C87" s="24" t="n">
        <f aca="false">B87+$C$6</f>
        <v>24.98</v>
      </c>
      <c r="D87" s="25" t="n">
        <v>0.57590038097831</v>
      </c>
      <c r="E87" s="7" t="n">
        <f aca="false">+DATE(YEAR(E86),MONTH(E86)+2,1)-1</f>
        <v>39386</v>
      </c>
      <c r="F87" s="24" t="n">
        <f aca="false">+F86</f>
        <v>0</v>
      </c>
      <c r="G87" s="4"/>
      <c r="H87" s="26" t="e">
        <f aca="false">WSPRD($A87,$B87,0,$D87,$E87-$B$5,$F87,0)</f>
        <v>#NAME?</v>
      </c>
      <c r="I87" s="26" t="e">
        <f aca="false">H87/K87</f>
        <v>#NAME?</v>
      </c>
      <c r="J87" s="26" t="n">
        <f aca="false">$D87*SQRT(($E87-$B$5)/365.25)</f>
        <v>1.49549325788664</v>
      </c>
      <c r="K87" s="26" t="n">
        <f aca="false">IF(F87=1,1-NORMDIST($C87,$A87,$J87,TRUE()),NORMDIST($C87,$A87,$J87,TRUE()))</f>
        <v>1</v>
      </c>
      <c r="L87" s="27" t="n">
        <f aca="false">+L86</f>
        <v>4.55</v>
      </c>
      <c r="M87" s="28" t="e">
        <f aca="false">($H87-$L87*$K87)*$O87</f>
        <v>#NAME?</v>
      </c>
      <c r="N87" s="29" t="n">
        <v>125000</v>
      </c>
      <c r="O87" s="33" t="n">
        <v>0.623251263759443</v>
      </c>
      <c r="P87" s="11"/>
      <c r="R87" s="31" t="e">
        <f aca="false">-N87*M87</f>
        <v>#NAME?</v>
      </c>
      <c r="S87" s="31" t="n">
        <f aca="false">((L87+B87)-A87)*O87*N87</f>
        <v>-428485.243834617</v>
      </c>
    </row>
    <row r="88" customFormat="false" ht="12.75" hidden="false" customHeight="false" outlineLevel="0" collapsed="false">
      <c r="A88" s="23" t="n">
        <f aca="false">+A87</f>
        <v>10</v>
      </c>
      <c r="B88" s="24" t="n">
        <f aca="false">+B87</f>
        <v>-0.05</v>
      </c>
      <c r="C88" s="24" t="n">
        <f aca="false">B88+$C$6</f>
        <v>24.98</v>
      </c>
      <c r="D88" s="25" t="n">
        <v>0.575956552533555</v>
      </c>
      <c r="E88" s="7" t="n">
        <f aca="false">+DATE(YEAR(E87),MONTH(E87)+2,1)-1</f>
        <v>39416</v>
      </c>
      <c r="F88" s="24" t="n">
        <f aca="false">+F87</f>
        <v>0</v>
      </c>
      <c r="G88" s="4"/>
      <c r="H88" s="26" t="e">
        <f aca="false">WSPRD($A88,$B88,0,$D88,$E88-$B$5,$F88,0)</f>
        <v>#NAME?</v>
      </c>
      <c r="I88" s="26" t="e">
        <f aca="false">H88/K88</f>
        <v>#NAME?</v>
      </c>
      <c r="J88" s="26" t="n">
        <f aca="false">$D88*SQRT(($E88-$B$5)/365.25)</f>
        <v>1.50472019757805</v>
      </c>
      <c r="K88" s="26" t="n">
        <f aca="false">IF(F88=1,1-NORMDIST($C88,$A88,$J88,TRUE()),NORMDIST($C88,$A88,$J88,TRUE()))</f>
        <v>1</v>
      </c>
      <c r="L88" s="27" t="n">
        <f aca="false">+L87</f>
        <v>4.55</v>
      </c>
      <c r="M88" s="28" t="e">
        <f aca="false">($H88-$L88*$K88)*$O88</f>
        <v>#NAME?</v>
      </c>
      <c r="N88" s="29" t="n">
        <v>125000</v>
      </c>
      <c r="O88" s="33" t="n">
        <v>0.619526837499624</v>
      </c>
      <c r="P88" s="11"/>
      <c r="R88" s="31" t="e">
        <f aca="false">-N88*M88</f>
        <v>#NAME?</v>
      </c>
      <c r="S88" s="31" t="n">
        <f aca="false">((L88+B88)-A88)*O88*N88</f>
        <v>-425924.700780991</v>
      </c>
    </row>
    <row r="89" customFormat="false" ht="12.75" hidden="false" customHeight="false" outlineLevel="0" collapsed="false">
      <c r="A89" s="23" t="n">
        <f aca="false">+A88</f>
        <v>10</v>
      </c>
      <c r="B89" s="24" t="n">
        <f aca="false">+B88</f>
        <v>-0.05</v>
      </c>
      <c r="C89" s="24" t="n">
        <f aca="false">B89+$C$6</f>
        <v>24.98</v>
      </c>
      <c r="D89" s="25" t="n">
        <v>0.576010917558016</v>
      </c>
      <c r="E89" s="7" t="n">
        <f aca="false">+DATE(YEAR(E88),MONTH(E88)+2,1)-1</f>
        <v>39447</v>
      </c>
      <c r="F89" s="24" t="n">
        <f aca="false">+F88</f>
        <v>0</v>
      </c>
      <c r="G89" s="4"/>
      <c r="H89" s="26" t="e">
        <f aca="false">WSPRD($A89,$B89,0,$D89,$E89-$B$5,$F89,0)</f>
        <v>#NAME?</v>
      </c>
      <c r="I89" s="26" t="e">
        <f aca="false">H89/K89</f>
        <v>#NAME?</v>
      </c>
      <c r="J89" s="26" t="n">
        <f aca="false">$D89*SQRT(($E89-$B$5)/365.25)</f>
        <v>1.51418966631071</v>
      </c>
      <c r="K89" s="26" t="n">
        <f aca="false">IF(F89=1,1-NORMDIST($C89,$A89,$J89,TRUE()),NORMDIST($C89,$A89,$J89,TRUE()))</f>
        <v>1</v>
      </c>
      <c r="L89" s="27" t="n">
        <f aca="false">+L88</f>
        <v>4.55</v>
      </c>
      <c r="M89" s="28" t="e">
        <f aca="false">($H89-$L89*$K89)*$O89</f>
        <v>#NAME?</v>
      </c>
      <c r="N89" s="29" t="n">
        <v>125000</v>
      </c>
      <c r="O89" s="33" t="n">
        <v>0.615957696974639</v>
      </c>
      <c r="P89" s="11"/>
      <c r="R89" s="31" t="e">
        <f aca="false">-N89*M89</f>
        <v>#NAME?</v>
      </c>
      <c r="S89" s="31" t="n">
        <f aca="false">((L89+B89)-A89)*O89*N89</f>
        <v>-423470.916670064</v>
      </c>
    </row>
    <row r="90" customFormat="false" ht="12.75" hidden="false" customHeight="false" outlineLevel="0" collapsed="false">
      <c r="A90" s="23"/>
      <c r="B90" s="24"/>
      <c r="C90" s="24"/>
      <c r="D90" s="25"/>
      <c r="E90" s="7"/>
      <c r="F90" s="24"/>
      <c r="G90" s="4"/>
      <c r="H90" s="26"/>
      <c r="I90" s="26"/>
      <c r="J90" s="26"/>
      <c r="K90" s="26"/>
      <c r="L90" s="26"/>
      <c r="M90" s="26"/>
      <c r="N90" s="26"/>
    </row>
    <row r="91" customFormat="false" ht="12.75" hidden="false" customHeight="false" outlineLevel="0" collapsed="false">
      <c r="A91" s="23"/>
      <c r="B91" s="24"/>
      <c r="C91" s="24"/>
      <c r="D91" s="25"/>
      <c r="E91" s="7"/>
      <c r="F91" s="24"/>
      <c r="G91" s="4"/>
      <c r="H91" s="26"/>
      <c r="I91" s="26"/>
      <c r="J91" s="26"/>
      <c r="K91" s="26"/>
      <c r="L91" s="26"/>
      <c r="M91" s="26"/>
      <c r="N91" s="26"/>
    </row>
    <row r="92" customFormat="false" ht="12.75" hidden="false" customHeight="false" outlineLevel="0" collapsed="false">
      <c r="H92" s="34"/>
      <c r="I92" s="34"/>
      <c r="J92" s="34"/>
      <c r="K92" s="34"/>
      <c r="L92" s="34"/>
      <c r="M92" s="34"/>
      <c r="N92" s="34"/>
    </row>
    <row r="93" customFormat="false" ht="12.75" hidden="false" customHeight="false" outlineLevel="0" collapsed="false">
      <c r="H93" s="34"/>
      <c r="I93" s="34"/>
      <c r="J93" s="34"/>
      <c r="K93" s="34"/>
      <c r="L93" s="34"/>
      <c r="M93" s="34"/>
      <c r="N93" s="34"/>
    </row>
    <row r="94" customFormat="false" ht="12.75" hidden="false" customHeight="false" outlineLevel="0" collapsed="false">
      <c r="H94" s="34"/>
      <c r="I94" s="34"/>
      <c r="J94" s="34"/>
      <c r="K94" s="34"/>
      <c r="L94" s="34"/>
      <c r="M94" s="34"/>
      <c r="N94" s="34"/>
    </row>
    <row r="95" customFormat="false" ht="12.75" hidden="false" customHeight="false" outlineLevel="0" collapsed="false">
      <c r="H95" s="34"/>
      <c r="I95" s="34"/>
      <c r="J95" s="34"/>
      <c r="K95" s="34"/>
      <c r="L95" s="34"/>
      <c r="M95" s="34"/>
      <c r="N95" s="34"/>
    </row>
    <row r="96" customFormat="false" ht="12.75" hidden="false" customHeight="false" outlineLevel="0" collapsed="false">
      <c r="H96" s="34"/>
      <c r="I96" s="34"/>
      <c r="J96" s="34"/>
      <c r="K96" s="34"/>
      <c r="L96" s="34"/>
      <c r="M96" s="34"/>
      <c r="N96" s="34"/>
    </row>
    <row r="97" customFormat="false" ht="12.75" hidden="false" customHeight="false" outlineLevel="0" collapsed="false">
      <c r="H97" s="34"/>
      <c r="I97" s="34"/>
      <c r="J97" s="34"/>
      <c r="K97" s="34"/>
      <c r="L97" s="34"/>
      <c r="M97" s="34"/>
      <c r="N97" s="34"/>
    </row>
    <row r="98" customFormat="false" ht="12.75" hidden="false" customHeight="false" outlineLevel="0" collapsed="false">
      <c r="H98" s="34"/>
      <c r="I98" s="34"/>
      <c r="J98" s="34"/>
      <c r="K98" s="34"/>
      <c r="L98" s="34"/>
      <c r="M98" s="34"/>
      <c r="N98" s="34"/>
    </row>
    <row r="99" customFormat="false" ht="12.75" hidden="false" customHeight="false" outlineLevel="0" collapsed="false">
      <c r="H99" s="34"/>
      <c r="I99" s="34"/>
      <c r="J99" s="34"/>
      <c r="K99" s="34"/>
      <c r="L99" s="34"/>
      <c r="M99" s="34"/>
      <c r="N99" s="34"/>
    </row>
    <row r="100" customFormat="false" ht="12.75" hidden="false" customHeight="false" outlineLevel="0" collapsed="false">
      <c r="H100" s="34"/>
      <c r="I100" s="34"/>
      <c r="J100" s="34"/>
      <c r="K100" s="34"/>
      <c r="L100" s="34"/>
      <c r="M100" s="34"/>
      <c r="N100" s="34"/>
    </row>
    <row r="101" customFormat="false" ht="12.75" hidden="false" customHeight="false" outlineLevel="0" collapsed="false">
      <c r="H101" s="34"/>
      <c r="I101" s="34"/>
      <c r="J101" s="34"/>
      <c r="K101" s="34"/>
      <c r="L101" s="34"/>
      <c r="M101" s="34"/>
      <c r="N101" s="34"/>
    </row>
    <row r="102" customFormat="false" ht="12.75" hidden="false" customHeight="false" outlineLevel="0" collapsed="false">
      <c r="H102" s="34"/>
      <c r="I102" s="34"/>
      <c r="J102" s="34"/>
      <c r="K102" s="34"/>
      <c r="L102" s="34"/>
      <c r="M102" s="34"/>
      <c r="N102" s="34"/>
    </row>
    <row r="103" customFormat="false" ht="12.75" hidden="false" customHeight="false" outlineLevel="0" collapsed="false">
      <c r="H103" s="34"/>
      <c r="I103" s="34"/>
      <c r="J103" s="34"/>
      <c r="K103" s="34"/>
      <c r="L103" s="34"/>
      <c r="M103" s="34"/>
      <c r="N103" s="34"/>
    </row>
    <row r="104" customFormat="false" ht="12.75" hidden="false" customHeight="false" outlineLevel="0" collapsed="false">
      <c r="H104" s="34"/>
      <c r="I104" s="34"/>
      <c r="J104" s="34"/>
      <c r="K104" s="34"/>
      <c r="L104" s="34"/>
      <c r="M104" s="34"/>
      <c r="N104" s="34"/>
    </row>
    <row r="105" customFormat="false" ht="12.75" hidden="false" customHeight="false" outlineLevel="0" collapsed="false">
      <c r="H105" s="34"/>
      <c r="I105" s="34"/>
      <c r="J105" s="34"/>
      <c r="K105" s="34"/>
      <c r="L105" s="34"/>
      <c r="M105" s="34"/>
      <c r="N105" s="34"/>
    </row>
    <row r="106" customFormat="false" ht="12.75" hidden="false" customHeight="false" outlineLevel="0" collapsed="false">
      <c r="H106" s="34"/>
      <c r="I106" s="34"/>
      <c r="J106" s="34"/>
      <c r="K106" s="34"/>
      <c r="L106" s="34"/>
      <c r="M106" s="34"/>
      <c r="N106" s="34"/>
    </row>
    <row r="107" customFormat="false" ht="12.75" hidden="false" customHeight="false" outlineLevel="0" collapsed="false">
      <c r="H107" s="34"/>
      <c r="I107" s="34"/>
      <c r="J107" s="34"/>
      <c r="K107" s="34"/>
      <c r="L107" s="34"/>
      <c r="M107" s="34"/>
      <c r="N107" s="34"/>
    </row>
    <row r="108" customFormat="false" ht="12.75" hidden="false" customHeight="false" outlineLevel="0" collapsed="false">
      <c r="H108" s="34"/>
      <c r="I108" s="34"/>
      <c r="J108" s="34"/>
      <c r="K108" s="34"/>
      <c r="L108" s="34"/>
      <c r="M108" s="34"/>
      <c r="N108" s="34"/>
    </row>
    <row r="109" customFormat="false" ht="12.75" hidden="false" customHeight="false" outlineLevel="0" collapsed="false">
      <c r="H109" s="34"/>
      <c r="I109" s="34"/>
      <c r="J109" s="34"/>
      <c r="K109" s="34"/>
      <c r="L109" s="34"/>
      <c r="M109" s="34"/>
      <c r="N109" s="34"/>
    </row>
    <row r="110" customFormat="false" ht="12.75" hidden="false" customHeight="false" outlineLevel="0" collapsed="false">
      <c r="H110" s="34"/>
      <c r="I110" s="34"/>
      <c r="J110" s="34"/>
      <c r="K110" s="34"/>
      <c r="L110" s="34"/>
      <c r="M110" s="34"/>
      <c r="N110" s="34"/>
    </row>
    <row r="111" customFormat="false" ht="12.75" hidden="false" customHeight="false" outlineLevel="0" collapsed="false">
      <c r="H111" s="34"/>
      <c r="I111" s="34"/>
      <c r="J111" s="34"/>
      <c r="K111" s="34"/>
      <c r="L111" s="34"/>
      <c r="M111" s="34"/>
      <c r="N111" s="34"/>
    </row>
    <row r="112" customFormat="false" ht="12.75" hidden="false" customHeight="false" outlineLevel="0" collapsed="false">
      <c r="H112" s="34"/>
      <c r="I112" s="34"/>
      <c r="J112" s="34"/>
      <c r="K112" s="34"/>
      <c r="L112" s="34"/>
      <c r="M112" s="34"/>
      <c r="N112" s="34"/>
    </row>
    <row r="113" customFormat="false" ht="12.75" hidden="false" customHeight="false" outlineLevel="0" collapsed="false">
      <c r="H113" s="34"/>
      <c r="I113" s="34"/>
      <c r="J113" s="34"/>
      <c r="K113" s="34"/>
      <c r="L113" s="34"/>
      <c r="M113" s="34"/>
      <c r="N113" s="34"/>
    </row>
    <row r="114" customFormat="false" ht="12.75" hidden="false" customHeight="false" outlineLevel="0" collapsed="false">
      <c r="H114" s="34"/>
      <c r="I114" s="34"/>
      <c r="J114" s="34"/>
      <c r="K114" s="34"/>
      <c r="L114" s="34"/>
      <c r="M114" s="34"/>
      <c r="N114" s="34"/>
    </row>
    <row r="115" customFormat="false" ht="12.75" hidden="false" customHeight="false" outlineLevel="0" collapsed="false">
      <c r="H115" s="34"/>
      <c r="I115" s="34"/>
      <c r="J115" s="34"/>
      <c r="K115" s="34"/>
      <c r="L115" s="34"/>
      <c r="M115" s="34"/>
      <c r="N115" s="34"/>
    </row>
    <row r="116" customFormat="false" ht="12.75" hidden="false" customHeight="false" outlineLevel="0" collapsed="false">
      <c r="H116" s="34"/>
      <c r="I116" s="34"/>
      <c r="J116" s="34"/>
      <c r="K116" s="34"/>
      <c r="L116" s="34"/>
      <c r="M116" s="34"/>
      <c r="N116" s="34"/>
    </row>
    <row r="117" customFormat="false" ht="12.75" hidden="false" customHeight="false" outlineLevel="0" collapsed="false">
      <c r="H117" s="34"/>
      <c r="I117" s="34"/>
      <c r="J117" s="34"/>
      <c r="K117" s="34"/>
      <c r="L117" s="34"/>
      <c r="M117" s="34"/>
      <c r="N117" s="34"/>
    </row>
    <row r="118" customFormat="false" ht="12.75" hidden="false" customHeight="false" outlineLevel="0" collapsed="false">
      <c r="H118" s="34"/>
      <c r="I118" s="34"/>
      <c r="J118" s="34"/>
      <c r="K118" s="34"/>
      <c r="L118" s="34"/>
      <c r="M118" s="34"/>
      <c r="N118" s="34"/>
    </row>
  </sheetData>
  <mergeCells count="5">
    <mergeCell ref="H6:N6"/>
    <mergeCell ref="A7:E7"/>
    <mergeCell ref="H7:I7"/>
    <mergeCell ref="J7:K7"/>
    <mergeCell ref="L7:M7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4.28"/>
    <col collapsed="false" customWidth="true" hidden="false" outlineLevel="0" max="3" min="3" style="0" width="11.7"/>
  </cols>
  <sheetData>
    <row r="1" customFormat="false" ht="12.75" hidden="false" customHeight="false" outlineLevel="0" collapsed="false">
      <c r="A1" s="34"/>
    </row>
    <row r="2" customFormat="false" ht="12.75" hidden="false" customHeight="false" outlineLevel="0" collapsed="false">
      <c r="A2" s="35"/>
    </row>
    <row r="3" customFormat="false" ht="12.75" hidden="false" customHeight="false" outlineLevel="0" collapsed="false">
      <c r="A3" s="35" t="s">
        <v>20</v>
      </c>
      <c r="B3" s="35" t="s">
        <v>21</v>
      </c>
    </row>
    <row r="4" customFormat="false" ht="12.75" hidden="false" customHeight="false" outlineLevel="0" collapsed="false">
      <c r="A4" s="36" t="n">
        <v>-5</v>
      </c>
      <c r="B4" s="11" t="n">
        <v>-3168815.07705724</v>
      </c>
    </row>
    <row r="5" customFormat="false" ht="12.75" hidden="false" customHeight="false" outlineLevel="0" collapsed="false">
      <c r="A5" s="36" t="n">
        <f aca="false">+A4+0.5</f>
        <v>-4.5</v>
      </c>
      <c r="B5" s="37" t="n">
        <v>791051.252291094</v>
      </c>
    </row>
    <row r="6" customFormat="false" ht="12.75" hidden="false" customHeight="false" outlineLevel="0" collapsed="false">
      <c r="A6" s="36" t="n">
        <f aca="false">+A5+0.5</f>
        <v>-4</v>
      </c>
      <c r="B6" s="37" t="n">
        <v>4749082.15347972</v>
      </c>
    </row>
    <row r="7" customFormat="false" ht="12.75" hidden="false" customHeight="false" outlineLevel="0" collapsed="false">
      <c r="A7" s="36" t="n">
        <f aca="false">+A6+0.5</f>
        <v>-3.5</v>
      </c>
      <c r="B7" s="37" t="n">
        <v>8701797.49336347</v>
      </c>
    </row>
    <row r="8" customFormat="false" ht="12.75" hidden="false" customHeight="false" outlineLevel="0" collapsed="false">
      <c r="A8" s="36" t="n">
        <f aca="false">+A7+0.5</f>
        <v>-3</v>
      </c>
      <c r="B8" s="37" t="n">
        <v>12640502.6423111</v>
      </c>
    </row>
    <row r="9" customFormat="false" ht="12.75" hidden="false" customHeight="false" outlineLevel="0" collapsed="false">
      <c r="A9" s="36" t="n">
        <f aca="false">+A8+0.5</f>
        <v>-2.5</v>
      </c>
      <c r="B9" s="38" t="n">
        <v>16545528.2954351</v>
      </c>
    </row>
    <row r="10" customFormat="false" ht="12.75" hidden="false" customHeight="false" outlineLevel="0" collapsed="false">
      <c r="A10" s="36" t="n">
        <f aca="false">+A9+0.5</f>
        <v>-2</v>
      </c>
      <c r="B10" s="37" t="n">
        <v>20376567.0332765</v>
      </c>
    </row>
    <row r="11" customFormat="false" ht="12.75" hidden="false" customHeight="false" outlineLevel="0" collapsed="false">
      <c r="A11" s="36" t="n">
        <f aca="false">+A10+0.5</f>
        <v>-1.5</v>
      </c>
      <c r="B11" s="37" t="n">
        <v>24058833.9868586</v>
      </c>
    </row>
    <row r="12" customFormat="false" ht="12.75" hidden="false" customHeight="false" outlineLevel="0" collapsed="false">
      <c r="A12" s="36" t="n">
        <f aca="false">+A11+0.5</f>
        <v>-1</v>
      </c>
      <c r="B12" s="37" t="n">
        <v>27467044.4674894</v>
      </c>
    </row>
    <row r="13" customFormat="false" ht="12.75" hidden="false" customHeight="false" outlineLevel="0" collapsed="false">
      <c r="A13" s="36" t="n">
        <f aca="false">+A12+0.5</f>
        <v>-0.5</v>
      </c>
      <c r="B13" s="37" t="n">
        <v>30416168.3800312</v>
      </c>
      <c r="C13" s="37" t="n">
        <f aca="false">B13-B6</f>
        <v>25667086.2265515</v>
      </c>
    </row>
    <row r="14" customFormat="false" ht="12.75" hidden="false" customHeight="false" outlineLevel="0" collapsed="false">
      <c r="A14" s="36" t="n">
        <f aca="false">+A13+0.5</f>
        <v>0</v>
      </c>
      <c r="B14" s="37" t="n">
        <v>32699449.8300159</v>
      </c>
    </row>
    <row r="15" customFormat="false" ht="12.75" hidden="false" customHeight="false" outlineLevel="0" collapsed="false">
      <c r="A15" s="36" t="n">
        <f aca="false">+A14+0.5</f>
        <v>0.5</v>
      </c>
      <c r="B15" s="0" t="n">
        <v>34230259.1191681</v>
      </c>
    </row>
    <row r="16" customFormat="false" ht="12.75" hidden="false" customHeight="false" outlineLevel="0" collapsed="false">
      <c r="A16" s="36" t="n">
        <f aca="false">+A15+0.5</f>
        <v>1</v>
      </c>
      <c r="B16" s="0" t="n">
        <v>35132774.231017</v>
      </c>
    </row>
    <row r="17" customFormat="false" ht="12.75" hidden="false" customHeight="false" outlineLevel="0" collapsed="false">
      <c r="A17" s="36" t="n">
        <f aca="false">+A16+0.5</f>
        <v>1.5</v>
      </c>
      <c r="B17" s="0" t="n">
        <v>35617490.2517242</v>
      </c>
    </row>
    <row r="18" customFormat="false" ht="12.75" hidden="false" customHeight="false" outlineLevel="0" collapsed="false">
      <c r="A18" s="36" t="n">
        <f aca="false">+A17+0.5</f>
        <v>2</v>
      </c>
      <c r="B18" s="0" t="n">
        <v>35857946.6564288</v>
      </c>
    </row>
    <row r="19" customFormat="false" ht="12.75" hidden="false" customHeight="false" outlineLevel="0" collapsed="false">
      <c r="A19" s="36" t="n">
        <f aca="false">+A18+0.5</f>
        <v>2.5</v>
      </c>
      <c r="B19" s="0" t="n">
        <v>35968118.8451538</v>
      </c>
    </row>
    <row r="20" customFormat="false" ht="12.75" hidden="false" customHeight="false" outlineLevel="0" collapsed="false">
      <c r="A20" s="36" t="n">
        <f aca="false">+A19+0.5</f>
        <v>3</v>
      </c>
      <c r="B20" s="0" t="n">
        <v>36014627.3234212</v>
      </c>
    </row>
    <row r="21" customFormat="false" ht="12.75" hidden="false" customHeight="false" outlineLevel="0" collapsed="false">
      <c r="A21" s="36" t="n">
        <f aca="false">+A20+0.5</f>
        <v>3.5</v>
      </c>
      <c r="B21" s="0" t="n">
        <v>36032669.1270938</v>
      </c>
    </row>
    <row r="22" customFormat="false" ht="12.75" hidden="false" customHeight="false" outlineLevel="0" collapsed="false">
      <c r="A22" s="36" t="n">
        <f aca="false">+A21+0.5</f>
        <v>4</v>
      </c>
      <c r="B22" s="0" t="n">
        <v>36039083.2744806</v>
      </c>
    </row>
    <row r="23" customFormat="false" ht="12.75" hidden="false" customHeight="false" outlineLevel="0" collapsed="false">
      <c r="A23" s="36" t="n">
        <f aca="false">+A22+0.5</f>
        <v>4.5</v>
      </c>
      <c r="B23" s="0" t="n">
        <v>36041167.3898544</v>
      </c>
    </row>
    <row r="24" customFormat="false" ht="12.75" hidden="false" customHeight="false" outlineLevel="0" collapsed="false">
      <c r="A24" s="36" t="n">
        <f aca="false">+A23+0.5</f>
        <v>5</v>
      </c>
      <c r="B24" s="0" t="n">
        <v>36041784.673892</v>
      </c>
    </row>
    <row r="25" customFormat="false" ht="12.75" hidden="false" customHeight="false" outlineLevel="0" collapsed="false">
      <c r="A25" s="36" t="n">
        <f aca="false">+A24+0.5</f>
        <v>5.5</v>
      </c>
      <c r="B25" s="0" t="n">
        <v>36041950.9234581</v>
      </c>
    </row>
    <row r="26" customFormat="false" ht="12.75" hidden="false" customHeight="false" outlineLevel="0" collapsed="false">
      <c r="A26" s="36" t="n">
        <f aca="false">+A25+0.5</f>
        <v>6</v>
      </c>
      <c r="B26" s="0" t="n">
        <v>36041991.5445505</v>
      </c>
    </row>
    <row r="27" customFormat="false" ht="12.75" hidden="false" customHeight="false" outlineLevel="0" collapsed="false">
      <c r="A27" s="36" t="n">
        <f aca="false">+A26+0.5</f>
        <v>6.5</v>
      </c>
      <c r="B27" s="0" t="n">
        <v>36042000.5293453</v>
      </c>
    </row>
    <row r="28" customFormat="false" ht="12.75" hidden="false" customHeight="false" outlineLevel="0" collapsed="false">
      <c r="A28" s="36" t="n">
        <f aca="false">+A27+0.5</f>
        <v>7</v>
      </c>
      <c r="B28" s="0" t="n">
        <v>36042002.3244715</v>
      </c>
    </row>
    <row r="29" customFormat="false" ht="12.75" hidden="false" customHeight="false" outlineLevel="0" collapsed="false">
      <c r="A29" s="36" t="n">
        <f aca="false">+A28+0.5</f>
        <v>7.5</v>
      </c>
      <c r="B29" s="0" t="n">
        <v>36042002.6477382</v>
      </c>
    </row>
    <row r="30" customFormat="false" ht="12.75" hidden="false" customHeight="false" outlineLevel="0" collapsed="false">
      <c r="A30" s="36" t="n">
        <f aca="false">+A29+0.5</f>
        <v>8</v>
      </c>
      <c r="B30" s="0" t="n">
        <v>36042002.7000872</v>
      </c>
    </row>
    <row r="31" customFormat="false" ht="12.75" hidden="false" customHeight="false" outlineLevel="0" collapsed="false">
      <c r="A31" s="36" t="n">
        <f aca="false">+A30+0.5</f>
        <v>8.5</v>
      </c>
      <c r="B31" s="0" t="n">
        <v>36042002.7076913</v>
      </c>
    </row>
    <row r="32" customFormat="false" ht="12.75" hidden="false" customHeight="false" outlineLevel="0" collapsed="false">
      <c r="A32" s="36" t="n">
        <f aca="false">+A31+0.5</f>
        <v>9</v>
      </c>
      <c r="B32" s="0" t="n">
        <v>36042002.7086793</v>
      </c>
    </row>
    <row r="33" customFormat="false" ht="12.75" hidden="false" customHeight="false" outlineLevel="0" collapsed="false">
      <c r="A33" s="36" t="n">
        <f aca="false">+A32+0.5</f>
        <v>9.5</v>
      </c>
      <c r="B33" s="0" t="n">
        <v>36042002.7087937</v>
      </c>
    </row>
    <row r="34" customFormat="false" ht="12.75" hidden="false" customHeight="false" outlineLevel="0" collapsed="false">
      <c r="A34" s="36" t="n">
        <f aca="false">+A33+0.5</f>
        <v>10</v>
      </c>
      <c r="B34" s="0" t="n">
        <v>36042002.7088055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Module1.Macro1">
                <anchor moveWithCells="true" sizeWithCells="false">
                  <from>
                    <xdr:col>2</xdr:col>
                    <xdr:colOff>623520</xdr:colOff>
                    <xdr:row>22</xdr:row>
                    <xdr:rowOff>86040</xdr:rowOff>
                  </from>
                  <to>
                    <xdr:col>5</xdr:col>
                    <xdr:colOff>219960</xdr:colOff>
                    <xdr:row>27</xdr:row>
                    <xdr:rowOff>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1996-05-23T09:15:50Z</dcterms:created>
  <dc:creator>P Krishna Rao</dc:creator>
  <dc:description>- Oracle 8i ODBC QueryFix Applied</dc:description>
  <dc:language>en-US</dc:language>
  <cp:lastModifiedBy>zlu</cp:lastModifiedBy>
  <cp:revision>0</cp:revision>
  <dc:subject/>
  <dc:title/>
</cp:coreProperties>
</file>